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enan Çılman\Desktop\İTÜSEM\Finansal Excel Dökumanları\Şablonlar\"/>
    </mc:Choice>
  </mc:AlternateContent>
  <bookViews>
    <workbookView xWindow="240" yWindow="120" windowWidth="14940" windowHeight="9225" tabRatio="799"/>
  </bookViews>
  <sheets>
    <sheet name="Intro" sheetId="26" r:id="rId1"/>
    <sheet name="Graphs" sheetId="1" r:id="rId2"/>
    <sheet name="History Input" sheetId="2" r:id="rId3"/>
    <sheet name="Plan Input" sheetId="3" r:id="rId4"/>
    <sheet name="Price History" sheetId="4" r:id="rId5"/>
    <sheet name="Sales History" sheetId="5" r:id="rId6"/>
    <sheet name="Targets" sheetId="6" r:id="rId7"/>
    <sheet name="Price Plan" sheetId="7" r:id="rId8"/>
    <sheet name="Sales Plan" sheetId="8" r:id="rId9"/>
    <sheet name="Products" sheetId="9" r:id="rId10"/>
    <sheet name="Locations" sheetId="10" r:id="rId11"/>
    <sheet name="Channels" sheetId="11" r:id="rId12"/>
    <sheet name="Industries" sheetId="12" r:id="rId13"/>
    <sheet name="Sales Summary" sheetId="13" r:id="rId14"/>
    <sheet name="Price Summary" sheetId="14" r:id="rId15"/>
    <sheet name="Contribution Margin" sheetId="15" r:id="rId16"/>
    <sheet name="Regression" sheetId="16" r:id="rId17"/>
    <sheet name="Formulas" sheetId="17" r:id="rId18"/>
    <sheet name="Plot Vars" sheetId="18" state="hidden" r:id="rId19"/>
    <sheet name="(FnCalls 1)" sheetId="19" state="hidden" r:id="rId20"/>
    <sheet name="(Intermediate Computations)" sheetId="20" state="hidden" r:id="rId21"/>
    <sheet name="(Other Variables)" sheetId="21" state="hidden" r:id="rId22"/>
    <sheet name="Labels" sheetId="22" r:id="rId23"/>
    <sheet name="(Ranges)" sheetId="23" state="hidden" r:id="rId24"/>
    <sheet name="(Import)" sheetId="24" state="hidden" r:id="rId25"/>
  </sheets>
  <definedNames>
    <definedName name="Model_Start_Date">Labels!$B$5</definedName>
    <definedName name="_xlnm.Print_Titles" localSheetId="0">Intro!$1:$4</definedName>
    <definedName name="Revenue_Date" localSheetId="0">#REF!</definedName>
    <definedName name="Revenue_Date">'(Intermediate Computations)'!$B$809:$M$809</definedName>
    <definedName name="Revenue_Plan_tsum_plt">'Plot Vars'!$E$8</definedName>
    <definedName name="Revenue_Products" localSheetId="0">#REF!</definedName>
    <definedName name="Revenue_Products">'(Ranges)'!$A$4:$L$4</definedName>
    <definedName name="Revenue_Products_Drill_Press">'(Ranges)'!$A$3:$L$3</definedName>
    <definedName name="Revenue_Products_Drill_Press_Locations">'(Ranges)'!$A$3:$L$3</definedName>
    <definedName name="Revenue_Products_Drill_Press_Locations_East">'Sales Summary'!$B$19:$M$19</definedName>
    <definedName name="Revenue_Products_Drill_Press_Locations_East_Channels">'Sales Summary'!$B$19:$M$19</definedName>
    <definedName name="Revenue_Products_Drill_Press_Locations_East_Channels_Direct">'Sales Summary'!$B$14:$M$14</definedName>
    <definedName name="Revenue_Products_Drill_Press_Locations_East_Channels_Direct_Industries">'Sales Summary'!$B$14:$M$14</definedName>
    <definedName name="Revenue_Products_Drill_Press_Locations_East_Channels_Direct_Industries_Direct">'Sales Summary'!$B$12:$M$12</definedName>
    <definedName name="Revenue_Products_Drill_Press_Locations_East_Channels_Direct_Industries_Indirect">'Sales Summary'!$B$13:$M$13</definedName>
    <definedName name="Revenue_Products_Drill_Press_Locations_East_Channels_Indirect">'Sales Summary'!$B$18:$M$18</definedName>
    <definedName name="Revenue_Products_Drill_Press_Locations_East_Channels_Indirect_Industries">'Sales Summary'!$B$18:$M$18</definedName>
    <definedName name="Revenue_Products_Drill_Press_Locations_East_Channels_Indirect_Industries_Direct">'Sales Summary'!$B$16:$M$16</definedName>
    <definedName name="Revenue_Products_Drill_Press_Locations_East_Channels_Indirect_Industries_Indirect">'Sales Summary'!$B$17:$M$17</definedName>
    <definedName name="Revenue_Products_Drill_Press_Locations_West">'Sales Summary'!$B$32:$M$32</definedName>
    <definedName name="Revenue_Products_Drill_Press_Locations_West_Channels">'Sales Summary'!$B$32:$M$32</definedName>
    <definedName name="Revenue_Products_Drill_Press_Locations_West_Channels_Direct">'Sales Summary'!$B$27:$M$27</definedName>
    <definedName name="Revenue_Products_Drill_Press_Locations_West_Channels_Direct_Industries">'Sales Summary'!$B$27:$M$27</definedName>
    <definedName name="Revenue_Products_Drill_Press_Locations_West_Channels_Direct_Industries_Direct">'Sales Summary'!$B$25:$M$25</definedName>
    <definedName name="Revenue_Products_Drill_Press_Locations_West_Channels_Direct_Industries_Indirect">'Sales Summary'!$B$26:$M$26</definedName>
    <definedName name="Revenue_Products_Drill_Press_Locations_West_Channels_Indirect">'Sales Summary'!$B$31:$M$31</definedName>
    <definedName name="Revenue_Products_Drill_Press_Locations_West_Channels_Indirect_Industries">'Sales Summary'!$B$31:$M$31</definedName>
    <definedName name="Revenue_Products_Drill_Press_Locations_West_Channels_Indirect_Industries_Direct">'Sales Summary'!$B$29:$M$29</definedName>
    <definedName name="Revenue_Products_Drill_Press_Locations_West_Channels_Indirect_Industries_Indirect">'Sales Summary'!$B$30:$M$30</definedName>
    <definedName name="Revenue_Products_Family_1" localSheetId="0">#REF!</definedName>
    <definedName name="Revenue_Products_Family_1">#REF!</definedName>
    <definedName name="Revenue_Products_Family_1_Product_1A" localSheetId="0">#REF!</definedName>
    <definedName name="Revenue_Products_Family_1_Product_1A">#REF!</definedName>
    <definedName name="Revenue_Products_Family_1_Product_1A_Locations" localSheetId="0">#REF!</definedName>
    <definedName name="Revenue_Products_Family_1_Product_1A_Locations">#REF!</definedName>
    <definedName name="Revenue_Products_Family_1_Product_1A_Locations_Americas" localSheetId="0">#REF!</definedName>
    <definedName name="Revenue_Products_Family_1_Product_1A_Locations_Americas">#REF!</definedName>
    <definedName name="Revenue_Products_Family_1_Product_1A_Locations_Americas_Segments" localSheetId="0">#REF!</definedName>
    <definedName name="Revenue_Products_Family_1_Product_1A_Locations_Americas_Segments">#REF!</definedName>
    <definedName name="Revenue_Products_Family_1_Product_1A_Locations_Americas_Segments_Manufacturing" localSheetId="0">#REF!</definedName>
    <definedName name="Revenue_Products_Family_1_Product_1A_Locations_Americas_Segments_Manufacturing">#REF!</definedName>
    <definedName name="Revenue_Products_Family_1_Product_1A_Locations_Americas_Segments_Services" localSheetId="0">#REF!</definedName>
    <definedName name="Revenue_Products_Family_1_Product_1A_Locations_Americas_Segments_Services">#REF!</definedName>
    <definedName name="Revenue_Products_Family_1_Product_1A_Locations_Asia" localSheetId="0">#REF!</definedName>
    <definedName name="Revenue_Products_Family_1_Product_1A_Locations_Asia">#REF!</definedName>
    <definedName name="Revenue_Products_Family_1_Product_1A_Locations_Asia_Segments" localSheetId="0">#REF!</definedName>
    <definedName name="Revenue_Products_Family_1_Product_1A_Locations_Asia_Segments">#REF!</definedName>
    <definedName name="Revenue_Products_Family_1_Product_1A_Locations_Asia_Segments_Manufacturing" localSheetId="0">#REF!</definedName>
    <definedName name="Revenue_Products_Family_1_Product_1A_Locations_Asia_Segments_Manufacturing">#REF!</definedName>
    <definedName name="Revenue_Products_Family_1_Product_1A_Locations_Asia_Segments_Services" localSheetId="0">#REF!</definedName>
    <definedName name="Revenue_Products_Family_1_Product_1A_Locations_Asia_Segments_Services">#REF!</definedName>
    <definedName name="Revenue_Products_Family_1_Product_1A_Locations_Euro_Zone" localSheetId="0">#REF!</definedName>
    <definedName name="Revenue_Products_Family_1_Product_1A_Locations_Euro_Zone">#REF!</definedName>
    <definedName name="Revenue_Products_Family_1_Product_1A_Locations_Euro_Zone_Segments" localSheetId="0">#REF!</definedName>
    <definedName name="Revenue_Products_Family_1_Product_1A_Locations_Euro_Zone_Segments">#REF!</definedName>
    <definedName name="Revenue_Products_Family_1_Product_1A_Locations_Euro_Zone_Segments_Manufacturing" localSheetId="0">#REF!</definedName>
    <definedName name="Revenue_Products_Family_1_Product_1A_Locations_Euro_Zone_Segments_Manufacturing">#REF!</definedName>
    <definedName name="Revenue_Products_Family_1_Product_1A_Locations_Euro_Zone_Segments_Services" localSheetId="0">#REF!</definedName>
    <definedName name="Revenue_Products_Family_1_Product_1A_Locations_Euro_Zone_Segments_Services">#REF!</definedName>
    <definedName name="Revenue_Products_Family_1_Product_1B" localSheetId="0">#REF!</definedName>
    <definedName name="Revenue_Products_Family_1_Product_1B">#REF!</definedName>
    <definedName name="Revenue_Products_Family_1_Product_1B_Locations" localSheetId="0">#REF!</definedName>
    <definedName name="Revenue_Products_Family_1_Product_1B_Locations">#REF!</definedName>
    <definedName name="Revenue_Products_Family_1_Product_1B_Locations_Americas" localSheetId="0">#REF!</definedName>
    <definedName name="Revenue_Products_Family_1_Product_1B_Locations_Americas">#REF!</definedName>
    <definedName name="Revenue_Products_Family_1_Product_1B_Locations_Americas_Segments" localSheetId="0">#REF!</definedName>
    <definedName name="Revenue_Products_Family_1_Product_1B_Locations_Americas_Segments">#REF!</definedName>
    <definedName name="Revenue_Products_Family_1_Product_1B_Locations_Americas_Segments_Manufacturing" localSheetId="0">#REF!</definedName>
    <definedName name="Revenue_Products_Family_1_Product_1B_Locations_Americas_Segments_Manufacturing">#REF!</definedName>
    <definedName name="Revenue_Products_Family_1_Product_1B_Locations_Americas_Segments_Services" localSheetId="0">#REF!</definedName>
    <definedName name="Revenue_Products_Family_1_Product_1B_Locations_Americas_Segments_Services">#REF!</definedName>
    <definedName name="Revenue_Products_Family_1_Product_1B_Locations_Asia" localSheetId="0">#REF!</definedName>
    <definedName name="Revenue_Products_Family_1_Product_1B_Locations_Asia">#REF!</definedName>
    <definedName name="Revenue_Products_Family_1_Product_1B_Locations_Asia_Segments" localSheetId="0">#REF!</definedName>
    <definedName name="Revenue_Products_Family_1_Product_1B_Locations_Asia_Segments">#REF!</definedName>
    <definedName name="Revenue_Products_Family_1_Product_1B_Locations_Asia_Segments_Manufacturing" localSheetId="0">#REF!</definedName>
    <definedName name="Revenue_Products_Family_1_Product_1B_Locations_Asia_Segments_Manufacturing">#REF!</definedName>
    <definedName name="Revenue_Products_Family_1_Product_1B_Locations_Asia_Segments_Services" localSheetId="0">#REF!</definedName>
    <definedName name="Revenue_Products_Family_1_Product_1B_Locations_Asia_Segments_Services">#REF!</definedName>
    <definedName name="Revenue_Products_Family_1_Product_1B_Locations_Euro_Zone" localSheetId="0">#REF!</definedName>
    <definedName name="Revenue_Products_Family_1_Product_1B_Locations_Euro_Zone">#REF!</definedName>
    <definedName name="Revenue_Products_Family_1_Product_1B_Locations_Euro_Zone_Segments" localSheetId="0">#REF!</definedName>
    <definedName name="Revenue_Products_Family_1_Product_1B_Locations_Euro_Zone_Segments">#REF!</definedName>
    <definedName name="Revenue_Products_Family_1_Product_1B_Locations_Euro_Zone_Segments_Manufacturing" localSheetId="0">#REF!</definedName>
    <definedName name="Revenue_Products_Family_1_Product_1B_Locations_Euro_Zone_Segments_Manufacturing">#REF!</definedName>
    <definedName name="Revenue_Products_Family_1_Product_1B_Locations_Euro_Zone_Segments_Services" localSheetId="0">#REF!</definedName>
    <definedName name="Revenue_Products_Family_1_Product_1B_Locations_Euro_Zone_Segments_Services">#REF!</definedName>
    <definedName name="Revenue_Products_Family_2" localSheetId="0">#REF!</definedName>
    <definedName name="Revenue_Products_Family_2">#REF!</definedName>
    <definedName name="Revenue_Products_Family_2_Product_2A" localSheetId="0">#REF!</definedName>
    <definedName name="Revenue_Products_Family_2_Product_2A">#REF!</definedName>
    <definedName name="Revenue_Products_Family_2_Product_2A_Locations" localSheetId="0">#REF!</definedName>
    <definedName name="Revenue_Products_Family_2_Product_2A_Locations">#REF!</definedName>
    <definedName name="Revenue_Products_Family_2_Product_2A_Locations_Americas" localSheetId="0">#REF!</definedName>
    <definedName name="Revenue_Products_Family_2_Product_2A_Locations_Americas">#REF!</definedName>
    <definedName name="Revenue_Products_Family_2_Product_2A_Locations_Americas_Segments" localSheetId="0">#REF!</definedName>
    <definedName name="Revenue_Products_Family_2_Product_2A_Locations_Americas_Segments">#REF!</definedName>
    <definedName name="Revenue_Products_Family_2_Product_2A_Locations_Americas_Segments_Manufacturing" localSheetId="0">#REF!</definedName>
    <definedName name="Revenue_Products_Family_2_Product_2A_Locations_Americas_Segments_Manufacturing">#REF!</definedName>
    <definedName name="Revenue_Products_Family_2_Product_2A_Locations_Americas_Segments_Services" localSheetId="0">#REF!</definedName>
    <definedName name="Revenue_Products_Family_2_Product_2A_Locations_Americas_Segments_Services">#REF!</definedName>
    <definedName name="Revenue_Products_Family_2_Product_2A_Locations_Asia" localSheetId="0">#REF!</definedName>
    <definedName name="Revenue_Products_Family_2_Product_2A_Locations_Asia">#REF!</definedName>
    <definedName name="Revenue_Products_Family_2_Product_2A_Locations_Asia_Segments" localSheetId="0">#REF!</definedName>
    <definedName name="Revenue_Products_Family_2_Product_2A_Locations_Asia_Segments">#REF!</definedName>
    <definedName name="Revenue_Products_Family_2_Product_2A_Locations_Asia_Segments_Manufacturing" localSheetId="0">#REF!</definedName>
    <definedName name="Revenue_Products_Family_2_Product_2A_Locations_Asia_Segments_Manufacturing">#REF!</definedName>
    <definedName name="Revenue_Products_Family_2_Product_2A_Locations_Asia_Segments_Services" localSheetId="0">#REF!</definedName>
    <definedName name="Revenue_Products_Family_2_Product_2A_Locations_Asia_Segments_Services">#REF!</definedName>
    <definedName name="Revenue_Products_Family_2_Product_2A_Locations_Euro_Zone" localSheetId="0">#REF!</definedName>
    <definedName name="Revenue_Products_Family_2_Product_2A_Locations_Euro_Zone">#REF!</definedName>
    <definedName name="Revenue_Products_Family_2_Product_2A_Locations_Euro_Zone_Segments" localSheetId="0">#REF!</definedName>
    <definedName name="Revenue_Products_Family_2_Product_2A_Locations_Euro_Zone_Segments">#REF!</definedName>
    <definedName name="Revenue_Products_Family_2_Product_2A_Locations_Euro_Zone_Segments_Manufacturing" localSheetId="0">#REF!</definedName>
    <definedName name="Revenue_Products_Family_2_Product_2A_Locations_Euro_Zone_Segments_Manufacturing">#REF!</definedName>
    <definedName name="Revenue_Products_Family_2_Product_2A_Locations_Euro_Zone_Segments_Services" localSheetId="0">#REF!</definedName>
    <definedName name="Revenue_Products_Family_2_Product_2A_Locations_Euro_Zone_Segments_Services">#REF!</definedName>
    <definedName name="Revenue_Products_Family_2_Product_2B" localSheetId="0">#REF!</definedName>
    <definedName name="Revenue_Products_Family_2_Product_2B">#REF!</definedName>
    <definedName name="Revenue_Products_Family_2_Product_2B_Locations" localSheetId="0">#REF!</definedName>
    <definedName name="Revenue_Products_Family_2_Product_2B_Locations">#REF!</definedName>
    <definedName name="Revenue_Products_Family_2_Product_2B_Locations_Americas" localSheetId="0">#REF!</definedName>
    <definedName name="Revenue_Products_Family_2_Product_2B_Locations_Americas">#REF!</definedName>
    <definedName name="Revenue_Products_Family_2_Product_2B_Locations_Americas_Segments" localSheetId="0">#REF!</definedName>
    <definedName name="Revenue_Products_Family_2_Product_2B_Locations_Americas_Segments">#REF!</definedName>
    <definedName name="Revenue_Products_Family_2_Product_2B_Locations_Americas_Segments_Manufacturing" localSheetId="0">#REF!</definedName>
    <definedName name="Revenue_Products_Family_2_Product_2B_Locations_Americas_Segments_Manufacturing">#REF!</definedName>
    <definedName name="Revenue_Products_Family_2_Product_2B_Locations_Americas_Segments_Services" localSheetId="0">#REF!</definedName>
    <definedName name="Revenue_Products_Family_2_Product_2B_Locations_Americas_Segments_Services">#REF!</definedName>
    <definedName name="Revenue_Products_Family_2_Product_2B_Locations_Asia" localSheetId="0">#REF!</definedName>
    <definedName name="Revenue_Products_Family_2_Product_2B_Locations_Asia">#REF!</definedName>
    <definedName name="Revenue_Products_Family_2_Product_2B_Locations_Asia_Segments" localSheetId="0">#REF!</definedName>
    <definedName name="Revenue_Products_Family_2_Product_2B_Locations_Asia_Segments">#REF!</definedName>
    <definedName name="Revenue_Products_Family_2_Product_2B_Locations_Asia_Segments_Manufacturing" localSheetId="0">#REF!</definedName>
    <definedName name="Revenue_Products_Family_2_Product_2B_Locations_Asia_Segments_Manufacturing">#REF!</definedName>
    <definedName name="Revenue_Products_Family_2_Product_2B_Locations_Asia_Segments_Services" localSheetId="0">#REF!</definedName>
    <definedName name="Revenue_Products_Family_2_Product_2B_Locations_Asia_Segments_Services">#REF!</definedName>
    <definedName name="Revenue_Products_Family_2_Product_2B_Locations_Euro_Zone" localSheetId="0">#REF!</definedName>
    <definedName name="Revenue_Products_Family_2_Product_2B_Locations_Euro_Zone">#REF!</definedName>
    <definedName name="Revenue_Products_Family_2_Product_2B_Locations_Euro_Zone_Segments" localSheetId="0">#REF!</definedName>
    <definedName name="Revenue_Products_Family_2_Product_2B_Locations_Euro_Zone_Segments">#REF!</definedName>
    <definedName name="Revenue_Products_Family_2_Product_2B_Locations_Euro_Zone_Segments_Manufacturing" localSheetId="0">#REF!</definedName>
    <definedName name="Revenue_Products_Family_2_Product_2B_Locations_Euro_Zone_Segments_Manufacturing">#REF!</definedName>
    <definedName name="Revenue_Products_Family_2_Product_2B_Locations_Euro_Zone_Segments_Services" localSheetId="0">#REF!</definedName>
    <definedName name="Revenue_Products_Family_2_Product_2B_Locations_Euro_Zone_Segments_Services">#REF!</definedName>
    <definedName name="Revenue_Time_Period" localSheetId="0">#REF!</definedName>
    <definedName name="Revenue_Time_Period">'(Intermediate Computations)'!$B$812:$M$812</definedName>
    <definedName name="Revenue_TYr_Date" localSheetId="0">#REF!</definedName>
    <definedName name="Revenue_TYr_Date">#REF!</definedName>
    <definedName name="Revenue_TYr_Products" localSheetId="0">#REF!</definedName>
    <definedName name="Revenue_TYr_Products">#REF!</definedName>
    <definedName name="Revenue_TYr_Products_Family_1" localSheetId="0">#REF!</definedName>
    <definedName name="Revenue_TYr_Products_Family_1">#REF!</definedName>
    <definedName name="Revenue_TYr_Products_Family_1_Product_1A" localSheetId="0">#REF!</definedName>
    <definedName name="Revenue_TYr_Products_Family_1_Product_1A">#REF!</definedName>
    <definedName name="Revenue_TYr_Products_Family_1_Product_1A_Locations" localSheetId="0">#REF!</definedName>
    <definedName name="Revenue_TYr_Products_Family_1_Product_1A_Locations">#REF!</definedName>
    <definedName name="Revenue_TYr_Products_Family_1_Product_1A_Locations_Americas" localSheetId="0">#REF!</definedName>
    <definedName name="Revenue_TYr_Products_Family_1_Product_1A_Locations_Americas">#REF!</definedName>
    <definedName name="Revenue_TYr_Products_Family_1_Product_1A_Locations_Americas_Segments" localSheetId="0">#REF!</definedName>
    <definedName name="Revenue_TYr_Products_Family_1_Product_1A_Locations_Americas_Segments">#REF!</definedName>
    <definedName name="Revenue_TYr_Products_Family_1_Product_1A_Locations_Americas_Segments_Manufacturing" localSheetId="0">#REF!</definedName>
    <definedName name="Revenue_TYr_Products_Family_1_Product_1A_Locations_Americas_Segments_Manufacturing">#REF!</definedName>
    <definedName name="Revenue_TYr_Products_Family_1_Product_1A_Locations_Americas_Segments_Services" localSheetId="0">#REF!</definedName>
    <definedName name="Revenue_TYr_Products_Family_1_Product_1A_Locations_Americas_Segments_Services">#REF!</definedName>
    <definedName name="Revenue_TYr_Products_Family_1_Product_1A_Locations_Asia" localSheetId="0">#REF!</definedName>
    <definedName name="Revenue_TYr_Products_Family_1_Product_1A_Locations_Asia">#REF!</definedName>
    <definedName name="Revenue_TYr_Products_Family_1_Product_1A_Locations_Asia_Segments" localSheetId="0">#REF!</definedName>
    <definedName name="Revenue_TYr_Products_Family_1_Product_1A_Locations_Asia_Segments">#REF!</definedName>
    <definedName name="Revenue_TYr_Products_Family_1_Product_1A_Locations_Asia_Segments_Manufacturing" localSheetId="0">#REF!</definedName>
    <definedName name="Revenue_TYr_Products_Family_1_Product_1A_Locations_Asia_Segments_Manufacturing">#REF!</definedName>
    <definedName name="Revenue_TYr_Products_Family_1_Product_1A_Locations_Asia_Segments_Services" localSheetId="0">#REF!</definedName>
    <definedName name="Revenue_TYr_Products_Family_1_Product_1A_Locations_Asia_Segments_Services">#REF!</definedName>
    <definedName name="Revenue_TYr_Products_Family_1_Product_1A_Locations_Euro_Zone" localSheetId="0">#REF!</definedName>
    <definedName name="Revenue_TYr_Products_Family_1_Product_1A_Locations_Euro_Zone">#REF!</definedName>
    <definedName name="Revenue_TYr_Products_Family_1_Product_1A_Locations_Euro_Zone_Segments" localSheetId="0">#REF!</definedName>
    <definedName name="Revenue_TYr_Products_Family_1_Product_1A_Locations_Euro_Zone_Segments">#REF!</definedName>
    <definedName name="Revenue_TYr_Products_Family_1_Product_1A_Locations_Euro_Zone_Segments_Manufacturing" localSheetId="0">#REF!</definedName>
    <definedName name="Revenue_TYr_Products_Family_1_Product_1A_Locations_Euro_Zone_Segments_Manufacturing">#REF!</definedName>
    <definedName name="Revenue_TYr_Products_Family_1_Product_1A_Locations_Euro_Zone_Segments_Services" localSheetId="0">#REF!</definedName>
    <definedName name="Revenue_TYr_Products_Family_1_Product_1A_Locations_Euro_Zone_Segments_Services">#REF!</definedName>
    <definedName name="Revenue_TYr_Products_Family_1_Product_1B" localSheetId="0">#REF!</definedName>
    <definedName name="Revenue_TYr_Products_Family_1_Product_1B">#REF!</definedName>
    <definedName name="Revenue_TYr_Products_Family_1_Product_1B_Locations" localSheetId="0">#REF!</definedName>
    <definedName name="Revenue_TYr_Products_Family_1_Product_1B_Locations">#REF!</definedName>
    <definedName name="Revenue_TYr_Products_Family_1_Product_1B_Locations_Americas" localSheetId="0">#REF!</definedName>
    <definedName name="Revenue_TYr_Products_Family_1_Product_1B_Locations_Americas">#REF!</definedName>
    <definedName name="Revenue_TYr_Products_Family_1_Product_1B_Locations_Americas_Segments" localSheetId="0">#REF!</definedName>
    <definedName name="Revenue_TYr_Products_Family_1_Product_1B_Locations_Americas_Segments">#REF!</definedName>
    <definedName name="Revenue_TYr_Products_Family_1_Product_1B_Locations_Americas_Segments_Manufacturing" localSheetId="0">#REF!</definedName>
    <definedName name="Revenue_TYr_Products_Family_1_Product_1B_Locations_Americas_Segments_Manufacturing">#REF!</definedName>
    <definedName name="Revenue_TYr_Products_Family_1_Product_1B_Locations_Americas_Segments_Services" localSheetId="0">#REF!</definedName>
    <definedName name="Revenue_TYr_Products_Family_1_Product_1B_Locations_Americas_Segments_Services">#REF!</definedName>
    <definedName name="Revenue_TYr_Products_Family_1_Product_1B_Locations_Asia" localSheetId="0">#REF!</definedName>
    <definedName name="Revenue_TYr_Products_Family_1_Product_1B_Locations_Asia">#REF!</definedName>
    <definedName name="Revenue_TYr_Products_Family_1_Product_1B_Locations_Asia_Segments" localSheetId="0">#REF!</definedName>
    <definedName name="Revenue_TYr_Products_Family_1_Product_1B_Locations_Asia_Segments">#REF!</definedName>
    <definedName name="Revenue_TYr_Products_Family_1_Product_1B_Locations_Asia_Segments_Manufacturing" localSheetId="0">#REF!</definedName>
    <definedName name="Revenue_TYr_Products_Family_1_Product_1B_Locations_Asia_Segments_Manufacturing">#REF!</definedName>
    <definedName name="Revenue_TYr_Products_Family_1_Product_1B_Locations_Asia_Segments_Services" localSheetId="0">#REF!</definedName>
    <definedName name="Revenue_TYr_Products_Family_1_Product_1B_Locations_Asia_Segments_Services">#REF!</definedName>
    <definedName name="Revenue_TYr_Products_Family_1_Product_1B_Locations_Euro_Zone" localSheetId="0">#REF!</definedName>
    <definedName name="Revenue_TYr_Products_Family_1_Product_1B_Locations_Euro_Zone">#REF!</definedName>
    <definedName name="Revenue_TYr_Products_Family_1_Product_1B_Locations_Euro_Zone_Segments" localSheetId="0">#REF!</definedName>
    <definedName name="Revenue_TYr_Products_Family_1_Product_1B_Locations_Euro_Zone_Segments">#REF!</definedName>
    <definedName name="Revenue_TYr_Products_Family_1_Product_1B_Locations_Euro_Zone_Segments_Manufacturing" localSheetId="0">#REF!</definedName>
    <definedName name="Revenue_TYr_Products_Family_1_Product_1B_Locations_Euro_Zone_Segments_Manufacturing">#REF!</definedName>
    <definedName name="Revenue_TYr_Products_Family_1_Product_1B_Locations_Euro_Zone_Segments_Services" localSheetId="0">#REF!</definedName>
    <definedName name="Revenue_TYr_Products_Family_1_Product_1B_Locations_Euro_Zone_Segments_Services">#REF!</definedName>
    <definedName name="Revenue_TYr_Products_Family_2" localSheetId="0">#REF!</definedName>
    <definedName name="Revenue_TYr_Products_Family_2">#REF!</definedName>
    <definedName name="Revenue_TYr_Products_Family_2_Product_2A" localSheetId="0">#REF!</definedName>
    <definedName name="Revenue_TYr_Products_Family_2_Product_2A">#REF!</definedName>
    <definedName name="Revenue_TYr_Products_Family_2_Product_2A_Locations" localSheetId="0">#REF!</definedName>
    <definedName name="Revenue_TYr_Products_Family_2_Product_2A_Locations">#REF!</definedName>
    <definedName name="Revenue_TYr_Products_Family_2_Product_2A_Locations_Americas" localSheetId="0">#REF!</definedName>
    <definedName name="Revenue_TYr_Products_Family_2_Product_2A_Locations_Americas">#REF!</definedName>
    <definedName name="Revenue_TYr_Products_Family_2_Product_2A_Locations_Americas_Segments" localSheetId="0">#REF!</definedName>
    <definedName name="Revenue_TYr_Products_Family_2_Product_2A_Locations_Americas_Segments">#REF!</definedName>
    <definedName name="Revenue_TYr_Products_Family_2_Product_2A_Locations_Americas_Segments_Manufacturing" localSheetId="0">#REF!</definedName>
    <definedName name="Revenue_TYr_Products_Family_2_Product_2A_Locations_Americas_Segments_Manufacturing">#REF!</definedName>
    <definedName name="Revenue_TYr_Products_Family_2_Product_2A_Locations_Americas_Segments_Services" localSheetId="0">#REF!</definedName>
    <definedName name="Revenue_TYr_Products_Family_2_Product_2A_Locations_Americas_Segments_Services">#REF!</definedName>
    <definedName name="Revenue_TYr_Products_Family_2_Product_2A_Locations_Asia" localSheetId="0">#REF!</definedName>
    <definedName name="Revenue_TYr_Products_Family_2_Product_2A_Locations_Asia">#REF!</definedName>
    <definedName name="Revenue_TYr_Products_Family_2_Product_2A_Locations_Asia_Segments" localSheetId="0">#REF!</definedName>
    <definedName name="Revenue_TYr_Products_Family_2_Product_2A_Locations_Asia_Segments">#REF!</definedName>
    <definedName name="Revenue_TYr_Products_Family_2_Product_2A_Locations_Asia_Segments_Manufacturing" localSheetId="0">#REF!</definedName>
    <definedName name="Revenue_TYr_Products_Family_2_Product_2A_Locations_Asia_Segments_Manufacturing">#REF!</definedName>
    <definedName name="Revenue_TYr_Products_Family_2_Product_2A_Locations_Asia_Segments_Services" localSheetId="0">#REF!</definedName>
    <definedName name="Revenue_TYr_Products_Family_2_Product_2A_Locations_Asia_Segments_Services">#REF!</definedName>
    <definedName name="Revenue_TYr_Products_Family_2_Product_2A_Locations_Euro_Zone" localSheetId="0">#REF!</definedName>
    <definedName name="Revenue_TYr_Products_Family_2_Product_2A_Locations_Euro_Zone">#REF!</definedName>
    <definedName name="Revenue_TYr_Products_Family_2_Product_2A_Locations_Euro_Zone_Segments" localSheetId="0">#REF!</definedName>
    <definedName name="Revenue_TYr_Products_Family_2_Product_2A_Locations_Euro_Zone_Segments">#REF!</definedName>
    <definedName name="Revenue_TYr_Products_Family_2_Product_2A_Locations_Euro_Zone_Segments_Manufacturing" localSheetId="0">#REF!</definedName>
    <definedName name="Revenue_TYr_Products_Family_2_Product_2A_Locations_Euro_Zone_Segments_Manufacturing">#REF!</definedName>
    <definedName name="Revenue_TYr_Products_Family_2_Product_2A_Locations_Euro_Zone_Segments_Services" localSheetId="0">#REF!</definedName>
    <definedName name="Revenue_TYr_Products_Family_2_Product_2A_Locations_Euro_Zone_Segments_Services">#REF!</definedName>
    <definedName name="Revenue_TYr_Products_Family_2_Product_2B" localSheetId="0">#REF!</definedName>
    <definedName name="Revenue_TYr_Products_Family_2_Product_2B">#REF!</definedName>
    <definedName name="Revenue_TYr_Products_Family_2_Product_2B_Locations" localSheetId="0">#REF!</definedName>
    <definedName name="Revenue_TYr_Products_Family_2_Product_2B_Locations">#REF!</definedName>
    <definedName name="Revenue_TYr_Products_Family_2_Product_2B_Locations_Americas" localSheetId="0">#REF!</definedName>
    <definedName name="Revenue_TYr_Products_Family_2_Product_2B_Locations_Americas">#REF!</definedName>
    <definedName name="Revenue_TYr_Products_Family_2_Product_2B_Locations_Americas_Segments" localSheetId="0">#REF!</definedName>
    <definedName name="Revenue_TYr_Products_Family_2_Product_2B_Locations_Americas_Segments">#REF!</definedName>
    <definedName name="Revenue_TYr_Products_Family_2_Product_2B_Locations_Americas_Segments_Manufacturing" localSheetId="0">#REF!</definedName>
    <definedName name="Revenue_TYr_Products_Family_2_Product_2B_Locations_Americas_Segments_Manufacturing">#REF!</definedName>
    <definedName name="Revenue_TYr_Products_Family_2_Product_2B_Locations_Americas_Segments_Services" localSheetId="0">#REF!</definedName>
    <definedName name="Revenue_TYr_Products_Family_2_Product_2B_Locations_Americas_Segments_Services">#REF!</definedName>
    <definedName name="Revenue_TYr_Products_Family_2_Product_2B_Locations_Asia" localSheetId="0">#REF!</definedName>
    <definedName name="Revenue_TYr_Products_Family_2_Product_2B_Locations_Asia">#REF!</definedName>
    <definedName name="Revenue_TYr_Products_Family_2_Product_2B_Locations_Asia_Segments" localSheetId="0">#REF!</definedName>
    <definedName name="Revenue_TYr_Products_Family_2_Product_2B_Locations_Asia_Segments">#REF!</definedName>
    <definedName name="Revenue_TYr_Products_Family_2_Product_2B_Locations_Asia_Segments_Manufacturing" localSheetId="0">#REF!</definedName>
    <definedName name="Revenue_TYr_Products_Family_2_Product_2B_Locations_Asia_Segments_Manufacturing">#REF!</definedName>
    <definedName name="Revenue_TYr_Products_Family_2_Product_2B_Locations_Asia_Segments_Services" localSheetId="0">#REF!</definedName>
    <definedName name="Revenue_TYr_Products_Family_2_Product_2B_Locations_Asia_Segments_Services">#REF!</definedName>
    <definedName name="Revenue_TYr_Products_Family_2_Product_2B_Locations_Euro_Zone" localSheetId="0">#REF!</definedName>
    <definedName name="Revenue_TYr_Products_Family_2_Product_2B_Locations_Euro_Zone">#REF!</definedName>
    <definedName name="Revenue_TYr_Products_Family_2_Product_2B_Locations_Euro_Zone_Segments" localSheetId="0">#REF!</definedName>
    <definedName name="Revenue_TYr_Products_Family_2_Product_2B_Locations_Euro_Zone_Segments">#REF!</definedName>
    <definedName name="Revenue_TYr_Products_Family_2_Product_2B_Locations_Euro_Zone_Segments_Manufacturing" localSheetId="0">#REF!</definedName>
    <definedName name="Revenue_TYr_Products_Family_2_Product_2B_Locations_Euro_Zone_Segments_Manufacturing">#REF!</definedName>
    <definedName name="Revenue_TYr_Products_Family_2_Product_2B_Locations_Euro_Zone_Segments_Services" localSheetId="0">#REF!</definedName>
    <definedName name="Revenue_TYr_Products_Family_2_Product_2B_Locations_Euro_Zone_Segments_Services">#REF!</definedName>
    <definedName name="Revenue_TYr_Time_Period" localSheetId="0">#REF!</definedName>
    <definedName name="Revenue_TYr_Time_Period">#REF!</definedName>
    <definedName name="Units_Date" localSheetId="0">#REF!</definedName>
    <definedName name="Units_Date">'(Intermediate Computations)'!$B$803:$M$803</definedName>
    <definedName name="Units_Plan_tsum_plt">'Plot Vars'!$F$8</definedName>
    <definedName name="Units_Products" localSheetId="0">#REF!</definedName>
    <definedName name="Units_Products">'(Ranges)'!$A$2:$L$2</definedName>
    <definedName name="Units_Products_Drill_Press">'(Ranges)'!$A$1:$L$1</definedName>
    <definedName name="Units_Products_Drill_Press_Locations">'(Ranges)'!$A$1:$L$1</definedName>
    <definedName name="Units_Products_Drill_Press_Locations_East">'Sales Summary'!$B$191:$M$191</definedName>
    <definedName name="Units_Products_Drill_Press_Locations_East_Channels">'Sales Summary'!$B$191:$M$191</definedName>
    <definedName name="Units_Products_Drill_Press_Locations_East_Channels_Direct">'Sales Summary'!$B$186:$M$186</definedName>
    <definedName name="Units_Products_Drill_Press_Locations_East_Channels_Direct_Industries">'Sales Summary'!$B$186:$M$186</definedName>
    <definedName name="Units_Products_Drill_Press_Locations_East_Channels_Direct_Industries_Direct">'Sales Summary'!$B$184:$M$184</definedName>
    <definedName name="Units_Products_Drill_Press_Locations_East_Channels_Direct_Industries_Indirect">'Sales Summary'!$B$185:$M$185</definedName>
    <definedName name="Units_Products_Drill_Press_Locations_East_Channels_Indirect">'Sales Summary'!$B$190:$M$190</definedName>
    <definedName name="Units_Products_Drill_Press_Locations_East_Channels_Indirect_Industries">'Sales Summary'!$B$190:$M$190</definedName>
    <definedName name="Units_Products_Drill_Press_Locations_East_Channels_Indirect_Industries_Direct">'Sales Summary'!$B$188:$M$188</definedName>
    <definedName name="Units_Products_Drill_Press_Locations_East_Channels_Indirect_Industries_Indirect">'Sales Summary'!$B$189:$M$189</definedName>
    <definedName name="Units_Products_Drill_Press_Locations_West">'Sales Summary'!$B$204:$M$204</definedName>
    <definedName name="Units_Products_Drill_Press_Locations_West_Channels">'Sales Summary'!$B$204:$M$204</definedName>
    <definedName name="Units_Products_Drill_Press_Locations_West_Channels_Direct">'Sales Summary'!$B$199:$M$199</definedName>
    <definedName name="Units_Products_Drill_Press_Locations_West_Channels_Direct_Industries">'Sales Summary'!$B$199:$M$199</definedName>
    <definedName name="Units_Products_Drill_Press_Locations_West_Channels_Direct_Industries_Direct">'Sales Summary'!$B$197:$M$197</definedName>
    <definedName name="Units_Products_Drill_Press_Locations_West_Channels_Direct_Industries_Indirect">'Sales Summary'!$B$198:$M$198</definedName>
    <definedName name="Units_Products_Drill_Press_Locations_West_Channels_Indirect">'Sales Summary'!$B$203:$M$203</definedName>
    <definedName name="Units_Products_Drill_Press_Locations_West_Channels_Indirect_Industries">'Sales Summary'!$B$203:$M$203</definedName>
    <definedName name="Units_Products_Drill_Press_Locations_West_Channels_Indirect_Industries_Direct">'Sales Summary'!$B$201:$M$201</definedName>
    <definedName name="Units_Products_Drill_Press_Locations_West_Channels_Indirect_Industries_Indirect">'Sales Summary'!$B$202:$M$202</definedName>
    <definedName name="Units_Products_Family_1" localSheetId="0">#REF!</definedName>
    <definedName name="Units_Products_Family_1">#REF!</definedName>
    <definedName name="Units_Products_Family_1_Product_1A" localSheetId="0">#REF!</definedName>
    <definedName name="Units_Products_Family_1_Product_1A">#REF!</definedName>
    <definedName name="Units_Products_Family_1_Product_1A_Locations" localSheetId="0">#REF!</definedName>
    <definedName name="Units_Products_Family_1_Product_1A_Locations">#REF!</definedName>
    <definedName name="Units_Products_Family_1_Product_1A_Locations_Americas" localSheetId="0">#REF!</definedName>
    <definedName name="Units_Products_Family_1_Product_1A_Locations_Americas">#REF!</definedName>
    <definedName name="Units_Products_Family_1_Product_1A_Locations_Americas_Segments" localSheetId="0">#REF!</definedName>
    <definedName name="Units_Products_Family_1_Product_1A_Locations_Americas_Segments">#REF!</definedName>
    <definedName name="Units_Products_Family_1_Product_1A_Locations_Americas_Segments_Manufacturing" localSheetId="0">#REF!</definedName>
    <definedName name="Units_Products_Family_1_Product_1A_Locations_Americas_Segments_Manufacturing">#REF!</definedName>
    <definedName name="Units_Products_Family_1_Product_1A_Locations_Americas_Segments_Services" localSheetId="0">#REF!</definedName>
    <definedName name="Units_Products_Family_1_Product_1A_Locations_Americas_Segments_Services">#REF!</definedName>
    <definedName name="Units_Products_Family_1_Product_1A_Locations_Asia" localSheetId="0">#REF!</definedName>
    <definedName name="Units_Products_Family_1_Product_1A_Locations_Asia">#REF!</definedName>
    <definedName name="Units_Products_Family_1_Product_1A_Locations_Asia_Segments" localSheetId="0">#REF!</definedName>
    <definedName name="Units_Products_Family_1_Product_1A_Locations_Asia_Segments">#REF!</definedName>
    <definedName name="Units_Products_Family_1_Product_1A_Locations_Asia_Segments_Manufacturing" localSheetId="0">#REF!</definedName>
    <definedName name="Units_Products_Family_1_Product_1A_Locations_Asia_Segments_Manufacturing">#REF!</definedName>
    <definedName name="Units_Products_Family_1_Product_1A_Locations_Asia_Segments_Services" localSheetId="0">#REF!</definedName>
    <definedName name="Units_Products_Family_1_Product_1A_Locations_Asia_Segments_Services">#REF!</definedName>
    <definedName name="Units_Products_Family_1_Product_1A_Locations_Euro_Zone" localSheetId="0">#REF!</definedName>
    <definedName name="Units_Products_Family_1_Product_1A_Locations_Euro_Zone">#REF!</definedName>
    <definedName name="Units_Products_Family_1_Product_1A_Locations_Euro_Zone_Segments" localSheetId="0">#REF!</definedName>
    <definedName name="Units_Products_Family_1_Product_1A_Locations_Euro_Zone_Segments">#REF!</definedName>
    <definedName name="Units_Products_Family_1_Product_1A_Locations_Euro_Zone_Segments_Manufacturing" localSheetId="0">#REF!</definedName>
    <definedName name="Units_Products_Family_1_Product_1A_Locations_Euro_Zone_Segments_Manufacturing">#REF!</definedName>
    <definedName name="Units_Products_Family_1_Product_1A_Locations_Euro_Zone_Segments_Services" localSheetId="0">#REF!</definedName>
    <definedName name="Units_Products_Family_1_Product_1A_Locations_Euro_Zone_Segments_Services">#REF!</definedName>
    <definedName name="Units_Products_Family_1_Product_1B" localSheetId="0">#REF!</definedName>
    <definedName name="Units_Products_Family_1_Product_1B">#REF!</definedName>
    <definedName name="Units_Products_Family_1_Product_1B_Locations" localSheetId="0">#REF!</definedName>
    <definedName name="Units_Products_Family_1_Product_1B_Locations">#REF!</definedName>
    <definedName name="Units_Products_Family_1_Product_1B_Locations_Americas" localSheetId="0">#REF!</definedName>
    <definedName name="Units_Products_Family_1_Product_1B_Locations_Americas">#REF!</definedName>
    <definedName name="Units_Products_Family_1_Product_1B_Locations_Americas_Segments" localSheetId="0">#REF!</definedName>
    <definedName name="Units_Products_Family_1_Product_1B_Locations_Americas_Segments">#REF!</definedName>
    <definedName name="Units_Products_Family_1_Product_1B_Locations_Americas_Segments_Manufacturing" localSheetId="0">#REF!</definedName>
    <definedName name="Units_Products_Family_1_Product_1B_Locations_Americas_Segments_Manufacturing">#REF!</definedName>
    <definedName name="Units_Products_Family_1_Product_1B_Locations_Americas_Segments_Services" localSheetId="0">#REF!</definedName>
    <definedName name="Units_Products_Family_1_Product_1B_Locations_Americas_Segments_Services">#REF!</definedName>
    <definedName name="Units_Products_Family_1_Product_1B_Locations_Asia" localSheetId="0">#REF!</definedName>
    <definedName name="Units_Products_Family_1_Product_1B_Locations_Asia">#REF!</definedName>
    <definedName name="Units_Products_Family_1_Product_1B_Locations_Asia_Segments" localSheetId="0">#REF!</definedName>
    <definedName name="Units_Products_Family_1_Product_1B_Locations_Asia_Segments">#REF!</definedName>
    <definedName name="Units_Products_Family_1_Product_1B_Locations_Asia_Segments_Manufacturing" localSheetId="0">#REF!</definedName>
    <definedName name="Units_Products_Family_1_Product_1B_Locations_Asia_Segments_Manufacturing">#REF!</definedName>
    <definedName name="Units_Products_Family_1_Product_1B_Locations_Asia_Segments_Services" localSheetId="0">#REF!</definedName>
    <definedName name="Units_Products_Family_1_Product_1B_Locations_Asia_Segments_Services">#REF!</definedName>
    <definedName name="Units_Products_Family_1_Product_1B_Locations_Euro_Zone" localSheetId="0">#REF!</definedName>
    <definedName name="Units_Products_Family_1_Product_1B_Locations_Euro_Zone">#REF!</definedName>
    <definedName name="Units_Products_Family_1_Product_1B_Locations_Euro_Zone_Segments" localSheetId="0">#REF!</definedName>
    <definedName name="Units_Products_Family_1_Product_1B_Locations_Euro_Zone_Segments">#REF!</definedName>
    <definedName name="Units_Products_Family_1_Product_1B_Locations_Euro_Zone_Segments_Manufacturing" localSheetId="0">#REF!</definedName>
    <definedName name="Units_Products_Family_1_Product_1B_Locations_Euro_Zone_Segments_Manufacturing">#REF!</definedName>
    <definedName name="Units_Products_Family_1_Product_1B_Locations_Euro_Zone_Segments_Services" localSheetId="0">#REF!</definedName>
    <definedName name="Units_Products_Family_1_Product_1B_Locations_Euro_Zone_Segments_Services">#REF!</definedName>
    <definedName name="Units_Products_Family_2" localSheetId="0">#REF!</definedName>
    <definedName name="Units_Products_Family_2">#REF!</definedName>
    <definedName name="Units_Products_Family_2_Product_2A" localSheetId="0">#REF!</definedName>
    <definedName name="Units_Products_Family_2_Product_2A">#REF!</definedName>
    <definedName name="Units_Products_Family_2_Product_2A_Locations" localSheetId="0">#REF!</definedName>
    <definedName name="Units_Products_Family_2_Product_2A_Locations">#REF!</definedName>
    <definedName name="Units_Products_Family_2_Product_2A_Locations_Americas" localSheetId="0">#REF!</definedName>
    <definedName name="Units_Products_Family_2_Product_2A_Locations_Americas">#REF!</definedName>
    <definedName name="Units_Products_Family_2_Product_2A_Locations_Americas_Segments" localSheetId="0">#REF!</definedName>
    <definedName name="Units_Products_Family_2_Product_2A_Locations_Americas_Segments">#REF!</definedName>
    <definedName name="Units_Products_Family_2_Product_2A_Locations_Americas_Segments_Manufacturing" localSheetId="0">#REF!</definedName>
    <definedName name="Units_Products_Family_2_Product_2A_Locations_Americas_Segments_Manufacturing">#REF!</definedName>
    <definedName name="Units_Products_Family_2_Product_2A_Locations_Americas_Segments_Services" localSheetId="0">#REF!</definedName>
    <definedName name="Units_Products_Family_2_Product_2A_Locations_Americas_Segments_Services">#REF!</definedName>
    <definedName name="Units_Products_Family_2_Product_2A_Locations_Asia" localSheetId="0">#REF!</definedName>
    <definedName name="Units_Products_Family_2_Product_2A_Locations_Asia">#REF!</definedName>
    <definedName name="Units_Products_Family_2_Product_2A_Locations_Asia_Segments" localSheetId="0">#REF!</definedName>
    <definedName name="Units_Products_Family_2_Product_2A_Locations_Asia_Segments">#REF!</definedName>
    <definedName name="Units_Products_Family_2_Product_2A_Locations_Asia_Segments_Manufacturing" localSheetId="0">#REF!</definedName>
    <definedName name="Units_Products_Family_2_Product_2A_Locations_Asia_Segments_Manufacturing">#REF!</definedName>
    <definedName name="Units_Products_Family_2_Product_2A_Locations_Asia_Segments_Services" localSheetId="0">#REF!</definedName>
    <definedName name="Units_Products_Family_2_Product_2A_Locations_Asia_Segments_Services">#REF!</definedName>
    <definedName name="Units_Products_Family_2_Product_2A_Locations_Euro_Zone" localSheetId="0">#REF!</definedName>
    <definedName name="Units_Products_Family_2_Product_2A_Locations_Euro_Zone">#REF!</definedName>
    <definedName name="Units_Products_Family_2_Product_2A_Locations_Euro_Zone_Segments" localSheetId="0">#REF!</definedName>
    <definedName name="Units_Products_Family_2_Product_2A_Locations_Euro_Zone_Segments">#REF!</definedName>
    <definedName name="Units_Products_Family_2_Product_2A_Locations_Euro_Zone_Segments_Manufacturing" localSheetId="0">#REF!</definedName>
    <definedName name="Units_Products_Family_2_Product_2A_Locations_Euro_Zone_Segments_Manufacturing">#REF!</definedName>
    <definedName name="Units_Products_Family_2_Product_2A_Locations_Euro_Zone_Segments_Services" localSheetId="0">#REF!</definedName>
    <definedName name="Units_Products_Family_2_Product_2A_Locations_Euro_Zone_Segments_Services">#REF!</definedName>
    <definedName name="Units_Products_Family_2_Product_2B" localSheetId="0">#REF!</definedName>
    <definedName name="Units_Products_Family_2_Product_2B">#REF!</definedName>
    <definedName name="Units_Products_Family_2_Product_2B_Locations" localSheetId="0">#REF!</definedName>
    <definedName name="Units_Products_Family_2_Product_2B_Locations">#REF!</definedName>
    <definedName name="Units_Products_Family_2_Product_2B_Locations_Americas" localSheetId="0">#REF!</definedName>
    <definedName name="Units_Products_Family_2_Product_2B_Locations_Americas">#REF!</definedName>
    <definedName name="Units_Products_Family_2_Product_2B_Locations_Americas_Segments" localSheetId="0">#REF!</definedName>
    <definedName name="Units_Products_Family_2_Product_2B_Locations_Americas_Segments">#REF!</definedName>
    <definedName name="Units_Products_Family_2_Product_2B_Locations_Americas_Segments_Manufacturing" localSheetId="0">#REF!</definedName>
    <definedName name="Units_Products_Family_2_Product_2B_Locations_Americas_Segments_Manufacturing">#REF!</definedName>
    <definedName name="Units_Products_Family_2_Product_2B_Locations_Americas_Segments_Services" localSheetId="0">#REF!</definedName>
    <definedName name="Units_Products_Family_2_Product_2B_Locations_Americas_Segments_Services">#REF!</definedName>
    <definedName name="Units_Products_Family_2_Product_2B_Locations_Asia" localSheetId="0">#REF!</definedName>
    <definedName name="Units_Products_Family_2_Product_2B_Locations_Asia">#REF!</definedName>
    <definedName name="Units_Products_Family_2_Product_2B_Locations_Asia_Segments" localSheetId="0">#REF!</definedName>
    <definedName name="Units_Products_Family_2_Product_2B_Locations_Asia_Segments">#REF!</definedName>
    <definedName name="Units_Products_Family_2_Product_2B_Locations_Asia_Segments_Manufacturing" localSheetId="0">#REF!</definedName>
    <definedName name="Units_Products_Family_2_Product_2B_Locations_Asia_Segments_Manufacturing">#REF!</definedName>
    <definedName name="Units_Products_Family_2_Product_2B_Locations_Asia_Segments_Services" localSheetId="0">#REF!</definedName>
    <definedName name="Units_Products_Family_2_Product_2B_Locations_Asia_Segments_Services">#REF!</definedName>
    <definedName name="Units_Products_Family_2_Product_2B_Locations_Euro_Zone" localSheetId="0">#REF!</definedName>
    <definedName name="Units_Products_Family_2_Product_2B_Locations_Euro_Zone">#REF!</definedName>
    <definedName name="Units_Products_Family_2_Product_2B_Locations_Euro_Zone_Segments" localSheetId="0">#REF!</definedName>
    <definedName name="Units_Products_Family_2_Product_2B_Locations_Euro_Zone_Segments">#REF!</definedName>
    <definedName name="Units_Products_Family_2_Product_2B_Locations_Euro_Zone_Segments_Manufacturing" localSheetId="0">#REF!</definedName>
    <definedName name="Units_Products_Family_2_Product_2B_Locations_Euro_Zone_Segments_Manufacturing">#REF!</definedName>
    <definedName name="Units_Products_Family_2_Product_2B_Locations_Euro_Zone_Segments_Services" localSheetId="0">#REF!</definedName>
    <definedName name="Units_Products_Family_2_Product_2B_Locations_Euro_Zone_Segments_Services">#REF!</definedName>
    <definedName name="Units_Time_Period" localSheetId="0">#REF!</definedName>
    <definedName name="Units_Time_Period">'(Intermediate Computations)'!$B$806:$M$806</definedName>
    <definedName name="Units_TYr_Date" localSheetId="0">#REF!</definedName>
    <definedName name="Units_TYr_Date">#REF!</definedName>
    <definedName name="Units_TYr_Products" localSheetId="0">#REF!</definedName>
    <definedName name="Units_TYr_Products">#REF!</definedName>
    <definedName name="Units_TYr_Products_Family_1" localSheetId="0">#REF!</definedName>
    <definedName name="Units_TYr_Products_Family_1">#REF!</definedName>
    <definedName name="Units_TYr_Products_Family_1_Product_1A" localSheetId="0">#REF!</definedName>
    <definedName name="Units_TYr_Products_Family_1_Product_1A">#REF!</definedName>
    <definedName name="Units_TYr_Products_Family_1_Product_1A_Locations" localSheetId="0">#REF!</definedName>
    <definedName name="Units_TYr_Products_Family_1_Product_1A_Locations">#REF!</definedName>
    <definedName name="Units_TYr_Products_Family_1_Product_1A_Locations_Americas" localSheetId="0">#REF!</definedName>
    <definedName name="Units_TYr_Products_Family_1_Product_1A_Locations_Americas">#REF!</definedName>
    <definedName name="Units_TYr_Products_Family_1_Product_1A_Locations_Americas_Segments" localSheetId="0">#REF!</definedName>
    <definedName name="Units_TYr_Products_Family_1_Product_1A_Locations_Americas_Segments">#REF!</definedName>
    <definedName name="Units_TYr_Products_Family_1_Product_1A_Locations_Americas_Segments_Manufacturing" localSheetId="0">#REF!</definedName>
    <definedName name="Units_TYr_Products_Family_1_Product_1A_Locations_Americas_Segments_Manufacturing">#REF!</definedName>
    <definedName name="Units_TYr_Products_Family_1_Product_1A_Locations_Americas_Segments_Services" localSheetId="0">#REF!</definedName>
    <definedName name="Units_TYr_Products_Family_1_Product_1A_Locations_Americas_Segments_Services">#REF!</definedName>
    <definedName name="Units_TYr_Products_Family_1_Product_1A_Locations_Asia" localSheetId="0">#REF!</definedName>
    <definedName name="Units_TYr_Products_Family_1_Product_1A_Locations_Asia">#REF!</definedName>
    <definedName name="Units_TYr_Products_Family_1_Product_1A_Locations_Asia_Segments" localSheetId="0">#REF!</definedName>
    <definedName name="Units_TYr_Products_Family_1_Product_1A_Locations_Asia_Segments">#REF!</definedName>
    <definedName name="Units_TYr_Products_Family_1_Product_1A_Locations_Asia_Segments_Manufacturing" localSheetId="0">#REF!</definedName>
    <definedName name="Units_TYr_Products_Family_1_Product_1A_Locations_Asia_Segments_Manufacturing">#REF!</definedName>
    <definedName name="Units_TYr_Products_Family_1_Product_1A_Locations_Asia_Segments_Services" localSheetId="0">#REF!</definedName>
    <definedName name="Units_TYr_Products_Family_1_Product_1A_Locations_Asia_Segments_Services">#REF!</definedName>
    <definedName name="Units_TYr_Products_Family_1_Product_1A_Locations_Euro_Zone" localSheetId="0">#REF!</definedName>
    <definedName name="Units_TYr_Products_Family_1_Product_1A_Locations_Euro_Zone">#REF!</definedName>
    <definedName name="Units_TYr_Products_Family_1_Product_1A_Locations_Euro_Zone_Segments" localSheetId="0">#REF!</definedName>
    <definedName name="Units_TYr_Products_Family_1_Product_1A_Locations_Euro_Zone_Segments">#REF!</definedName>
    <definedName name="Units_TYr_Products_Family_1_Product_1A_Locations_Euro_Zone_Segments_Manufacturing" localSheetId="0">#REF!</definedName>
    <definedName name="Units_TYr_Products_Family_1_Product_1A_Locations_Euro_Zone_Segments_Manufacturing">#REF!</definedName>
    <definedName name="Units_TYr_Products_Family_1_Product_1A_Locations_Euro_Zone_Segments_Services" localSheetId="0">#REF!</definedName>
    <definedName name="Units_TYr_Products_Family_1_Product_1A_Locations_Euro_Zone_Segments_Services">#REF!</definedName>
    <definedName name="Units_TYr_Products_Family_1_Product_1B" localSheetId="0">#REF!</definedName>
    <definedName name="Units_TYr_Products_Family_1_Product_1B">#REF!</definedName>
    <definedName name="Units_TYr_Products_Family_1_Product_1B_Locations" localSheetId="0">#REF!</definedName>
    <definedName name="Units_TYr_Products_Family_1_Product_1B_Locations">#REF!</definedName>
    <definedName name="Units_TYr_Products_Family_1_Product_1B_Locations_Americas" localSheetId="0">#REF!</definedName>
    <definedName name="Units_TYr_Products_Family_1_Product_1B_Locations_Americas">#REF!</definedName>
    <definedName name="Units_TYr_Products_Family_1_Product_1B_Locations_Americas_Segments" localSheetId="0">#REF!</definedName>
    <definedName name="Units_TYr_Products_Family_1_Product_1B_Locations_Americas_Segments">#REF!</definedName>
    <definedName name="Units_TYr_Products_Family_1_Product_1B_Locations_Americas_Segments_Manufacturing" localSheetId="0">#REF!</definedName>
    <definedName name="Units_TYr_Products_Family_1_Product_1B_Locations_Americas_Segments_Manufacturing">#REF!</definedName>
    <definedName name="Units_TYr_Products_Family_1_Product_1B_Locations_Americas_Segments_Services" localSheetId="0">#REF!</definedName>
    <definedName name="Units_TYr_Products_Family_1_Product_1B_Locations_Americas_Segments_Services">#REF!</definedName>
    <definedName name="Units_TYr_Products_Family_1_Product_1B_Locations_Asia" localSheetId="0">#REF!</definedName>
    <definedName name="Units_TYr_Products_Family_1_Product_1B_Locations_Asia">#REF!</definedName>
    <definedName name="Units_TYr_Products_Family_1_Product_1B_Locations_Asia_Segments" localSheetId="0">#REF!</definedName>
    <definedName name="Units_TYr_Products_Family_1_Product_1B_Locations_Asia_Segments">#REF!</definedName>
    <definedName name="Units_TYr_Products_Family_1_Product_1B_Locations_Asia_Segments_Manufacturing" localSheetId="0">#REF!</definedName>
    <definedName name="Units_TYr_Products_Family_1_Product_1B_Locations_Asia_Segments_Manufacturing">#REF!</definedName>
    <definedName name="Units_TYr_Products_Family_1_Product_1B_Locations_Asia_Segments_Services" localSheetId="0">#REF!</definedName>
    <definedName name="Units_TYr_Products_Family_1_Product_1B_Locations_Asia_Segments_Services">#REF!</definedName>
    <definedName name="Units_TYr_Products_Family_1_Product_1B_Locations_Euro_Zone" localSheetId="0">#REF!</definedName>
    <definedName name="Units_TYr_Products_Family_1_Product_1B_Locations_Euro_Zone">#REF!</definedName>
    <definedName name="Units_TYr_Products_Family_1_Product_1B_Locations_Euro_Zone_Segments" localSheetId="0">#REF!</definedName>
    <definedName name="Units_TYr_Products_Family_1_Product_1B_Locations_Euro_Zone_Segments">#REF!</definedName>
    <definedName name="Units_TYr_Products_Family_1_Product_1B_Locations_Euro_Zone_Segments_Manufacturing" localSheetId="0">#REF!</definedName>
    <definedName name="Units_TYr_Products_Family_1_Product_1B_Locations_Euro_Zone_Segments_Manufacturing">#REF!</definedName>
    <definedName name="Units_TYr_Products_Family_1_Product_1B_Locations_Euro_Zone_Segments_Services" localSheetId="0">#REF!</definedName>
    <definedName name="Units_TYr_Products_Family_1_Product_1B_Locations_Euro_Zone_Segments_Services">#REF!</definedName>
    <definedName name="Units_TYr_Products_Family_2" localSheetId="0">#REF!</definedName>
    <definedName name="Units_TYr_Products_Family_2">#REF!</definedName>
    <definedName name="Units_TYr_Products_Family_2_Product_2A" localSheetId="0">#REF!</definedName>
    <definedName name="Units_TYr_Products_Family_2_Product_2A">#REF!</definedName>
    <definedName name="Units_TYr_Products_Family_2_Product_2A_Locations" localSheetId="0">#REF!</definedName>
    <definedName name="Units_TYr_Products_Family_2_Product_2A_Locations">#REF!</definedName>
    <definedName name="Units_TYr_Products_Family_2_Product_2A_Locations_Americas" localSheetId="0">#REF!</definedName>
    <definedName name="Units_TYr_Products_Family_2_Product_2A_Locations_Americas">#REF!</definedName>
    <definedName name="Units_TYr_Products_Family_2_Product_2A_Locations_Americas_Segments" localSheetId="0">#REF!</definedName>
    <definedName name="Units_TYr_Products_Family_2_Product_2A_Locations_Americas_Segments">#REF!</definedName>
    <definedName name="Units_TYr_Products_Family_2_Product_2A_Locations_Americas_Segments_Manufacturing" localSheetId="0">#REF!</definedName>
    <definedName name="Units_TYr_Products_Family_2_Product_2A_Locations_Americas_Segments_Manufacturing">#REF!</definedName>
    <definedName name="Units_TYr_Products_Family_2_Product_2A_Locations_Americas_Segments_Services" localSheetId="0">#REF!</definedName>
    <definedName name="Units_TYr_Products_Family_2_Product_2A_Locations_Americas_Segments_Services">#REF!</definedName>
    <definedName name="Units_TYr_Products_Family_2_Product_2A_Locations_Asia" localSheetId="0">#REF!</definedName>
    <definedName name="Units_TYr_Products_Family_2_Product_2A_Locations_Asia">#REF!</definedName>
    <definedName name="Units_TYr_Products_Family_2_Product_2A_Locations_Asia_Segments" localSheetId="0">#REF!</definedName>
    <definedName name="Units_TYr_Products_Family_2_Product_2A_Locations_Asia_Segments">#REF!</definedName>
    <definedName name="Units_TYr_Products_Family_2_Product_2A_Locations_Asia_Segments_Manufacturing" localSheetId="0">#REF!</definedName>
    <definedName name="Units_TYr_Products_Family_2_Product_2A_Locations_Asia_Segments_Manufacturing">#REF!</definedName>
    <definedName name="Units_TYr_Products_Family_2_Product_2A_Locations_Asia_Segments_Services" localSheetId="0">#REF!</definedName>
    <definedName name="Units_TYr_Products_Family_2_Product_2A_Locations_Asia_Segments_Services">#REF!</definedName>
    <definedName name="Units_TYr_Products_Family_2_Product_2A_Locations_Euro_Zone" localSheetId="0">#REF!</definedName>
    <definedName name="Units_TYr_Products_Family_2_Product_2A_Locations_Euro_Zone">#REF!</definedName>
    <definedName name="Units_TYr_Products_Family_2_Product_2A_Locations_Euro_Zone_Segments" localSheetId="0">#REF!</definedName>
    <definedName name="Units_TYr_Products_Family_2_Product_2A_Locations_Euro_Zone_Segments">#REF!</definedName>
    <definedName name="Units_TYr_Products_Family_2_Product_2A_Locations_Euro_Zone_Segments_Manufacturing" localSheetId="0">#REF!</definedName>
    <definedName name="Units_TYr_Products_Family_2_Product_2A_Locations_Euro_Zone_Segments_Manufacturing">#REF!</definedName>
    <definedName name="Units_TYr_Products_Family_2_Product_2A_Locations_Euro_Zone_Segments_Services" localSheetId="0">#REF!</definedName>
    <definedName name="Units_TYr_Products_Family_2_Product_2A_Locations_Euro_Zone_Segments_Services">#REF!</definedName>
    <definedName name="Units_TYr_Products_Family_2_Product_2B" localSheetId="0">#REF!</definedName>
    <definedName name="Units_TYr_Products_Family_2_Product_2B">#REF!</definedName>
    <definedName name="Units_TYr_Products_Family_2_Product_2B_Locations" localSheetId="0">#REF!</definedName>
    <definedName name="Units_TYr_Products_Family_2_Product_2B_Locations">#REF!</definedName>
    <definedName name="Units_TYr_Products_Family_2_Product_2B_Locations_Americas" localSheetId="0">#REF!</definedName>
    <definedName name="Units_TYr_Products_Family_2_Product_2B_Locations_Americas">#REF!</definedName>
    <definedName name="Units_TYr_Products_Family_2_Product_2B_Locations_Americas_Segments" localSheetId="0">#REF!</definedName>
    <definedName name="Units_TYr_Products_Family_2_Product_2B_Locations_Americas_Segments">#REF!</definedName>
    <definedName name="Units_TYr_Products_Family_2_Product_2B_Locations_Americas_Segments_Manufacturing" localSheetId="0">#REF!</definedName>
    <definedName name="Units_TYr_Products_Family_2_Product_2B_Locations_Americas_Segments_Manufacturing">#REF!</definedName>
    <definedName name="Units_TYr_Products_Family_2_Product_2B_Locations_Americas_Segments_Services" localSheetId="0">#REF!</definedName>
    <definedName name="Units_TYr_Products_Family_2_Product_2B_Locations_Americas_Segments_Services">#REF!</definedName>
    <definedName name="Units_TYr_Products_Family_2_Product_2B_Locations_Asia" localSheetId="0">#REF!</definedName>
    <definedName name="Units_TYr_Products_Family_2_Product_2B_Locations_Asia">#REF!</definedName>
    <definedName name="Units_TYr_Products_Family_2_Product_2B_Locations_Asia_Segments" localSheetId="0">#REF!</definedName>
    <definedName name="Units_TYr_Products_Family_2_Product_2B_Locations_Asia_Segments">#REF!</definedName>
    <definedName name="Units_TYr_Products_Family_2_Product_2B_Locations_Asia_Segments_Manufacturing" localSheetId="0">#REF!</definedName>
    <definedName name="Units_TYr_Products_Family_2_Product_2B_Locations_Asia_Segments_Manufacturing">#REF!</definedName>
    <definedName name="Units_TYr_Products_Family_2_Product_2B_Locations_Asia_Segments_Services" localSheetId="0">#REF!</definedName>
    <definedName name="Units_TYr_Products_Family_2_Product_2B_Locations_Asia_Segments_Services">#REF!</definedName>
    <definedName name="Units_TYr_Products_Family_2_Product_2B_Locations_Euro_Zone" localSheetId="0">#REF!</definedName>
    <definedName name="Units_TYr_Products_Family_2_Product_2B_Locations_Euro_Zone">#REF!</definedName>
    <definedName name="Units_TYr_Products_Family_2_Product_2B_Locations_Euro_Zone_Segments" localSheetId="0">#REF!</definedName>
    <definedName name="Units_TYr_Products_Family_2_Product_2B_Locations_Euro_Zone_Segments">#REF!</definedName>
    <definedName name="Units_TYr_Products_Family_2_Product_2B_Locations_Euro_Zone_Segments_Manufacturing" localSheetId="0">#REF!</definedName>
    <definedName name="Units_TYr_Products_Family_2_Product_2B_Locations_Euro_Zone_Segments_Manufacturing">#REF!</definedName>
    <definedName name="Units_TYr_Products_Family_2_Product_2B_Locations_Euro_Zone_Segments_Services" localSheetId="0">#REF!</definedName>
    <definedName name="Units_TYr_Products_Family_2_Product_2B_Locations_Euro_Zone_Segments_Services">#REF!</definedName>
    <definedName name="Units_TYr_Time_Period" localSheetId="0">#REF!</definedName>
    <definedName name="Units_TYr_Time_Period">#REF!</definedName>
  </definedNames>
  <calcPr calcId="152511"/>
</workbook>
</file>

<file path=xl/calcChain.xml><?xml version="1.0" encoding="utf-8"?>
<calcChain xmlns="http://schemas.openxmlformats.org/spreadsheetml/2006/main">
  <c r="A2" i="2" l="1"/>
  <c r="A3" i="2"/>
  <c r="A4" i="2"/>
  <c r="A5" i="2"/>
  <c r="A6" i="2"/>
  <c r="A7" i="2"/>
  <c r="A8" i="2"/>
  <c r="A11" i="2"/>
  <c r="A12" i="2"/>
  <c r="A14" i="2"/>
  <c r="B14" i="2"/>
  <c r="C14" i="2"/>
  <c r="D14" i="2"/>
  <c r="E14" i="2"/>
  <c r="F14" i="2"/>
  <c r="G14" i="2" s="1"/>
  <c r="E15" i="2"/>
  <c r="F15" i="2"/>
  <c r="G15" i="2" s="1"/>
  <c r="D16" i="2"/>
  <c r="E16" i="2"/>
  <c r="F16" i="2"/>
  <c r="G16" i="2" s="1"/>
  <c r="H16" i="2" s="1"/>
  <c r="I16" i="2" s="1"/>
  <c r="J16" i="2" s="1"/>
  <c r="E17" i="2"/>
  <c r="F17" i="2"/>
  <c r="G17" i="2"/>
  <c r="H17" i="2" s="1"/>
  <c r="C18" i="2"/>
  <c r="D18" i="2"/>
  <c r="E18" i="2"/>
  <c r="F18" i="2"/>
  <c r="G18" i="2" s="1"/>
  <c r="E19" i="2"/>
  <c r="F19" i="2"/>
  <c r="G19" i="2" s="1"/>
  <c r="D20" i="2"/>
  <c r="E20" i="2"/>
  <c r="F20" i="2"/>
  <c r="G20" i="2" s="1"/>
  <c r="H20" i="2" s="1"/>
  <c r="I20" i="2" s="1"/>
  <c r="J20" i="2" s="1"/>
  <c r="E21" i="2"/>
  <c r="F21" i="2"/>
  <c r="G21" i="2" s="1"/>
  <c r="H21" i="2" s="1"/>
  <c r="I21" i="2" s="1"/>
  <c r="J21" i="2" s="1"/>
  <c r="A25" i="2"/>
  <c r="A26" i="2"/>
  <c r="A28" i="2"/>
  <c r="B28" i="2"/>
  <c r="C28" i="2"/>
  <c r="D28" i="2"/>
  <c r="E28" i="2"/>
  <c r="F28" i="2"/>
  <c r="G28" i="2" s="1"/>
  <c r="H28" i="2" s="1"/>
  <c r="I28" i="2" s="1"/>
  <c r="J28" i="2" s="1"/>
  <c r="K28" i="2" s="1"/>
  <c r="L28" i="2" s="1"/>
  <c r="E29" i="2"/>
  <c r="F29" i="2"/>
  <c r="G29" i="2" s="1"/>
  <c r="D30" i="2"/>
  <c r="E30" i="2"/>
  <c r="F30" i="2"/>
  <c r="G30" i="2" s="1"/>
  <c r="E31" i="2"/>
  <c r="F31" i="2"/>
  <c r="G31" i="2" s="1"/>
  <c r="H31" i="2" s="1"/>
  <c r="I31" i="2" s="1"/>
  <c r="J31" i="2" s="1"/>
  <c r="C32" i="2"/>
  <c r="D32" i="2"/>
  <c r="E32" i="2"/>
  <c r="F32" i="2"/>
  <c r="G32" i="2" s="1"/>
  <c r="E33" i="2"/>
  <c r="F33" i="2"/>
  <c r="G33" i="2" s="1"/>
  <c r="H33" i="2" s="1"/>
  <c r="I33" i="2" s="1"/>
  <c r="J33" i="2" s="1"/>
  <c r="D34" i="2"/>
  <c r="E34" i="2"/>
  <c r="F34" i="2"/>
  <c r="G34" i="2" s="1"/>
  <c r="E35" i="2"/>
  <c r="F35" i="2"/>
  <c r="G35" i="2" s="1"/>
  <c r="A39" i="2"/>
  <c r="A40" i="2"/>
  <c r="A42" i="2"/>
  <c r="B42" i="2"/>
  <c r="C42" i="2"/>
  <c r="D42" i="2"/>
  <c r="F42" i="2"/>
  <c r="G42" i="2" s="1"/>
  <c r="H42" i="2" s="1"/>
  <c r="I42" i="2" s="1"/>
  <c r="D43" i="2"/>
  <c r="F43" i="2"/>
  <c r="G43" i="2" s="1"/>
  <c r="C44" i="2"/>
  <c r="D44" i="2"/>
  <c r="F44" i="2"/>
  <c r="G44" i="2" s="1"/>
  <c r="D45" i="2"/>
  <c r="F45" i="2"/>
  <c r="G45" i="2" s="1"/>
  <c r="H45" i="2" s="1"/>
  <c r="D16" i="4" s="1"/>
  <c r="A49" i="2"/>
  <c r="A50" i="2"/>
  <c r="A52" i="2"/>
  <c r="B52" i="2"/>
  <c r="C52" i="2"/>
  <c r="F52" i="2"/>
  <c r="G52" i="2" s="1"/>
  <c r="H52" i="2" s="1"/>
  <c r="I52" i="2" s="1"/>
  <c r="J52" i="2" s="1"/>
  <c r="K52" i="2" s="1"/>
  <c r="L52" i="2" s="1"/>
  <c r="M52" i="2" s="1"/>
  <c r="C53" i="2"/>
  <c r="F53" i="2"/>
  <c r="G53" i="2" s="1"/>
  <c r="A2" i="3"/>
  <c r="A3" i="3"/>
  <c r="A4" i="3"/>
  <c r="A5" i="3"/>
  <c r="A6" i="3"/>
  <c r="A9" i="3"/>
  <c r="A10" i="3"/>
  <c r="A12" i="3"/>
  <c r="B12" i="3"/>
  <c r="C12" i="3"/>
  <c r="D12" i="3"/>
  <c r="D13" i="3"/>
  <c r="C14" i="3"/>
  <c r="D14" i="3"/>
  <c r="D15" i="3"/>
  <c r="A19" i="3"/>
  <c r="A20" i="3"/>
  <c r="A22" i="3"/>
  <c r="B22" i="3"/>
  <c r="C22" i="3"/>
  <c r="D22" i="3"/>
  <c r="E22" i="3"/>
  <c r="E23" i="3"/>
  <c r="D24" i="3"/>
  <c r="E24" i="3"/>
  <c r="E25" i="3"/>
  <c r="C26" i="3"/>
  <c r="D26" i="3"/>
  <c r="E26" i="3"/>
  <c r="E27" i="3"/>
  <c r="D28" i="3"/>
  <c r="E28" i="3"/>
  <c r="E29" i="3"/>
  <c r="A33" i="3"/>
  <c r="A34" i="3"/>
  <c r="A36" i="3"/>
  <c r="B36" i="3"/>
  <c r="C36" i="3"/>
  <c r="C37" i="3"/>
  <c r="A2" i="4"/>
  <c r="A3" i="4"/>
  <c r="A4" i="4"/>
  <c r="A5" i="4"/>
  <c r="A6" i="4"/>
  <c r="A8" i="4"/>
  <c r="A9" i="4"/>
  <c r="A10" i="4"/>
  <c r="A11" i="4"/>
  <c r="C11" i="4"/>
  <c r="C11" i="14" s="1"/>
  <c r="D11" i="4"/>
  <c r="A12" i="4"/>
  <c r="B12" i="4"/>
  <c r="A13" i="4"/>
  <c r="A14" i="4"/>
  <c r="A15" i="4"/>
  <c r="B15" i="4"/>
  <c r="A16" i="4"/>
  <c r="B16" i="4"/>
  <c r="C16" i="4"/>
  <c r="C16" i="14" s="1"/>
  <c r="A17" i="4"/>
  <c r="A18" i="4"/>
  <c r="A19" i="4"/>
  <c r="A20" i="4"/>
  <c r="A21" i="4"/>
  <c r="A22" i="4"/>
  <c r="A23" i="4"/>
  <c r="A24" i="4"/>
  <c r="A25" i="4"/>
  <c r="A26" i="4"/>
  <c r="A27" i="4"/>
  <c r="A28" i="4"/>
  <c r="A29" i="4"/>
  <c r="A30" i="4"/>
  <c r="A31" i="4"/>
  <c r="A32" i="4"/>
  <c r="A33" i="4"/>
  <c r="A34" i="4"/>
  <c r="A35" i="4"/>
  <c r="A39" i="4"/>
  <c r="A40"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6" i="4"/>
  <c r="A127"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 i="5"/>
  <c r="A3" i="5"/>
  <c r="A4" i="5"/>
  <c r="A5" i="5"/>
  <c r="A6" i="5"/>
  <c r="A8" i="5"/>
  <c r="A9" i="5"/>
  <c r="A10" i="5"/>
  <c r="A11" i="5"/>
  <c r="A12" i="5"/>
  <c r="B12" i="5"/>
  <c r="A13" i="5"/>
  <c r="B13" i="5"/>
  <c r="B53" i="5" s="1"/>
  <c r="A14" i="5"/>
  <c r="A15" i="5"/>
  <c r="A16" i="5"/>
  <c r="B16" i="5"/>
  <c r="C16" i="5"/>
  <c r="D16" i="5"/>
  <c r="E16" i="5"/>
  <c r="E56" i="5" s="1"/>
  <c r="A17" i="5"/>
  <c r="B17" i="5"/>
  <c r="C17" i="5"/>
  <c r="A18" i="5"/>
  <c r="A19" i="5"/>
  <c r="A20" i="5"/>
  <c r="A21" i="5"/>
  <c r="A22" i="5"/>
  <c r="A23" i="5"/>
  <c r="A24" i="5"/>
  <c r="A25" i="5"/>
  <c r="B25" i="5"/>
  <c r="B65" i="5" s="1"/>
  <c r="A26" i="5"/>
  <c r="B26" i="5"/>
  <c r="A27" i="5"/>
  <c r="A28" i="5"/>
  <c r="A29" i="5"/>
  <c r="B29" i="5"/>
  <c r="B29" i="13" s="1"/>
  <c r="C29" i="5"/>
  <c r="D29" i="5"/>
  <c r="E29" i="5"/>
  <c r="E29" i="13" s="1"/>
  <c r="E69" i="13" s="1"/>
  <c r="A30" i="5"/>
  <c r="B30" i="5"/>
  <c r="B70" i="5" s="1"/>
  <c r="C30" i="5"/>
  <c r="C70" i="5" s="1"/>
  <c r="D30" i="5"/>
  <c r="D70" i="5" s="1"/>
  <c r="E30" i="5"/>
  <c r="A31" i="5"/>
  <c r="A32" i="5"/>
  <c r="A33" i="5"/>
  <c r="A34" i="5"/>
  <c r="A35" i="5"/>
  <c r="A36" i="5"/>
  <c r="A37" i="5"/>
  <c r="A38" i="5"/>
  <c r="A39" i="5"/>
  <c r="A40" i="5"/>
  <c r="A41" i="5"/>
  <c r="A42" i="5"/>
  <c r="A43" i="5"/>
  <c r="A44" i="5"/>
  <c r="A45" i="5"/>
  <c r="A46" i="5"/>
  <c r="A47" i="5"/>
  <c r="A48" i="5"/>
  <c r="A49" i="5"/>
  <c r="A50" i="5"/>
  <c r="A51" i="5"/>
  <c r="A52" i="5"/>
  <c r="A53" i="5"/>
  <c r="A54" i="5"/>
  <c r="A55" i="5"/>
  <c r="A56" i="5"/>
  <c r="B56" i="5"/>
  <c r="A57" i="5"/>
  <c r="A58" i="5"/>
  <c r="A59" i="5"/>
  <c r="A60" i="5"/>
  <c r="A61" i="5"/>
  <c r="A62" i="5"/>
  <c r="A63" i="5"/>
  <c r="A64" i="5"/>
  <c r="A65" i="5"/>
  <c r="A66" i="5"/>
  <c r="A67" i="5"/>
  <c r="A68" i="5"/>
  <c r="A69" i="5"/>
  <c r="D69" i="5"/>
  <c r="E69" i="5"/>
  <c r="A70" i="5"/>
  <c r="A71" i="5"/>
  <c r="A72" i="5"/>
  <c r="A73" i="5"/>
  <c r="A74" i="5"/>
  <c r="A75" i="5"/>
  <c r="A76" i="5"/>
  <c r="A77" i="5"/>
  <c r="A78" i="5"/>
  <c r="A79" i="5"/>
  <c r="A80" i="5"/>
  <c r="A81" i="5"/>
  <c r="A82" i="5"/>
  <c r="A83" i="5"/>
  <c r="A84" i="5"/>
  <c r="A85" i="5"/>
  <c r="A86" i="5"/>
  <c r="A87" i="5"/>
  <c r="A88" i="5"/>
  <c r="A89" i="5"/>
  <c r="A93" i="5"/>
  <c r="A94" i="5"/>
  <c r="A96" i="5"/>
  <c r="A97" i="5"/>
  <c r="A98" i="5"/>
  <c r="A99" i="5"/>
  <c r="A100" i="5"/>
  <c r="B100" i="5"/>
  <c r="B184" i="13" s="1"/>
  <c r="C100" i="5"/>
  <c r="D100" i="5"/>
  <c r="D140" i="5" s="1"/>
  <c r="E100" i="5"/>
  <c r="E140" i="5" s="1"/>
  <c r="G100" i="5"/>
  <c r="F184" i="13" s="1"/>
  <c r="H100" i="5"/>
  <c r="A101" i="5"/>
  <c r="B101" i="5"/>
  <c r="B141" i="5" s="1"/>
  <c r="A102" i="5"/>
  <c r="A103" i="5"/>
  <c r="A104" i="5"/>
  <c r="B104" i="5"/>
  <c r="A931" i="19" s="1"/>
  <c r="A105" i="5"/>
  <c r="B105" i="5"/>
  <c r="B145" i="5" s="1"/>
  <c r="C105" i="5"/>
  <c r="D105" i="5"/>
  <c r="D145" i="5" s="1"/>
  <c r="E105" i="5"/>
  <c r="E145" i="5" s="1"/>
  <c r="A106" i="5"/>
  <c r="A107" i="5"/>
  <c r="A108" i="5"/>
  <c r="A109" i="5"/>
  <c r="A110" i="5"/>
  <c r="A111" i="5"/>
  <c r="A112" i="5"/>
  <c r="A113" i="5"/>
  <c r="B113" i="5"/>
  <c r="A181" i="19" s="1"/>
  <c r="A114" i="5"/>
  <c r="B114" i="5"/>
  <c r="B154" i="5" s="1"/>
  <c r="C114" i="5"/>
  <c r="C154" i="5" s="1"/>
  <c r="D114" i="5"/>
  <c r="A645" i="19" s="1"/>
  <c r="E114" i="5"/>
  <c r="E154" i="5" s="1"/>
  <c r="A115" i="5"/>
  <c r="A116" i="5"/>
  <c r="A117" i="5"/>
  <c r="B117" i="5"/>
  <c r="B157" i="5" s="1"/>
  <c r="A118" i="5"/>
  <c r="B118" i="5"/>
  <c r="B158" i="5" s="1"/>
  <c r="A119" i="5"/>
  <c r="A120" i="5"/>
  <c r="A121" i="5"/>
  <c r="A122" i="5"/>
  <c r="A123" i="5"/>
  <c r="A124" i="5"/>
  <c r="A125" i="5"/>
  <c r="A126" i="5"/>
  <c r="A127" i="5"/>
  <c r="B127" i="5"/>
  <c r="B167" i="5" s="1"/>
  <c r="A128" i="5"/>
  <c r="A129" i="5"/>
  <c r="A130" i="5"/>
  <c r="A131" i="5"/>
  <c r="A132" i="5"/>
  <c r="A133" i="5"/>
  <c r="A134" i="5"/>
  <c r="A135" i="5"/>
  <c r="A136" i="5"/>
  <c r="A137" i="5"/>
  <c r="A138" i="5"/>
  <c r="A139" i="5"/>
  <c r="A140" i="5"/>
  <c r="A141" i="5"/>
  <c r="A142" i="5"/>
  <c r="A143" i="5"/>
  <c r="A144" i="5"/>
  <c r="A145" i="5"/>
  <c r="C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2" i="6"/>
  <c r="A3" i="6"/>
  <c r="A4" i="6"/>
  <c r="A5" i="6"/>
  <c r="A6" i="6"/>
  <c r="A7" i="6"/>
  <c r="A8" i="6"/>
  <c r="A9" i="6"/>
  <c r="A10" i="6"/>
  <c r="A11" i="6"/>
  <c r="A12" i="6"/>
  <c r="A13" i="6"/>
  <c r="A16" i="6"/>
  <c r="A17" i="6"/>
  <c r="A19" i="6"/>
  <c r="B19" i="6"/>
  <c r="C19" i="6" s="1"/>
  <c r="D19" i="6"/>
  <c r="E19" i="6" s="1"/>
  <c r="F19" i="6"/>
  <c r="K19" i="6"/>
  <c r="L19" i="6"/>
  <c r="M19" i="6" s="1"/>
  <c r="N19" i="6"/>
  <c r="O19" i="6" s="1"/>
  <c r="P19" i="6"/>
  <c r="A23" i="6"/>
  <c r="A24" i="6"/>
  <c r="A26" i="6"/>
  <c r="F26" i="6"/>
  <c r="K26" i="6"/>
  <c r="P26" i="6"/>
  <c r="A27" i="6"/>
  <c r="B27" i="6"/>
  <c r="C27" i="6" s="1"/>
  <c r="D27" i="6" s="1"/>
  <c r="F27" i="6"/>
  <c r="K27" i="6"/>
  <c r="L27" i="6"/>
  <c r="M27" i="6" s="1"/>
  <c r="N27" i="6" s="1"/>
  <c r="P27" i="6"/>
  <c r="A28" i="6"/>
  <c r="B28" i="6"/>
  <c r="C28" i="6" s="1"/>
  <c r="D28" i="6" s="1"/>
  <c r="E28" i="6" s="1"/>
  <c r="F28" i="6"/>
  <c r="K28" i="6"/>
  <c r="L28" i="6"/>
  <c r="M28" i="6" s="1"/>
  <c r="N28" i="6" s="1"/>
  <c r="O28" i="6" s="1"/>
  <c r="P28" i="6"/>
  <c r="A29" i="6"/>
  <c r="B29" i="6"/>
  <c r="F29" i="6"/>
  <c r="K29" i="6"/>
  <c r="L29" i="6"/>
  <c r="P29" i="6"/>
  <c r="A33" i="6"/>
  <c r="A34" i="6"/>
  <c r="A36" i="6"/>
  <c r="F36" i="6"/>
  <c r="K36" i="6"/>
  <c r="P36" i="6"/>
  <c r="A37" i="6"/>
  <c r="B37" i="6"/>
  <c r="C37" i="6" s="1"/>
  <c r="D37" i="6" s="1"/>
  <c r="H17" i="24" s="1"/>
  <c r="F37" i="6"/>
  <c r="K37" i="6"/>
  <c r="L37" i="6"/>
  <c r="M37" i="6" s="1"/>
  <c r="N37" i="6" s="1"/>
  <c r="P37" i="6"/>
  <c r="A38" i="6"/>
  <c r="B38" i="6"/>
  <c r="C38" i="6" s="1"/>
  <c r="D38" i="6" s="1"/>
  <c r="E38" i="6" s="1"/>
  <c r="F38" i="6"/>
  <c r="K38" i="6"/>
  <c r="L38" i="6"/>
  <c r="M38" i="6" s="1"/>
  <c r="N38" i="6" s="1"/>
  <c r="O38" i="6" s="1"/>
  <c r="P38" i="6"/>
  <c r="A39" i="6"/>
  <c r="B39" i="6"/>
  <c r="F39" i="6"/>
  <c r="K39" i="6"/>
  <c r="L39" i="6"/>
  <c r="P39" i="6"/>
  <c r="A43" i="6"/>
  <c r="A44" i="6"/>
  <c r="A46" i="6"/>
  <c r="F46" i="6"/>
  <c r="K46" i="6"/>
  <c r="P46" i="6"/>
  <c r="A47" i="6"/>
  <c r="B47" i="6"/>
  <c r="C47" i="6" s="1"/>
  <c r="C48" i="6" s="1"/>
  <c r="F47" i="6"/>
  <c r="K47" i="6"/>
  <c r="L47" i="6"/>
  <c r="M47" i="6" s="1"/>
  <c r="M48" i="6" s="1"/>
  <c r="P47" i="6"/>
  <c r="A48" i="6"/>
  <c r="B48" i="6"/>
  <c r="F48" i="6"/>
  <c r="K48" i="6"/>
  <c r="L48" i="6"/>
  <c r="P48" i="6"/>
  <c r="A52" i="6"/>
  <c r="A53" i="6"/>
  <c r="A55" i="6"/>
  <c r="F55" i="6"/>
  <c r="K55" i="6"/>
  <c r="P55" i="6"/>
  <c r="A56" i="6"/>
  <c r="B56" i="6"/>
  <c r="C56" i="6" s="1"/>
  <c r="D56" i="6" s="1"/>
  <c r="E56" i="6" s="1"/>
  <c r="F56" i="6"/>
  <c r="K56" i="6"/>
  <c r="L56" i="6"/>
  <c r="M56" i="6" s="1"/>
  <c r="N56" i="6" s="1"/>
  <c r="P56" i="6"/>
  <c r="A57" i="6"/>
  <c r="B57" i="6"/>
  <c r="C57" i="6" s="1"/>
  <c r="D57" i="6" s="1"/>
  <c r="E57" i="6" s="1"/>
  <c r="F57" i="6"/>
  <c r="K57" i="6"/>
  <c r="L57" i="6"/>
  <c r="M57" i="6" s="1"/>
  <c r="N57" i="6" s="1"/>
  <c r="O57" i="6" s="1"/>
  <c r="P57" i="6"/>
  <c r="A58" i="6"/>
  <c r="B58" i="6"/>
  <c r="F58" i="6"/>
  <c r="K58" i="6"/>
  <c r="P58" i="6"/>
  <c r="A62" i="6"/>
  <c r="A63" i="6"/>
  <c r="A64" i="6"/>
  <c r="A65" i="6"/>
  <c r="A67" i="6"/>
  <c r="A68" i="6"/>
  <c r="A69" i="6"/>
  <c r="B69" i="6"/>
  <c r="A70" i="6"/>
  <c r="A71" i="6"/>
  <c r="A72" i="6"/>
  <c r="B72" i="6"/>
  <c r="C72" i="6" s="1"/>
  <c r="A73" i="6"/>
  <c r="B73" i="6"/>
  <c r="A74" i="6"/>
  <c r="A2" i="7"/>
  <c r="A3" i="7"/>
  <c r="A4" i="7"/>
  <c r="A5" i="7"/>
  <c r="A7" i="7"/>
  <c r="G7" i="7"/>
  <c r="M7" i="7"/>
  <c r="A8" i="7"/>
  <c r="G8" i="7"/>
  <c r="M8" i="7"/>
  <c r="A9" i="7"/>
  <c r="G9" i="7"/>
  <c r="M9" i="7"/>
  <c r="A10" i="7"/>
  <c r="G10" i="7"/>
  <c r="M10" i="7"/>
  <c r="A11" i="7"/>
  <c r="G11" i="7"/>
  <c r="M11" i="7"/>
  <c r="A12" i="7"/>
  <c r="G12" i="7"/>
  <c r="M12" i="7"/>
  <c r="A13" i="7"/>
  <c r="G13" i="7"/>
  <c r="M13" i="7"/>
  <c r="A14" i="7"/>
  <c r="G14" i="7"/>
  <c r="M14" i="7"/>
  <c r="A15" i="7"/>
  <c r="G15" i="7"/>
  <c r="M15" i="7"/>
  <c r="A16" i="7"/>
  <c r="G16" i="7"/>
  <c r="M16" i="7"/>
  <c r="A17" i="7"/>
  <c r="G17" i="7"/>
  <c r="M17" i="7"/>
  <c r="A18" i="7"/>
  <c r="G18" i="7"/>
  <c r="M18" i="7"/>
  <c r="A19" i="7"/>
  <c r="G19" i="7"/>
  <c r="M19" i="7"/>
  <c r="A20" i="7"/>
  <c r="G20" i="7"/>
  <c r="M20" i="7"/>
  <c r="A21" i="7"/>
  <c r="G21" i="7"/>
  <c r="M21" i="7"/>
  <c r="A22" i="7"/>
  <c r="G22" i="7"/>
  <c r="M22" i="7"/>
  <c r="A23" i="7"/>
  <c r="G23" i="7"/>
  <c r="M23" i="7"/>
  <c r="A24" i="7"/>
  <c r="G24" i="7"/>
  <c r="M24" i="7"/>
  <c r="A25" i="7"/>
  <c r="G25" i="7"/>
  <c r="M25" i="7"/>
  <c r="A26" i="7"/>
  <c r="G26" i="7"/>
  <c r="M26" i="7"/>
  <c r="A27" i="7"/>
  <c r="G27" i="7"/>
  <c r="M27" i="7"/>
  <c r="A28" i="7"/>
  <c r="G28" i="7"/>
  <c r="M28" i="7"/>
  <c r="A29" i="7"/>
  <c r="G29" i="7"/>
  <c r="M29" i="7"/>
  <c r="A30" i="7"/>
  <c r="G30" i="7"/>
  <c r="M30" i="7"/>
  <c r="A31" i="7"/>
  <c r="G31" i="7"/>
  <c r="M31" i="7"/>
  <c r="A32" i="7"/>
  <c r="G32" i="7"/>
  <c r="M32" i="7"/>
  <c r="A33" i="7"/>
  <c r="G33" i="7"/>
  <c r="M33" i="7"/>
  <c r="G34" i="7"/>
  <c r="M34" i="7"/>
  <c r="G35" i="7"/>
  <c r="M35" i="7"/>
  <c r="G36" i="7"/>
  <c r="M36" i="7"/>
  <c r="G37" i="7"/>
  <c r="M37" i="7"/>
  <c r="G38" i="7"/>
  <c r="M38" i="7"/>
  <c r="G39" i="7"/>
  <c r="M39" i="7"/>
  <c r="G40" i="7"/>
  <c r="M40" i="7"/>
  <c r="G41" i="7"/>
  <c r="M41" i="7"/>
  <c r="G42" i="7"/>
  <c r="M42" i="7"/>
  <c r="G43" i="7"/>
  <c r="M43" i="7"/>
  <c r="G44" i="7"/>
  <c r="M44" i="7"/>
  <c r="G45" i="7"/>
  <c r="M45" i="7"/>
  <c r="G46" i="7"/>
  <c r="M46" i="7"/>
  <c r="G47" i="7"/>
  <c r="M47" i="7"/>
  <c r="G48" i="7"/>
  <c r="M48" i="7"/>
  <c r="G49" i="7"/>
  <c r="M49" i="7"/>
  <c r="G50" i="7"/>
  <c r="M50" i="7"/>
  <c r="G51" i="7"/>
  <c r="M51" i="7"/>
  <c r="G52" i="7"/>
  <c r="M52" i="7"/>
  <c r="G53" i="7"/>
  <c r="M53" i="7"/>
  <c r="G54" i="7"/>
  <c r="M54" i="7"/>
  <c r="G55" i="7"/>
  <c r="M55" i="7"/>
  <c r="G56" i="7"/>
  <c r="M56" i="7"/>
  <c r="G57" i="7"/>
  <c r="M57" i="7"/>
  <c r="G58" i="7"/>
  <c r="M58" i="7"/>
  <c r="G59" i="7"/>
  <c r="M59" i="7"/>
  <c r="G60" i="7"/>
  <c r="M60" i="7"/>
  <c r="G61" i="7"/>
  <c r="M61" i="7"/>
  <c r="G62" i="7"/>
  <c r="M62" i="7"/>
  <c r="G63" i="7"/>
  <c r="M63" i="7"/>
  <c r="G64" i="7"/>
  <c r="M64" i="7"/>
  <c r="G65" i="7"/>
  <c r="M65" i="7"/>
  <c r="G66" i="7"/>
  <c r="M66" i="7"/>
  <c r="G67" i="7"/>
  <c r="M67" i="7"/>
  <c r="G68" i="7"/>
  <c r="M68" i="7"/>
  <c r="G69" i="7"/>
  <c r="M69" i="7"/>
  <c r="G70" i="7"/>
  <c r="M70" i="7"/>
  <c r="G71" i="7"/>
  <c r="M71" i="7"/>
  <c r="G72" i="7"/>
  <c r="M72" i="7"/>
  <c r="G73" i="7"/>
  <c r="M73" i="7"/>
  <c r="G74" i="7"/>
  <c r="M74" i="7"/>
  <c r="G75" i="7"/>
  <c r="M75" i="7"/>
  <c r="G76" i="7"/>
  <c r="M76" i="7"/>
  <c r="G77" i="7"/>
  <c r="M77" i="7"/>
  <c r="G78" i="7"/>
  <c r="M78" i="7"/>
  <c r="G79" i="7"/>
  <c r="M79" i="7"/>
  <c r="G80" i="7"/>
  <c r="M80" i="7"/>
  <c r="G81" i="7"/>
  <c r="M81" i="7"/>
  <c r="G82" i="7"/>
  <c r="M82" i="7"/>
  <c r="G83" i="7"/>
  <c r="M83" i="7"/>
  <c r="G84" i="7"/>
  <c r="M84" i="7"/>
  <c r="G85" i="7"/>
  <c r="M85" i="7"/>
  <c r="G86" i="7"/>
  <c r="M86" i="7"/>
  <c r="G87" i="7"/>
  <c r="M87" i="7"/>
  <c r="A2" i="8"/>
  <c r="A3" i="8"/>
  <c r="A4" i="8"/>
  <c r="A5" i="8"/>
  <c r="A6" i="8"/>
  <c r="A8" i="8"/>
  <c r="G8" i="8"/>
  <c r="A9" i="8"/>
  <c r="G9" i="8"/>
  <c r="A10" i="8"/>
  <c r="G10" i="8"/>
  <c r="A11" i="8"/>
  <c r="G11" i="8"/>
  <c r="A12" i="8"/>
  <c r="G12" i="8"/>
  <c r="A13" i="8"/>
  <c r="G13" i="8"/>
  <c r="A14" i="8"/>
  <c r="G14" i="8"/>
  <c r="A15" i="8"/>
  <c r="G15" i="8"/>
  <c r="A16" i="8"/>
  <c r="G16" i="8"/>
  <c r="A17" i="8"/>
  <c r="G17" i="8"/>
  <c r="A18" i="8"/>
  <c r="G18" i="8"/>
  <c r="A19" i="8"/>
  <c r="G19" i="8"/>
  <c r="A20" i="8"/>
  <c r="G20" i="8"/>
  <c r="A21" i="8"/>
  <c r="G21" i="8"/>
  <c r="A22" i="8"/>
  <c r="G22" i="8"/>
  <c r="A23" i="8"/>
  <c r="G23" i="8"/>
  <c r="A24" i="8"/>
  <c r="G24" i="8"/>
  <c r="A25" i="8"/>
  <c r="G25" i="8"/>
  <c r="A26" i="8"/>
  <c r="G26" i="8"/>
  <c r="A27" i="8"/>
  <c r="G27" i="8"/>
  <c r="A28" i="8"/>
  <c r="G28" i="8"/>
  <c r="A29" i="8"/>
  <c r="G29" i="8"/>
  <c r="A30" i="8"/>
  <c r="G30" i="8"/>
  <c r="A31" i="8"/>
  <c r="G31" i="8"/>
  <c r="A32" i="8"/>
  <c r="G32" i="8"/>
  <c r="A33" i="8"/>
  <c r="G33" i="8"/>
  <c r="A34" i="8"/>
  <c r="G34" i="8"/>
  <c r="A35" i="8"/>
  <c r="G35" i="8"/>
  <c r="A36" i="8"/>
  <c r="G36" i="8"/>
  <c r="A37" i="8"/>
  <c r="G37" i="8"/>
  <c r="A38" i="8"/>
  <c r="G38" i="8"/>
  <c r="A39" i="8"/>
  <c r="G39" i="8"/>
  <c r="A40" i="8"/>
  <c r="G40" i="8"/>
  <c r="A41" i="8"/>
  <c r="G41" i="8"/>
  <c r="A42" i="8"/>
  <c r="G42" i="8"/>
  <c r="A43" i="8"/>
  <c r="G43" i="8"/>
  <c r="A44" i="8"/>
  <c r="G44" i="8"/>
  <c r="A45" i="8"/>
  <c r="G45" i="8"/>
  <c r="A46" i="8"/>
  <c r="G46" i="8"/>
  <c r="A47" i="8"/>
  <c r="G47" i="8"/>
  <c r="A48" i="8"/>
  <c r="G48" i="8"/>
  <c r="A49" i="8"/>
  <c r="G49" i="8"/>
  <c r="A50" i="8"/>
  <c r="G50" i="8"/>
  <c r="A51" i="8"/>
  <c r="G51" i="8"/>
  <c r="A52" i="8"/>
  <c r="G52" i="8"/>
  <c r="A53" i="8"/>
  <c r="G53" i="8"/>
  <c r="A54" i="8"/>
  <c r="G54" i="8"/>
  <c r="A55" i="8"/>
  <c r="G55" i="8"/>
  <c r="A56" i="8"/>
  <c r="G56" i="8"/>
  <c r="A57" i="8"/>
  <c r="G57" i="8"/>
  <c r="A58" i="8"/>
  <c r="G58" i="8"/>
  <c r="A59" i="8"/>
  <c r="G59" i="8"/>
  <c r="A60" i="8"/>
  <c r="G60" i="8"/>
  <c r="A61" i="8"/>
  <c r="G61" i="8"/>
  <c r="A62" i="8"/>
  <c r="G62" i="8"/>
  <c r="A63" i="8"/>
  <c r="G63" i="8"/>
  <c r="A64" i="8"/>
  <c r="G64" i="8"/>
  <c r="A65" i="8"/>
  <c r="G65" i="8"/>
  <c r="A66" i="8"/>
  <c r="G66" i="8"/>
  <c r="A67" i="8"/>
  <c r="G67" i="8"/>
  <c r="A68" i="8"/>
  <c r="G68" i="8"/>
  <c r="A69" i="8"/>
  <c r="G69" i="8"/>
  <c r="A70" i="8"/>
  <c r="G70" i="8"/>
  <c r="A71" i="8"/>
  <c r="G71" i="8"/>
  <c r="A72" i="8"/>
  <c r="G72" i="8"/>
  <c r="A73" i="8"/>
  <c r="G73" i="8"/>
  <c r="A74" i="8"/>
  <c r="G74" i="8"/>
  <c r="A75" i="8"/>
  <c r="G75" i="8"/>
  <c r="A76" i="8"/>
  <c r="G76" i="8"/>
  <c r="A77" i="8"/>
  <c r="G77" i="8"/>
  <c r="A78" i="8"/>
  <c r="G78" i="8"/>
  <c r="A79" i="8"/>
  <c r="G79" i="8"/>
  <c r="A80" i="8"/>
  <c r="G80" i="8"/>
  <c r="A81" i="8"/>
  <c r="G81" i="8"/>
  <c r="A82" i="8"/>
  <c r="G82" i="8"/>
  <c r="A83" i="8"/>
  <c r="G83" i="8"/>
  <c r="A84" i="8"/>
  <c r="G84" i="8"/>
  <c r="A85" i="8"/>
  <c r="G85" i="8"/>
  <c r="A86" i="8"/>
  <c r="G86" i="8"/>
  <c r="A87" i="8"/>
  <c r="G87" i="8"/>
  <c r="A88" i="8"/>
  <c r="G88" i="8"/>
  <c r="A2" i="9"/>
  <c r="A3" i="9"/>
  <c r="A4" i="9"/>
  <c r="A5" i="9"/>
  <c r="A6" i="9"/>
  <c r="A7" i="9"/>
  <c r="A8" i="9"/>
  <c r="A10" i="9"/>
  <c r="A11" i="9"/>
  <c r="A12" i="9"/>
  <c r="A14" i="9"/>
  <c r="A15" i="9"/>
  <c r="A16" i="9"/>
  <c r="A17" i="9"/>
  <c r="A18" i="9"/>
  <c r="A20" i="9"/>
  <c r="A21" i="9"/>
  <c r="A22" i="9"/>
  <c r="A23" i="9"/>
  <c r="A24" i="9"/>
  <c r="A26" i="9"/>
  <c r="A27" i="9"/>
  <c r="A31" i="9"/>
  <c r="A32" i="9"/>
  <c r="A33" i="9"/>
  <c r="A34" i="9"/>
  <c r="A35" i="9"/>
  <c r="A37" i="9"/>
  <c r="A38" i="9"/>
  <c r="A39" i="9"/>
  <c r="A40" i="9"/>
  <c r="A44" i="9"/>
  <c r="A45" i="9"/>
  <c r="A47" i="9"/>
  <c r="A48" i="9"/>
  <c r="A49" i="9"/>
  <c r="A51" i="9"/>
  <c r="A55" i="9"/>
  <c r="A56" i="9"/>
  <c r="A57" i="9"/>
  <c r="A58" i="9"/>
  <c r="A60" i="9"/>
  <c r="A61" i="9"/>
  <c r="A62" i="9"/>
  <c r="A64" i="9"/>
  <c r="A65" i="9"/>
  <c r="A67" i="9"/>
  <c r="A68" i="9"/>
  <c r="A69" i="9"/>
  <c r="A71" i="9"/>
  <c r="A72" i="9"/>
  <c r="A74" i="9"/>
  <c r="A75" i="9"/>
  <c r="A76" i="9"/>
  <c r="A2" i="10"/>
  <c r="A3" i="10"/>
  <c r="A4" i="10"/>
  <c r="A5" i="10"/>
  <c r="A6" i="10"/>
  <c r="A8" i="10"/>
  <c r="A9" i="10"/>
  <c r="A10" i="10"/>
  <c r="A11" i="10"/>
  <c r="A13" i="10"/>
  <c r="A14" i="10"/>
  <c r="A15" i="10"/>
  <c r="A16" i="10"/>
  <c r="A17" i="10"/>
  <c r="A18" i="10"/>
  <c r="A22" i="10"/>
  <c r="A23" i="10"/>
  <c r="A24" i="10"/>
  <c r="A25" i="10"/>
  <c r="A26" i="10"/>
  <c r="A27" i="10"/>
  <c r="A29" i="10"/>
  <c r="A30" i="10"/>
  <c r="A34" i="10"/>
  <c r="A35" i="10"/>
  <c r="A36" i="10"/>
  <c r="A37" i="10"/>
  <c r="A39" i="10"/>
  <c r="A40" i="10"/>
  <c r="A41" i="10"/>
  <c r="A42" i="10"/>
  <c r="A44" i="10"/>
  <c r="A45" i="10"/>
  <c r="A47" i="10"/>
  <c r="A48" i="10"/>
  <c r="A49" i="10"/>
  <c r="A50" i="10"/>
  <c r="A2" i="11"/>
  <c r="A3" i="11"/>
  <c r="A4" i="11"/>
  <c r="A5" i="11"/>
  <c r="A6" i="11"/>
  <c r="A8" i="11"/>
  <c r="A9" i="11"/>
  <c r="A10" i="11"/>
  <c r="A11" i="11"/>
  <c r="A13" i="11"/>
  <c r="A14" i="11"/>
  <c r="A15" i="11"/>
  <c r="A16" i="11"/>
  <c r="A17" i="11"/>
  <c r="A18" i="11"/>
  <c r="A22" i="11"/>
  <c r="A23" i="11"/>
  <c r="A24" i="11"/>
  <c r="A25" i="11"/>
  <c r="A26" i="11"/>
  <c r="A27" i="11"/>
  <c r="A29" i="11"/>
  <c r="A30" i="11"/>
  <c r="A34" i="11"/>
  <c r="A35" i="11"/>
  <c r="A36" i="11"/>
  <c r="A37" i="11"/>
  <c r="A39" i="11"/>
  <c r="A40" i="11"/>
  <c r="A41" i="11"/>
  <c r="A42" i="11"/>
  <c r="A44" i="11"/>
  <c r="A45" i="11"/>
  <c r="A47" i="11"/>
  <c r="A48" i="11"/>
  <c r="A49" i="11"/>
  <c r="A50" i="11"/>
  <c r="A2" i="12"/>
  <c r="A3" i="12"/>
  <c r="A4" i="12"/>
  <c r="A5" i="12"/>
  <c r="A6" i="12"/>
  <c r="A8" i="12"/>
  <c r="A9" i="12"/>
  <c r="A10" i="12"/>
  <c r="A11" i="12"/>
  <c r="A13" i="12"/>
  <c r="A14" i="12"/>
  <c r="A15" i="12"/>
  <c r="A16" i="12"/>
  <c r="A17" i="12"/>
  <c r="A18" i="12"/>
  <c r="A22" i="12"/>
  <c r="A23" i="12"/>
  <c r="A25" i="12"/>
  <c r="A26" i="12"/>
  <c r="A27" i="12"/>
  <c r="A28" i="12"/>
  <c r="A30" i="12"/>
  <c r="A31" i="12"/>
  <c r="A35" i="12"/>
  <c r="A36" i="12"/>
  <c r="A37" i="12"/>
  <c r="A38" i="12"/>
  <c r="A40" i="12"/>
  <c r="A42" i="12"/>
  <c r="A43" i="12"/>
  <c r="A45" i="12"/>
  <c r="A46" i="12"/>
  <c r="A47" i="12"/>
  <c r="A48" i="12"/>
  <c r="A2" i="13"/>
  <c r="A3" i="13"/>
  <c r="A4" i="13"/>
  <c r="A5" i="13"/>
  <c r="A6" i="13"/>
  <c r="A8" i="13"/>
  <c r="A9" i="13"/>
  <c r="A10" i="13"/>
  <c r="A11" i="13"/>
  <c r="A12" i="13"/>
  <c r="A13" i="13"/>
  <c r="A14" i="13"/>
  <c r="A15" i="13"/>
  <c r="A16" i="13"/>
  <c r="B16" i="13"/>
  <c r="B56" i="13" s="1"/>
  <c r="C16" i="13"/>
  <c r="C56" i="13" s="1"/>
  <c r="D16" i="13"/>
  <c r="D56" i="13" s="1"/>
  <c r="D141" i="13" s="1"/>
  <c r="E16" i="13"/>
  <c r="E56" i="13" s="1"/>
  <c r="A17" i="13"/>
  <c r="B17" i="13"/>
  <c r="A18" i="13"/>
  <c r="A19" i="13"/>
  <c r="A20" i="13"/>
  <c r="A21" i="13"/>
  <c r="A22" i="13"/>
  <c r="A23" i="13"/>
  <c r="A24" i="13"/>
  <c r="A25" i="13"/>
  <c r="B25" i="13"/>
  <c r="B65" i="13" s="1"/>
  <c r="A26" i="13"/>
  <c r="B26" i="13"/>
  <c r="B111" i="13" s="1"/>
  <c r="A27" i="13"/>
  <c r="A28" i="13"/>
  <c r="A29" i="13"/>
  <c r="C29" i="13"/>
  <c r="C114" i="13" s="1"/>
  <c r="D29" i="13"/>
  <c r="D69" i="13" s="1"/>
  <c r="A30" i="13"/>
  <c r="B30" i="13"/>
  <c r="C30" i="13"/>
  <c r="C115" i="13" s="1"/>
  <c r="D30" i="13"/>
  <c r="D70" i="13" s="1"/>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B57" i="13"/>
  <c r="A58" i="13"/>
  <c r="A59" i="13"/>
  <c r="A60" i="13"/>
  <c r="A61"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0" i="13"/>
  <c r="A91" i="13"/>
  <c r="A93" i="13"/>
  <c r="A94" i="13"/>
  <c r="A95" i="13"/>
  <c r="A96" i="13"/>
  <c r="A97" i="13"/>
  <c r="A98" i="13"/>
  <c r="A99" i="13"/>
  <c r="A100" i="13"/>
  <c r="A101" i="13"/>
  <c r="B101" i="13"/>
  <c r="C101" i="13"/>
  <c r="A102" i="13"/>
  <c r="A103"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7" i="13"/>
  <c r="A178" i="13"/>
  <c r="A180" i="13"/>
  <c r="A181" i="13"/>
  <c r="A182" i="13"/>
  <c r="A183" i="13"/>
  <c r="A184" i="13"/>
  <c r="C184" i="13"/>
  <c r="D184" i="13"/>
  <c r="D224" i="13" s="1"/>
  <c r="E184" i="13"/>
  <c r="E224" i="13" s="1"/>
  <c r="G184" i="13"/>
  <c r="G224" i="13" s="1"/>
  <c r="A185" i="13"/>
  <c r="B185" i="13"/>
  <c r="A186" i="13"/>
  <c r="A187" i="13"/>
  <c r="A188" i="13"/>
  <c r="A189" i="13"/>
  <c r="B189" i="13"/>
  <c r="C189" i="13"/>
  <c r="C229" i="13" s="1"/>
  <c r="D189" i="13"/>
  <c r="A190" i="13"/>
  <c r="A191" i="13"/>
  <c r="A192" i="13"/>
  <c r="A193" i="13"/>
  <c r="A194" i="13"/>
  <c r="A195" i="13"/>
  <c r="A196" i="13"/>
  <c r="A197" i="13"/>
  <c r="A198" i="13"/>
  <c r="B198" i="13"/>
  <c r="B238" i="13" s="1"/>
  <c r="C198" i="13"/>
  <c r="C238" i="13" s="1"/>
  <c r="E198" i="13"/>
  <c r="E238" i="13" s="1"/>
  <c r="A199" i="13"/>
  <c r="A200" i="13"/>
  <c r="A201" i="13"/>
  <c r="B201" i="13"/>
  <c r="B241" i="13" s="1"/>
  <c r="A202" i="13"/>
  <c r="B202" i="13"/>
  <c r="B242" i="13" s="1"/>
  <c r="A203" i="13"/>
  <c r="A204" i="13"/>
  <c r="A205" i="13"/>
  <c r="A206" i="13"/>
  <c r="A207" i="13"/>
  <c r="A208" i="13"/>
  <c r="A209" i="13"/>
  <c r="A210" i="13"/>
  <c r="A211" i="13"/>
  <c r="A212" i="13"/>
  <c r="A213" i="13"/>
  <c r="A214" i="13"/>
  <c r="A215" i="13"/>
  <c r="A216" i="13"/>
  <c r="A217" i="13"/>
  <c r="A218" i="13"/>
  <c r="A219" i="13"/>
  <c r="A220" i="13"/>
  <c r="A221" i="13"/>
  <c r="A222" i="13"/>
  <c r="A223" i="13"/>
  <c r="A224" i="13"/>
  <c r="C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248" i="13"/>
  <c r="A249" i="13"/>
  <c r="A250" i="13"/>
  <c r="A251" i="13"/>
  <c r="A252" i="13"/>
  <c r="A253" i="13"/>
  <c r="A254" i="13"/>
  <c r="A255" i="13"/>
  <c r="A256" i="13"/>
  <c r="A257" i="13"/>
  <c r="A258" i="13"/>
  <c r="A259" i="13"/>
  <c r="A260" i="13"/>
  <c r="A262" i="13"/>
  <c r="A263" i="13"/>
  <c r="A2" i="14"/>
  <c r="A3" i="14"/>
  <c r="A4" i="14"/>
  <c r="A5" i="14"/>
  <c r="A6" i="14"/>
  <c r="A8" i="14"/>
  <c r="A9" i="14"/>
  <c r="A10" i="14"/>
  <c r="A11" i="14"/>
  <c r="D11" i="14"/>
  <c r="A12" i="14"/>
  <c r="B12" i="14"/>
  <c r="A13" i="14"/>
  <c r="A14" i="14"/>
  <c r="A15" i="14"/>
  <c r="B15" i="14"/>
  <c r="A16" i="14"/>
  <c r="B16" i="14"/>
  <c r="D16" i="14"/>
  <c r="A17" i="14"/>
  <c r="A18" i="14"/>
  <c r="A19" i="14"/>
  <c r="A20" i="14"/>
  <c r="A21" i="14"/>
  <c r="A22" i="14"/>
  <c r="A23" i="14"/>
  <c r="A24" i="14"/>
  <c r="A25" i="14"/>
  <c r="A26" i="14"/>
  <c r="A27" i="14"/>
  <c r="A28" i="14"/>
  <c r="A29" i="14"/>
  <c r="A30" i="14"/>
  <c r="A31" i="14"/>
  <c r="A32" i="14"/>
  <c r="A33" i="14"/>
  <c r="A34" i="14"/>
  <c r="A38" i="14"/>
  <c r="A39" i="14"/>
  <c r="A41" i="14"/>
  <c r="A42" i="14"/>
  <c r="A43" i="14"/>
  <c r="A44" i="14"/>
  <c r="A45" i="14"/>
  <c r="A46" i="14"/>
  <c r="A47" i="14"/>
  <c r="A48" i="14"/>
  <c r="A49" i="14"/>
  <c r="A50" i="14"/>
  <c r="A51" i="14"/>
  <c r="A52" i="14"/>
  <c r="A53" i="14"/>
  <c r="A54" i="14"/>
  <c r="A55" i="14"/>
  <c r="A56" i="14"/>
  <c r="A57" i="14"/>
  <c r="A58" i="14"/>
  <c r="A59" i="14"/>
  <c r="A60" i="14"/>
  <c r="A61" i="14"/>
  <c r="A62" i="14"/>
  <c r="A63" i="14"/>
  <c r="A64" i="14"/>
  <c r="A65" i="14"/>
  <c r="A66" i="14"/>
  <c r="A67" i="14"/>
  <c r="A68" i="14"/>
  <c r="A69" i="14"/>
  <c r="A70" i="14"/>
  <c r="A71" i="14"/>
  <c r="A72" i="14"/>
  <c r="A73" i="14"/>
  <c r="A74" i="14"/>
  <c r="A75" i="14"/>
  <c r="A76" i="14"/>
  <c r="A77" i="14"/>
  <c r="A78" i="14"/>
  <c r="A79" i="14"/>
  <c r="A80" i="14"/>
  <c r="A81" i="14"/>
  <c r="A82" i="14"/>
  <c r="A83" i="14"/>
  <c r="A84" i="14"/>
  <c r="A85" i="14"/>
  <c r="A86" i="14"/>
  <c r="A87" i="14"/>
  <c r="A88" i="14"/>
  <c r="A89" i="14"/>
  <c r="A90" i="14"/>
  <c r="A91" i="14"/>
  <c r="A92" i="14"/>
  <c r="A93" i="14"/>
  <c r="A94" i="14"/>
  <c r="A95" i="14"/>
  <c r="A96" i="14"/>
  <c r="A97" i="14"/>
  <c r="A98" i="14"/>
  <c r="A99" i="14"/>
  <c r="A100" i="14"/>
  <c r="A101" i="14"/>
  <c r="A102" i="14"/>
  <c r="A103" i="14"/>
  <c r="A104" i="14"/>
  <c r="A105" i="14"/>
  <c r="A106" i="14"/>
  <c r="A107" i="14"/>
  <c r="A108" i="14"/>
  <c r="A109" i="14"/>
  <c r="A110" i="14"/>
  <c r="A111" i="14"/>
  <c r="A112" i="14"/>
  <c r="A113" i="14"/>
  <c r="A114" i="14"/>
  <c r="A115" i="14"/>
  <c r="A116" i="14"/>
  <c r="A117" i="14"/>
  <c r="A118" i="14"/>
  <c r="A119" i="14"/>
  <c r="A120" i="14"/>
  <c r="A121" i="14"/>
  <c r="A125" i="14"/>
  <c r="A126" i="14"/>
  <c r="A128" i="14"/>
  <c r="A129" i="14"/>
  <c r="A130" i="14"/>
  <c r="A131" i="14"/>
  <c r="A132" i="14"/>
  <c r="A133" i="14"/>
  <c r="A134" i="14"/>
  <c r="A135" i="14"/>
  <c r="A136" i="14"/>
  <c r="A137" i="14"/>
  <c r="A138" i="14"/>
  <c r="A139" i="14"/>
  <c r="A140" i="14"/>
  <c r="A141" i="14"/>
  <c r="A142" i="14"/>
  <c r="A143" i="14"/>
  <c r="A144" i="14"/>
  <c r="A145" i="14"/>
  <c r="A146" i="14"/>
  <c r="A147" i="14"/>
  <c r="A148" i="14"/>
  <c r="A149" i="14"/>
  <c r="A150" i="14"/>
  <c r="A151" i="14"/>
  <c r="A152" i="14"/>
  <c r="A153" i="14"/>
  <c r="A154" i="14"/>
  <c r="A155" i="14"/>
  <c r="A156" i="14"/>
  <c r="A157" i="14"/>
  <c r="A158" i="14"/>
  <c r="A159" i="14"/>
  <c r="A160" i="14"/>
  <c r="A161" i="14"/>
  <c r="A162" i="14"/>
  <c r="A163" i="14"/>
  <c r="A164" i="14"/>
  <c r="A165" i="14"/>
  <c r="A166" i="14"/>
  <c r="A167" i="14"/>
  <c r="A168" i="14"/>
  <c r="A169" i="14"/>
  <c r="A170" i="14"/>
  <c r="A171" i="14"/>
  <c r="A172" i="14"/>
  <c r="A173" i="14"/>
  <c r="A174" i="14"/>
  <c r="A175" i="14"/>
  <c r="A176" i="14"/>
  <c r="A177" i="14"/>
  <c r="A178" i="14"/>
  <c r="A179" i="14"/>
  <c r="A180" i="14"/>
  <c r="A181" i="14"/>
  <c r="A182" i="14"/>
  <c r="A183" i="14"/>
  <c r="A184" i="14"/>
  <c r="A185" i="14"/>
  <c r="A186" i="14"/>
  <c r="A187" i="14"/>
  <c r="A188" i="14"/>
  <c r="A189" i="14"/>
  <c r="A190" i="14"/>
  <c r="A191" i="14"/>
  <c r="A192" i="14"/>
  <c r="A193" i="14"/>
  <c r="A194" i="14"/>
  <c r="A195" i="14"/>
  <c r="A196" i="14"/>
  <c r="A197" i="14"/>
  <c r="A198" i="14"/>
  <c r="A199" i="14"/>
  <c r="A200" i="14"/>
  <c r="A201" i="14"/>
  <c r="A202" i="14"/>
  <c r="A203" i="14"/>
  <c r="A204" i="14"/>
  <c r="A205" i="14"/>
  <c r="A206" i="14"/>
  <c r="A207" i="14"/>
  <c r="A208" i="14"/>
  <c r="A2" i="15"/>
  <c r="A3" i="15"/>
  <c r="A4" i="15"/>
  <c r="A5" i="15"/>
  <c r="A6"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7" i="15"/>
  <c r="A38"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82" i="15"/>
  <c r="A83"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7" i="15"/>
  <c r="A128" i="15"/>
  <c r="A130" i="15"/>
  <c r="A131" i="15"/>
  <c r="A132" i="15"/>
  <c r="A133" i="15"/>
  <c r="A134" i="15"/>
  <c r="A135" i="15"/>
  <c r="A136" i="15"/>
  <c r="A137" i="15"/>
  <c r="A138" i="15"/>
  <c r="A139" i="15"/>
  <c r="A140" i="15"/>
  <c r="A141" i="15"/>
  <c r="A142" i="15"/>
  <c r="A143" i="15"/>
  <c r="A144" i="15"/>
  <c r="A145" i="15"/>
  <c r="A146" i="15"/>
  <c r="A147" i="15"/>
  <c r="A148" i="15"/>
  <c r="A149" i="15"/>
  <c r="A150" i="15"/>
  <c r="A151" i="15"/>
  <c r="A152" i="15"/>
  <c r="A153" i="15"/>
  <c r="A154" i="15"/>
  <c r="A155" i="15"/>
  <c r="A156" i="15"/>
  <c r="A157" i="15"/>
  <c r="A158" i="15"/>
  <c r="A159" i="15"/>
  <c r="A160" i="15"/>
  <c r="A161" i="15"/>
  <c r="A162" i="15"/>
  <c r="A163" i="15"/>
  <c r="A164" i="15"/>
  <c r="A165" i="15"/>
  <c r="A166" i="15"/>
  <c r="A167" i="15"/>
  <c r="A168" i="15"/>
  <c r="A169" i="15"/>
  <c r="A170" i="15"/>
  <c r="A171" i="15"/>
  <c r="A172" i="15"/>
  <c r="A173" i="15"/>
  <c r="A174" i="15"/>
  <c r="A175" i="15"/>
  <c r="A176" i="15"/>
  <c r="A177" i="15"/>
  <c r="A178" i="15"/>
  <c r="A179" i="15"/>
  <c r="A180" i="15"/>
  <c r="A181" i="15"/>
  <c r="A182" i="15"/>
  <c r="A183" i="15"/>
  <c r="A184" i="15"/>
  <c r="A185" i="15"/>
  <c r="A186" i="15"/>
  <c r="A187" i="15"/>
  <c r="A188" i="15"/>
  <c r="A189" i="15"/>
  <c r="A190" i="15"/>
  <c r="A191" i="15"/>
  <c r="A192" i="15"/>
  <c r="A193" i="15"/>
  <c r="A194" i="15"/>
  <c r="A195" i="15"/>
  <c r="A196" i="15"/>
  <c r="A197" i="15"/>
  <c r="A198" i="15"/>
  <c r="A199" i="15"/>
  <c r="A200" i="15"/>
  <c r="A201" i="15"/>
  <c r="A202" i="15"/>
  <c r="A203" i="15"/>
  <c r="A204" i="15"/>
  <c r="A205" i="15"/>
  <c r="A206" i="15"/>
  <c r="A207" i="15"/>
  <c r="A208" i="15"/>
  <c r="A209" i="15"/>
  <c r="A210" i="15"/>
  <c r="A211" i="15"/>
  <c r="A212" i="15"/>
  <c r="A213" i="15"/>
  <c r="A214" i="15"/>
  <c r="A215" i="15"/>
  <c r="A216" i="15"/>
  <c r="A217" i="15"/>
  <c r="A218" i="15"/>
  <c r="A219" i="15"/>
  <c r="A220" i="15"/>
  <c r="A221" i="15"/>
  <c r="A222" i="15"/>
  <c r="A223" i="15"/>
  <c r="A224" i="15"/>
  <c r="A225" i="15"/>
  <c r="A226" i="15"/>
  <c r="A227" i="15"/>
  <c r="A228" i="15"/>
  <c r="A229" i="15"/>
  <c r="A230" i="15"/>
  <c r="A231" i="15"/>
  <c r="A232" i="15"/>
  <c r="A233" i="15"/>
  <c r="A234" i="15"/>
  <c r="A235" i="15"/>
  <c r="A236" i="15"/>
  <c r="A237" i="15"/>
  <c r="A238" i="15"/>
  <c r="A239" i="15"/>
  <c r="A240" i="15"/>
  <c r="A241" i="15"/>
  <c r="A242" i="15"/>
  <c r="A243" i="15"/>
  <c r="A244" i="15"/>
  <c r="A245" i="15"/>
  <c r="A246" i="15"/>
  <c r="A247" i="15"/>
  <c r="A248" i="15"/>
  <c r="A249" i="15"/>
  <c r="A250" i="15"/>
  <c r="A251" i="15"/>
  <c r="A252" i="15"/>
  <c r="A253" i="15"/>
  <c r="A254" i="15"/>
  <c r="A255" i="15"/>
  <c r="A256" i="15"/>
  <c r="A257" i="15"/>
  <c r="A258" i="15"/>
  <c r="A259" i="15"/>
  <c r="A260" i="15"/>
  <c r="A261" i="15"/>
  <c r="A262" i="15"/>
  <c r="A263" i="15"/>
  <c r="A264" i="15"/>
  <c r="A265" i="15"/>
  <c r="A266" i="15"/>
  <c r="A267" i="15"/>
  <c r="A268" i="15"/>
  <c r="A269" i="15"/>
  <c r="A270" i="15"/>
  <c r="A271" i="15"/>
  <c r="A272" i="15"/>
  <c r="A273" i="15"/>
  <c r="A274" i="15"/>
  <c r="A275" i="15"/>
  <c r="A276" i="15"/>
  <c r="A277" i="15"/>
  <c r="A278" i="15"/>
  <c r="A279" i="15"/>
  <c r="A280" i="15"/>
  <c r="A281" i="15"/>
  <c r="A282" i="15"/>
  <c r="A283" i="15"/>
  <c r="A284" i="15"/>
  <c r="A285" i="15"/>
  <c r="A286" i="15"/>
  <c r="A287" i="15"/>
  <c r="A288" i="15"/>
  <c r="A289" i="15"/>
  <c r="A290" i="15"/>
  <c r="A291" i="15"/>
  <c r="A292" i="15"/>
  <c r="A293" i="15"/>
  <c r="A294" i="15"/>
  <c r="A295" i="15"/>
  <c r="A296" i="15"/>
  <c r="A297" i="15"/>
  <c r="A298" i="15"/>
  <c r="A299" i="15"/>
  <c r="A300" i="15"/>
  <c r="A301" i="15"/>
  <c r="A302" i="15"/>
  <c r="A303" i="15"/>
  <c r="A304" i="15"/>
  <c r="A305" i="15"/>
  <c r="A306" i="15"/>
  <c r="A307" i="15"/>
  <c r="A308" i="15"/>
  <c r="A309" i="15"/>
  <c r="A310" i="15"/>
  <c r="A311" i="15"/>
  <c r="A312" i="15"/>
  <c r="A313" i="15"/>
  <c r="A314" i="15"/>
  <c r="A315" i="15"/>
  <c r="A316" i="15"/>
  <c r="A317" i="15"/>
  <c r="A321" i="15"/>
  <c r="A322" i="15"/>
  <c r="A323" i="15"/>
  <c r="A324" i="15"/>
  <c r="A326" i="15"/>
  <c r="A327" i="15"/>
  <c r="A328" i="15"/>
  <c r="A329" i="15"/>
  <c r="A330" i="15"/>
  <c r="A331" i="15"/>
  <c r="A332" i="15"/>
  <c r="A333" i="15"/>
  <c r="A334" i="15"/>
  <c r="A336" i="15"/>
  <c r="A337" i="15"/>
  <c r="A339" i="15"/>
  <c r="A340" i="15"/>
  <c r="A341" i="15"/>
  <c r="A342" i="15"/>
  <c r="A343" i="15"/>
  <c r="A344" i="15"/>
  <c r="A345" i="15"/>
  <c r="A346" i="15"/>
  <c r="A347" i="15"/>
  <c r="A348" i="15"/>
  <c r="A349" i="15"/>
  <c r="A350" i="15"/>
  <c r="A351" i="15"/>
  <c r="A352" i="15"/>
  <c r="A353" i="15"/>
  <c r="A354" i="15"/>
  <c r="A355" i="15"/>
  <c r="A356" i="15"/>
  <c r="A357" i="15"/>
  <c r="A358" i="15"/>
  <c r="A359" i="15"/>
  <c r="A360" i="15"/>
  <c r="A361" i="15"/>
  <c r="A362" i="15"/>
  <c r="A363" i="15"/>
  <c r="A364" i="15"/>
  <c r="A365" i="15"/>
  <c r="A366" i="15"/>
  <c r="A367" i="15"/>
  <c r="A368" i="15"/>
  <c r="A369" i="15"/>
  <c r="A370" i="15"/>
  <c r="A371" i="15"/>
  <c r="A372" i="15"/>
  <c r="A373" i="15"/>
  <c r="A374" i="15"/>
  <c r="A375" i="15"/>
  <c r="A376" i="15"/>
  <c r="A377" i="15"/>
  <c r="A378" i="15"/>
  <c r="A379" i="15"/>
  <c r="A380" i="15"/>
  <c r="A381" i="15"/>
  <c r="A382" i="15"/>
  <c r="A383" i="15"/>
  <c r="A384" i="15"/>
  <c r="A385" i="15"/>
  <c r="A386" i="15"/>
  <c r="A387" i="15"/>
  <c r="A388" i="15"/>
  <c r="A389" i="15"/>
  <c r="A390" i="15"/>
  <c r="A391" i="15"/>
  <c r="A392" i="15"/>
  <c r="A393" i="15"/>
  <c r="A394" i="15"/>
  <c r="A395" i="15"/>
  <c r="A396" i="15"/>
  <c r="A397" i="15"/>
  <c r="A398" i="15"/>
  <c r="A399" i="15"/>
  <c r="A400" i="15"/>
  <c r="A401" i="15"/>
  <c r="A402" i="15"/>
  <c r="A403" i="15"/>
  <c r="A404" i="15"/>
  <c r="A405" i="15"/>
  <c r="A406" i="15"/>
  <c r="A407" i="15"/>
  <c r="A408" i="15"/>
  <c r="A409" i="15"/>
  <c r="A410" i="15"/>
  <c r="A411" i="15"/>
  <c r="A412" i="15"/>
  <c r="A413" i="15"/>
  <c r="A414" i="15"/>
  <c r="A415" i="15"/>
  <c r="A416" i="15"/>
  <c r="A417" i="15"/>
  <c r="A418" i="15"/>
  <c r="A419" i="15"/>
  <c r="A2" i="16"/>
  <c r="A3" i="16"/>
  <c r="A4" i="16"/>
  <c r="A5" i="16"/>
  <c r="A6" i="16"/>
  <c r="A7" i="16"/>
  <c r="A8" i="16"/>
  <c r="B9" i="16"/>
  <c r="A10" i="16"/>
  <c r="A11" i="16"/>
  <c r="A12" i="16"/>
  <c r="A13" i="16"/>
  <c r="A14" i="16"/>
  <c r="A15" i="16"/>
  <c r="A16" i="16"/>
  <c r="A17" i="16"/>
  <c r="A18" i="16"/>
  <c r="A19" i="16"/>
  <c r="A20" i="16"/>
  <c r="A21" i="16"/>
  <c r="A22" i="16"/>
  <c r="A23" i="16"/>
  <c r="A24" i="16"/>
  <c r="A26" i="16"/>
  <c r="A27" i="16"/>
  <c r="B28" i="16"/>
  <c r="A29" i="16"/>
  <c r="A30" i="16"/>
  <c r="A31" i="16"/>
  <c r="A32" i="16"/>
  <c r="A33" i="16"/>
  <c r="A34" i="16"/>
  <c r="A35" i="16"/>
  <c r="A36" i="16"/>
  <c r="A37" i="16"/>
  <c r="A38" i="16"/>
  <c r="A39" i="16"/>
  <c r="A40" i="16"/>
  <c r="A41" i="16"/>
  <c r="A42" i="16"/>
  <c r="A43" i="16"/>
  <c r="A47" i="16"/>
  <c r="A48" i="16"/>
  <c r="A49" i="16"/>
  <c r="A50" i="16"/>
  <c r="B51" i="16"/>
  <c r="A52" i="16"/>
  <c r="A53" i="16"/>
  <c r="A54" i="16"/>
  <c r="A55" i="16"/>
  <c r="A56" i="16"/>
  <c r="A57" i="16"/>
  <c r="A58" i="16"/>
  <c r="A59" i="16"/>
  <c r="A60" i="16"/>
  <c r="A61" i="16"/>
  <c r="A62" i="16"/>
  <c r="A63" i="16"/>
  <c r="A64" i="16"/>
  <c r="A65" i="16"/>
  <c r="A66" i="16"/>
  <c r="A68" i="16"/>
  <c r="A69" i="16"/>
  <c r="B70" i="16"/>
  <c r="A71" i="16"/>
  <c r="A72" i="16"/>
  <c r="A73" i="16"/>
  <c r="A74" i="16"/>
  <c r="A75" i="16"/>
  <c r="A76" i="16"/>
  <c r="A77" i="16"/>
  <c r="A78" i="16"/>
  <c r="A79" i="16"/>
  <c r="A80" i="16"/>
  <c r="A81" i="16"/>
  <c r="A82" i="16"/>
  <c r="A83" i="16"/>
  <c r="A84" i="16"/>
  <c r="A85" i="16"/>
  <c r="A87" i="16"/>
  <c r="A88" i="16"/>
  <c r="B89" i="16"/>
  <c r="A90" i="16"/>
  <c r="A91" i="16"/>
  <c r="A92" i="16"/>
  <c r="A93" i="16"/>
  <c r="A94" i="16"/>
  <c r="A95" i="16"/>
  <c r="A96" i="16"/>
  <c r="A97" i="16"/>
  <c r="A98" i="16"/>
  <c r="A99" i="16"/>
  <c r="A100" i="16"/>
  <c r="A101" i="16"/>
  <c r="A102" i="16"/>
  <c r="A103" i="16"/>
  <c r="A104" i="16"/>
  <c r="A106" i="16"/>
  <c r="A107" i="16"/>
  <c r="B108" i="16"/>
  <c r="A109" i="16"/>
  <c r="A110" i="16"/>
  <c r="A111" i="16"/>
  <c r="A112" i="16"/>
  <c r="A113" i="16"/>
  <c r="A114" i="16"/>
  <c r="A115" i="16"/>
  <c r="A116" i="16"/>
  <c r="A117" i="16"/>
  <c r="A118" i="16"/>
  <c r="A119" i="16"/>
  <c r="A120" i="16"/>
  <c r="A121" i="16"/>
  <c r="A122" i="16"/>
  <c r="A123" i="16"/>
  <c r="A127" i="16"/>
  <c r="A128" i="16"/>
  <c r="A129" i="16"/>
  <c r="A131" i="16"/>
  <c r="B131" i="16"/>
  <c r="A133" i="16"/>
  <c r="B133" i="16"/>
  <c r="A135" i="16"/>
  <c r="A136" i="16"/>
  <c r="B136" i="16"/>
  <c r="A137" i="16"/>
  <c r="B137" i="16"/>
  <c r="A138" i="16"/>
  <c r="B138" i="16"/>
  <c r="A139" i="16"/>
  <c r="B139" i="16"/>
  <c r="A140" i="16"/>
  <c r="B140" i="16"/>
  <c r="A144" i="16"/>
  <c r="A145" i="16"/>
  <c r="B146" i="16"/>
  <c r="C146" i="16"/>
  <c r="D146" i="16"/>
  <c r="E146" i="16"/>
  <c r="A147" i="16"/>
  <c r="A148" i="16"/>
  <c r="A149" i="16"/>
  <c r="A150" i="16"/>
  <c r="A151" i="16"/>
  <c r="A152" i="16"/>
  <c r="A153" i="16"/>
  <c r="A154" i="16"/>
  <c r="A155" i="16"/>
  <c r="A156" i="16"/>
  <c r="A157" i="16"/>
  <c r="A158" i="16"/>
  <c r="A159" i="16"/>
  <c r="A160" i="16"/>
  <c r="A161" i="16"/>
  <c r="A162" i="16"/>
  <c r="A166" i="16"/>
  <c r="A167" i="16"/>
  <c r="A168" i="16"/>
  <c r="A169" i="16"/>
  <c r="A171" i="16"/>
  <c r="A172" i="16"/>
  <c r="A173" i="16"/>
  <c r="A174" i="16"/>
  <c r="A175" i="16"/>
  <c r="A176" i="16"/>
  <c r="A177" i="16"/>
  <c r="A178" i="16"/>
  <c r="A179" i="16"/>
  <c r="A180" i="16"/>
  <c r="A181" i="16"/>
  <c r="A182" i="16"/>
  <c r="A183" i="16"/>
  <c r="A184" i="16"/>
  <c r="A185" i="16"/>
  <c r="A186" i="16"/>
  <c r="A187" i="16"/>
  <c r="A188" i="16"/>
  <c r="A189" i="16"/>
  <c r="A190" i="16"/>
  <c r="A191" i="16"/>
  <c r="A192" i="16"/>
  <c r="A193" i="16"/>
  <c r="A194" i="16"/>
  <c r="A195" i="16"/>
  <c r="A196" i="16"/>
  <c r="A197" i="16"/>
  <c r="A198" i="16"/>
  <c r="A199" i="16"/>
  <c r="A200" i="16"/>
  <c r="A201" i="16"/>
  <c r="A202" i="16"/>
  <c r="A203" i="16"/>
  <c r="A204" i="16"/>
  <c r="A205" i="16"/>
  <c r="A206" i="16"/>
  <c r="A207" i="16"/>
  <c r="A208" i="16"/>
  <c r="A209" i="16"/>
  <c r="A210" i="16"/>
  <c r="A211" i="16"/>
  <c r="A212" i="16"/>
  <c r="A213" i="16"/>
  <c r="A214" i="16"/>
  <c r="A215" i="16"/>
  <c r="A216" i="16"/>
  <c r="A217" i="16"/>
  <c r="A218" i="16"/>
  <c r="A219" i="16"/>
  <c r="A220" i="16"/>
  <c r="A221" i="16"/>
  <c r="A222" i="16"/>
  <c r="A223" i="16"/>
  <c r="A224" i="16"/>
  <c r="A225" i="16"/>
  <c r="A226" i="16"/>
  <c r="A227" i="16"/>
  <c r="A228" i="16"/>
  <c r="A229" i="16"/>
  <c r="A230" i="16"/>
  <c r="A231" i="16"/>
  <c r="A232" i="16"/>
  <c r="A233" i="16"/>
  <c r="A234" i="16"/>
  <c r="A235" i="16"/>
  <c r="A236" i="16"/>
  <c r="A237" i="16"/>
  <c r="A238" i="16"/>
  <c r="A239" i="16"/>
  <c r="A240" i="16"/>
  <c r="A241" i="16"/>
  <c r="A242" i="16"/>
  <c r="A243" i="16"/>
  <c r="A244" i="16"/>
  <c r="A245" i="16"/>
  <c r="A246" i="16"/>
  <c r="A247" i="16"/>
  <c r="A248" i="16"/>
  <c r="A249" i="16"/>
  <c r="A250" i="16"/>
  <c r="A251" i="16"/>
  <c r="A2" i="17"/>
  <c r="A3" i="17"/>
  <c r="A4" i="17"/>
  <c r="B6" i="17"/>
  <c r="B8" i="17"/>
  <c r="B10" i="17"/>
  <c r="B12" i="17"/>
  <c r="B14" i="17"/>
  <c r="B16" i="17"/>
  <c r="B18" i="17"/>
  <c r="B20" i="17"/>
  <c r="B22" i="17"/>
  <c r="B24" i="17"/>
  <c r="B26" i="17"/>
  <c r="B28" i="17"/>
  <c r="B30" i="17"/>
  <c r="B32" i="17"/>
  <c r="B34" i="17"/>
  <c r="B36" i="17"/>
  <c r="B38" i="17"/>
  <c r="B40" i="17"/>
  <c r="B42" i="17"/>
  <c r="B44" i="17"/>
  <c r="B46" i="17"/>
  <c r="B48" i="17"/>
  <c r="B50" i="17"/>
  <c r="B52" i="17"/>
  <c r="B54" i="17"/>
  <c r="B57" i="17"/>
  <c r="B59" i="17"/>
  <c r="B62" i="17"/>
  <c r="B64" i="17"/>
  <c r="B68" i="17"/>
  <c r="B70" i="17"/>
  <c r="B72" i="17"/>
  <c r="B74" i="17"/>
  <c r="B76" i="17"/>
  <c r="B78" i="17"/>
  <c r="B80" i="17"/>
  <c r="B82" i="17"/>
  <c r="B84" i="17"/>
  <c r="B86" i="17"/>
  <c r="B88" i="17"/>
  <c r="B90" i="17"/>
  <c r="B92" i="17"/>
  <c r="B94" i="17"/>
  <c r="B96" i="17"/>
  <c r="B98" i="17"/>
  <c r="B100" i="17"/>
  <c r="B102" i="17"/>
  <c r="B104" i="17"/>
  <c r="B106" i="17"/>
  <c r="B108" i="17"/>
  <c r="B110" i="17"/>
  <c r="B112" i="17"/>
  <c r="B114" i="17"/>
  <c r="B116" i="17"/>
  <c r="B119" i="17"/>
  <c r="B121" i="17"/>
  <c r="B123" i="17"/>
  <c r="B125" i="17"/>
  <c r="B127" i="17"/>
  <c r="B129" i="17"/>
  <c r="B131" i="17"/>
  <c r="B133" i="17"/>
  <c r="B135" i="17"/>
  <c r="B137" i="17"/>
  <c r="B139" i="17"/>
  <c r="B141" i="17"/>
  <c r="B143" i="17"/>
  <c r="B145" i="17"/>
  <c r="B147" i="17"/>
  <c r="B149" i="17"/>
  <c r="B151" i="17"/>
  <c r="B153" i="17"/>
  <c r="B155" i="17"/>
  <c r="B157" i="17"/>
  <c r="B159" i="17"/>
  <c r="B161" i="17"/>
  <c r="B163" i="17"/>
  <c r="B166" i="17"/>
  <c r="B169" i="17"/>
  <c r="B172" i="17"/>
  <c r="B176" i="17"/>
  <c r="A2" i="18"/>
  <c r="A3" i="18"/>
  <c r="A4" i="18"/>
  <c r="A5" i="18"/>
  <c r="A6" i="18"/>
  <c r="A7" i="18"/>
  <c r="E7" i="18"/>
  <c r="F7" i="18"/>
  <c r="A8" i="18"/>
  <c r="B8" i="18"/>
  <c r="D8" i="18"/>
  <c r="D9" i="18"/>
  <c r="A2" i="19"/>
  <c r="A3" i="19"/>
  <c r="A4" i="19"/>
  <c r="A5" i="19"/>
  <c r="B18" i="19" s="1"/>
  <c r="E18" i="19" s="1"/>
  <c r="A6" i="19"/>
  <c r="B803" i="20" s="1"/>
  <c r="C6" i="19"/>
  <c r="D6" i="19" s="1"/>
  <c r="A7" i="19"/>
  <c r="C7" i="19"/>
  <c r="D7" i="19" s="1"/>
  <c r="A8" i="19"/>
  <c r="D809" i="20" s="1"/>
  <c r="C8" i="19"/>
  <c r="D8" i="19" s="1"/>
  <c r="A9" i="19"/>
  <c r="F9" i="19" s="1"/>
  <c r="C9" i="19"/>
  <c r="D9" i="19" s="1"/>
  <c r="A10" i="19"/>
  <c r="C10" i="19"/>
  <c r="D10" i="19" s="1"/>
  <c r="A11" i="19"/>
  <c r="F11" i="19" s="1"/>
  <c r="C11" i="19"/>
  <c r="D11" i="19" s="1"/>
  <c r="A12" i="19"/>
  <c r="H809" i="20" s="1"/>
  <c r="C12" i="19"/>
  <c r="D12" i="19" s="1"/>
  <c r="A13" i="19"/>
  <c r="I803" i="20" s="1"/>
  <c r="C13" i="19"/>
  <c r="D13" i="19" s="1"/>
  <c r="A14" i="19"/>
  <c r="F14" i="19" s="1"/>
  <c r="C14" i="19"/>
  <c r="D14" i="19" s="1"/>
  <c r="A15" i="19"/>
  <c r="F15" i="19" s="1"/>
  <c r="C15" i="19"/>
  <c r="D15" i="19" s="1"/>
  <c r="A16" i="19"/>
  <c r="C16" i="19"/>
  <c r="D16" i="19" s="1"/>
  <c r="A17" i="19"/>
  <c r="C17" i="19"/>
  <c r="D17" i="19" s="1"/>
  <c r="A18" i="19"/>
  <c r="C18" i="19"/>
  <c r="D18" i="19" s="1"/>
  <c r="B21" i="19"/>
  <c r="C21" i="19"/>
  <c r="D21" i="19"/>
  <c r="F21" i="19"/>
  <c r="A33" i="19"/>
  <c r="B33" i="19"/>
  <c r="C33" i="19"/>
  <c r="D33" i="19"/>
  <c r="E33" i="19"/>
  <c r="A45" i="19"/>
  <c r="B45" i="19"/>
  <c r="C45" i="19"/>
  <c r="D45" i="19"/>
  <c r="A57" i="19"/>
  <c r="C57" i="19"/>
  <c r="B69" i="19"/>
  <c r="B81" i="19"/>
  <c r="C81" i="19"/>
  <c r="D81" i="19"/>
  <c r="F81" i="19"/>
  <c r="A89" i="19"/>
  <c r="B89" i="19"/>
  <c r="C89" i="19"/>
  <c r="D89" i="19"/>
  <c r="E89" i="19"/>
  <c r="A97" i="19"/>
  <c r="B97" i="19"/>
  <c r="C97" i="19"/>
  <c r="D97" i="19"/>
  <c r="A105" i="19"/>
  <c r="C105" i="19"/>
  <c r="B113" i="19"/>
  <c r="A321" i="19"/>
  <c r="A381" i="19"/>
  <c r="A521" i="19"/>
  <c r="B521" i="19"/>
  <c r="D521" i="19"/>
  <c r="A533" i="19"/>
  <c r="B533" i="19"/>
  <c r="C533" i="19"/>
  <c r="B545" i="19"/>
  <c r="A557" i="19"/>
  <c r="A581" i="19"/>
  <c r="B581" i="19"/>
  <c r="D581" i="19"/>
  <c r="A589" i="19"/>
  <c r="C589" i="19"/>
  <c r="A597" i="19"/>
  <c r="B597" i="19"/>
  <c r="A605" i="19"/>
  <c r="A621" i="19"/>
  <c r="B621" i="19"/>
  <c r="D621" i="19"/>
  <c r="A633" i="19"/>
  <c r="B633" i="19"/>
  <c r="C633" i="19"/>
  <c r="B645" i="19"/>
  <c r="A657" i="19"/>
  <c r="A681" i="19"/>
  <c r="B681" i="19"/>
  <c r="D681" i="19"/>
  <c r="A689" i="19"/>
  <c r="C689" i="19"/>
  <c r="A697" i="19"/>
  <c r="B697" i="19"/>
  <c r="A705" i="19"/>
  <c r="A721" i="19"/>
  <c r="A781" i="19"/>
  <c r="B821" i="19"/>
  <c r="C821" i="19"/>
  <c r="D821" i="19"/>
  <c r="F821" i="19"/>
  <c r="A832" i="19"/>
  <c r="B832" i="19"/>
  <c r="C832" i="19"/>
  <c r="E832" i="19"/>
  <c r="A843" i="19"/>
  <c r="B843" i="19"/>
  <c r="D843" i="19"/>
  <c r="A854" i="19"/>
  <c r="C854" i="19"/>
  <c r="B865" i="19"/>
  <c r="A876" i="19"/>
  <c r="A986" i="19"/>
  <c r="B986" i="19"/>
  <c r="D986" i="19"/>
  <c r="A997" i="19"/>
  <c r="C997" i="19"/>
  <c r="B1008" i="19"/>
  <c r="A1019" i="19"/>
  <c r="A1096" i="19"/>
  <c r="B1096" i="19"/>
  <c r="D1096" i="19"/>
  <c r="A1107" i="19"/>
  <c r="C1107" i="19"/>
  <c r="A1118" i="19"/>
  <c r="B1118" i="19"/>
  <c r="A1129" i="19"/>
  <c r="A1206" i="19"/>
  <c r="A1" i="20"/>
  <c r="A2" i="20"/>
  <c r="A3" i="20"/>
  <c r="A4" i="20"/>
  <c r="A5"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5" i="20"/>
  <c r="A66" i="20"/>
  <c r="A67" i="20"/>
  <c r="A68" i="20"/>
  <c r="A69" i="20"/>
  <c r="A70" i="20"/>
  <c r="A71" i="20"/>
  <c r="A72" i="20"/>
  <c r="A73" i="20"/>
  <c r="A74" i="20"/>
  <c r="A75" i="20"/>
  <c r="A76" i="20"/>
  <c r="A77" i="20"/>
  <c r="A78" i="20"/>
  <c r="A79" i="20"/>
  <c r="A80" i="20"/>
  <c r="A81" i="20"/>
  <c r="A82" i="20"/>
  <c r="A83" i="20"/>
  <c r="A84" i="20"/>
  <c r="A85" i="20"/>
  <c r="A86" i="20"/>
  <c r="A87"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A239" i="20"/>
  <c r="A240" i="20"/>
  <c r="A241" i="20"/>
  <c r="A242" i="20"/>
  <c r="A243" i="20"/>
  <c r="A244" i="20"/>
  <c r="A245" i="20"/>
  <c r="A246" i="20"/>
  <c r="A247" i="20"/>
  <c r="A248" i="20"/>
  <c r="A249" i="20"/>
  <c r="A250" i="20"/>
  <c r="A251" i="20"/>
  <c r="A252" i="20"/>
  <c r="A253" i="20"/>
  <c r="A254" i="20"/>
  <c r="A255" i="20"/>
  <c r="A256" i="20"/>
  <c r="A257" i="20"/>
  <c r="A258" i="20"/>
  <c r="A259" i="20"/>
  <c r="A260" i="20"/>
  <c r="A261" i="20"/>
  <c r="A262" i="20"/>
  <c r="A263" i="20"/>
  <c r="A264" i="20"/>
  <c r="A265" i="20"/>
  <c r="A266" i="20"/>
  <c r="A267" i="20"/>
  <c r="A268" i="20"/>
  <c r="A269" i="20"/>
  <c r="A270" i="20"/>
  <c r="A271" i="20"/>
  <c r="A272" i="20"/>
  <c r="A273" i="20"/>
  <c r="A274" i="20"/>
  <c r="A275" i="20"/>
  <c r="A276" i="20"/>
  <c r="A277" i="20"/>
  <c r="A278" i="20"/>
  <c r="A279" i="20"/>
  <c r="A280" i="20"/>
  <c r="A281" i="20"/>
  <c r="A282" i="20"/>
  <c r="A283" i="20"/>
  <c r="A284" i="20"/>
  <c r="A285" i="20"/>
  <c r="A286" i="20"/>
  <c r="A287" i="20"/>
  <c r="A288" i="20"/>
  <c r="A289" i="20"/>
  <c r="A290" i="20"/>
  <c r="A291" i="20"/>
  <c r="A292" i="20"/>
  <c r="A293" i="20"/>
  <c r="A294" i="20"/>
  <c r="A295" i="20"/>
  <c r="A296" i="20"/>
  <c r="A297" i="20"/>
  <c r="A298" i="20"/>
  <c r="A299" i="20"/>
  <c r="A300" i="20"/>
  <c r="A301" i="20"/>
  <c r="A302" i="20"/>
  <c r="A303" i="20"/>
  <c r="A304" i="20"/>
  <c r="A305" i="20"/>
  <c r="A306" i="20"/>
  <c r="A307" i="20"/>
  <c r="A308" i="20"/>
  <c r="A309" i="20"/>
  <c r="A310" i="20"/>
  <c r="A311" i="20"/>
  <c r="A312" i="20"/>
  <c r="A313" i="20"/>
  <c r="A314" i="20"/>
  <c r="A315" i="20"/>
  <c r="A316" i="20"/>
  <c r="A317" i="20"/>
  <c r="A318" i="20"/>
  <c r="A319" i="20"/>
  <c r="A320" i="20"/>
  <c r="A321" i="20"/>
  <c r="A322" i="20"/>
  <c r="A323" i="20"/>
  <c r="A324" i="20"/>
  <c r="A325" i="20"/>
  <c r="A326" i="20"/>
  <c r="A327" i="20"/>
  <c r="A328" i="20"/>
  <c r="A329" i="20"/>
  <c r="A330" i="20"/>
  <c r="A331" i="20"/>
  <c r="A332" i="20"/>
  <c r="A333" i="20"/>
  <c r="A334" i="20"/>
  <c r="A335" i="20"/>
  <c r="A336" i="20"/>
  <c r="A337" i="20"/>
  <c r="A338" i="20"/>
  <c r="A339" i="20"/>
  <c r="A340" i="20"/>
  <c r="A341" i="20"/>
  <c r="A342" i="20"/>
  <c r="A343" i="20"/>
  <c r="A344" i="20"/>
  <c r="A345" i="20"/>
  <c r="A346" i="20"/>
  <c r="A347" i="20"/>
  <c r="A348" i="20"/>
  <c r="A349" i="20"/>
  <c r="A350" i="20"/>
  <c r="A351" i="20"/>
  <c r="A352" i="20"/>
  <c r="A353" i="20"/>
  <c r="A354" i="20"/>
  <c r="A355" i="20"/>
  <c r="A356" i="20"/>
  <c r="A357" i="20"/>
  <c r="A358" i="20"/>
  <c r="A359" i="20"/>
  <c r="A360" i="20"/>
  <c r="A361" i="20"/>
  <c r="A362" i="20"/>
  <c r="A363" i="20"/>
  <c r="A364" i="20"/>
  <c r="A365" i="20"/>
  <c r="A366" i="20"/>
  <c r="A367" i="20"/>
  <c r="A368" i="20"/>
  <c r="A369" i="20"/>
  <c r="A370" i="20"/>
  <c r="A371" i="20"/>
  <c r="A372" i="20"/>
  <c r="A373" i="20"/>
  <c r="A374" i="20"/>
  <c r="A375" i="20"/>
  <c r="A376" i="20"/>
  <c r="A377" i="20"/>
  <c r="A378" i="20"/>
  <c r="A379" i="20"/>
  <c r="A380" i="20"/>
  <c r="A381" i="20"/>
  <c r="A382" i="20"/>
  <c r="A383" i="20"/>
  <c r="A384" i="20"/>
  <c r="A385" i="20"/>
  <c r="A386" i="20"/>
  <c r="A387" i="20"/>
  <c r="A388" i="20"/>
  <c r="A389" i="20"/>
  <c r="A390" i="20"/>
  <c r="A391" i="20"/>
  <c r="A392" i="20"/>
  <c r="A393" i="20"/>
  <c r="A394" i="20"/>
  <c r="A395" i="20"/>
  <c r="A396" i="20"/>
  <c r="A397" i="20"/>
  <c r="A398" i="20"/>
  <c r="A399" i="20"/>
  <c r="A400" i="20"/>
  <c r="A401" i="20"/>
  <c r="A402" i="20"/>
  <c r="A403" i="20"/>
  <c r="A404" i="20"/>
  <c r="A405" i="20"/>
  <c r="A406" i="20"/>
  <c r="A407" i="20"/>
  <c r="A408" i="20"/>
  <c r="A409" i="20"/>
  <c r="A410" i="20"/>
  <c r="A411" i="20"/>
  <c r="A412" i="20"/>
  <c r="A413" i="20"/>
  <c r="A414" i="20"/>
  <c r="A415" i="20"/>
  <c r="A416" i="20"/>
  <c r="A417" i="20"/>
  <c r="A418" i="20"/>
  <c r="A419" i="20"/>
  <c r="A420" i="20"/>
  <c r="A421" i="20"/>
  <c r="A422" i="20"/>
  <c r="A423" i="20"/>
  <c r="A424" i="20"/>
  <c r="A425" i="20"/>
  <c r="A426" i="20"/>
  <c r="A427" i="20"/>
  <c r="A428" i="20"/>
  <c r="A429" i="20"/>
  <c r="A430" i="20"/>
  <c r="A431" i="20"/>
  <c r="A432" i="20"/>
  <c r="A433" i="20"/>
  <c r="A434" i="20"/>
  <c r="A435" i="20"/>
  <c r="A436" i="20"/>
  <c r="A437" i="20"/>
  <c r="A438" i="20"/>
  <c r="A439" i="20"/>
  <c r="A441" i="20"/>
  <c r="A442" i="20"/>
  <c r="A443" i="20"/>
  <c r="A444" i="20"/>
  <c r="A446" i="20"/>
  <c r="A447" i="20"/>
  <c r="A448" i="20"/>
  <c r="A449" i="20"/>
  <c r="A451" i="20"/>
  <c r="A452" i="20"/>
  <c r="A453" i="20"/>
  <c r="A454" i="20"/>
  <c r="A455" i="20"/>
  <c r="A456" i="20"/>
  <c r="A457" i="20"/>
  <c r="A458" i="20"/>
  <c r="A459" i="20"/>
  <c r="A460" i="20"/>
  <c r="A461" i="20"/>
  <c r="A462" i="20"/>
  <c r="A463" i="20"/>
  <c r="A464" i="20"/>
  <c r="A465" i="20"/>
  <c r="A466" i="20"/>
  <c r="A467" i="20"/>
  <c r="A468" i="20"/>
  <c r="A469" i="20"/>
  <c r="A470" i="20"/>
  <c r="A471" i="20"/>
  <c r="A472" i="20"/>
  <c r="A473" i="20"/>
  <c r="A474" i="20"/>
  <c r="A475" i="20"/>
  <c r="A476" i="20"/>
  <c r="A477" i="20"/>
  <c r="A478" i="20"/>
  <c r="A479" i="20"/>
  <c r="A480" i="20"/>
  <c r="A481" i="20"/>
  <c r="A482" i="20"/>
  <c r="A483" i="20"/>
  <c r="A484" i="20"/>
  <c r="A485" i="20"/>
  <c r="A486" i="20"/>
  <c r="A487" i="20"/>
  <c r="A488" i="20"/>
  <c r="A489" i="20"/>
  <c r="A490" i="20"/>
  <c r="A491" i="20"/>
  <c r="A492" i="20"/>
  <c r="A493" i="20"/>
  <c r="A494" i="20"/>
  <c r="A495" i="20"/>
  <c r="A496" i="20"/>
  <c r="A497" i="20"/>
  <c r="A498" i="20"/>
  <c r="A499" i="20"/>
  <c r="A500" i="20"/>
  <c r="A501" i="20"/>
  <c r="A502" i="20"/>
  <c r="A503" i="20"/>
  <c r="A504" i="20"/>
  <c r="A505" i="20"/>
  <c r="A506" i="20"/>
  <c r="A507" i="20"/>
  <c r="A508" i="20"/>
  <c r="A509" i="20"/>
  <c r="A510" i="20"/>
  <c r="A511" i="20"/>
  <c r="A512" i="20"/>
  <c r="A513" i="20"/>
  <c r="A514" i="20"/>
  <c r="A515" i="20"/>
  <c r="A516" i="20"/>
  <c r="A517" i="20"/>
  <c r="A518" i="20"/>
  <c r="A519" i="20"/>
  <c r="A520" i="20"/>
  <c r="A521" i="20"/>
  <c r="A522" i="20"/>
  <c r="A523" i="20"/>
  <c r="A524" i="20"/>
  <c r="A525" i="20"/>
  <c r="A526" i="20"/>
  <c r="A527" i="20"/>
  <c r="A528" i="20"/>
  <c r="A529" i="20"/>
  <c r="A530" i="20"/>
  <c r="A531" i="20"/>
  <c r="A532" i="20"/>
  <c r="A533" i="20"/>
  <c r="A534" i="20"/>
  <c r="A535" i="20"/>
  <c r="A536" i="20"/>
  <c r="A537" i="20"/>
  <c r="A538" i="20"/>
  <c r="A539" i="20"/>
  <c r="A540" i="20"/>
  <c r="A541" i="20"/>
  <c r="A542" i="20"/>
  <c r="A543" i="20"/>
  <c r="A544" i="20"/>
  <c r="A545" i="20"/>
  <c r="A546" i="20"/>
  <c r="A547" i="20"/>
  <c r="A548" i="20"/>
  <c r="A549" i="20"/>
  <c r="A550" i="20"/>
  <c r="A551" i="20"/>
  <c r="A552" i="20"/>
  <c r="A553" i="20"/>
  <c r="A554" i="20"/>
  <c r="A555" i="20"/>
  <c r="A556" i="20"/>
  <c r="A557" i="20"/>
  <c r="A558" i="20"/>
  <c r="A559" i="20"/>
  <c r="A560" i="20"/>
  <c r="A561" i="20"/>
  <c r="A562" i="20"/>
  <c r="A563" i="20"/>
  <c r="A564" i="20"/>
  <c r="A565" i="20"/>
  <c r="A566" i="20"/>
  <c r="A567" i="20"/>
  <c r="A568" i="20"/>
  <c r="A569" i="20"/>
  <c r="A570" i="20"/>
  <c r="A571" i="20"/>
  <c r="A572" i="20"/>
  <c r="A573" i="20"/>
  <c r="A574" i="20"/>
  <c r="A575" i="20"/>
  <c r="A576" i="20"/>
  <c r="A577" i="20"/>
  <c r="A578" i="20"/>
  <c r="A579" i="20"/>
  <c r="A580" i="20"/>
  <c r="A581" i="20"/>
  <c r="A582" i="20"/>
  <c r="A583" i="20"/>
  <c r="A584" i="20"/>
  <c r="A585" i="20"/>
  <c r="A586" i="20"/>
  <c r="A587" i="20"/>
  <c r="A588" i="20"/>
  <c r="A589" i="20"/>
  <c r="A590" i="20"/>
  <c r="A591" i="20"/>
  <c r="A592" i="20"/>
  <c r="A593" i="20"/>
  <c r="A594" i="20"/>
  <c r="A595" i="20"/>
  <c r="A596" i="20"/>
  <c r="A597" i="20"/>
  <c r="A598" i="20"/>
  <c r="A599" i="20"/>
  <c r="A600" i="20"/>
  <c r="A601" i="20"/>
  <c r="A602" i="20"/>
  <c r="A603" i="20"/>
  <c r="A604" i="20"/>
  <c r="A605" i="20"/>
  <c r="A606" i="20"/>
  <c r="A607" i="20"/>
  <c r="A608" i="20"/>
  <c r="A609" i="20"/>
  <c r="A610" i="20"/>
  <c r="A611" i="20"/>
  <c r="A612" i="20"/>
  <c r="A613" i="20"/>
  <c r="A614" i="20"/>
  <c r="A615" i="20"/>
  <c r="A616" i="20"/>
  <c r="A617" i="20"/>
  <c r="A618" i="20"/>
  <c r="A619" i="20"/>
  <c r="A620" i="20"/>
  <c r="A621" i="20"/>
  <c r="A622" i="20"/>
  <c r="A623" i="20"/>
  <c r="A624" i="20"/>
  <c r="A625" i="20"/>
  <c r="A626" i="20"/>
  <c r="A627" i="20"/>
  <c r="A628" i="20"/>
  <c r="A629" i="20"/>
  <c r="A630" i="20"/>
  <c r="A631" i="20"/>
  <c r="A632" i="20"/>
  <c r="A633" i="20"/>
  <c r="A634" i="20"/>
  <c r="A635" i="20"/>
  <c r="A636" i="20"/>
  <c r="A637" i="20"/>
  <c r="A638" i="20"/>
  <c r="A639" i="20"/>
  <c r="A640" i="20"/>
  <c r="A641" i="20"/>
  <c r="A642" i="20"/>
  <c r="A643" i="20"/>
  <c r="A644" i="20"/>
  <c r="A645" i="20"/>
  <c r="A646" i="20"/>
  <c r="A647" i="20"/>
  <c r="A648" i="20"/>
  <c r="A649" i="20"/>
  <c r="A650" i="20"/>
  <c r="A651" i="20"/>
  <c r="A652" i="20"/>
  <c r="A653" i="20"/>
  <c r="A654" i="20"/>
  <c r="A655" i="20"/>
  <c r="A656" i="20"/>
  <c r="A657" i="20"/>
  <c r="A658" i="20"/>
  <c r="A659" i="20"/>
  <c r="A660" i="20"/>
  <c r="A661" i="20"/>
  <c r="A662" i="20"/>
  <c r="A663" i="20"/>
  <c r="A664" i="20"/>
  <c r="A665" i="20"/>
  <c r="A666" i="20"/>
  <c r="A667" i="20"/>
  <c r="A668" i="20"/>
  <c r="A669" i="20"/>
  <c r="A670" i="20"/>
  <c r="A671" i="20"/>
  <c r="A672" i="20"/>
  <c r="A673" i="20"/>
  <c r="A674" i="20"/>
  <c r="A675" i="20"/>
  <c r="A676" i="20"/>
  <c r="A677" i="20"/>
  <c r="A678" i="20"/>
  <c r="A679" i="20"/>
  <c r="A680" i="20"/>
  <c r="A681" i="20"/>
  <c r="A682" i="20"/>
  <c r="A683" i="20"/>
  <c r="A684" i="20"/>
  <c r="A685" i="20"/>
  <c r="A686" i="20"/>
  <c r="A687" i="20"/>
  <c r="A688" i="20"/>
  <c r="A689" i="20"/>
  <c r="A690" i="20"/>
  <c r="A691" i="20"/>
  <c r="A692" i="20"/>
  <c r="A693" i="20"/>
  <c r="A694" i="20"/>
  <c r="A695" i="20"/>
  <c r="A696" i="20"/>
  <c r="A697" i="20"/>
  <c r="A698" i="20"/>
  <c r="A699" i="20"/>
  <c r="A700" i="20"/>
  <c r="A701" i="20"/>
  <c r="A702" i="20"/>
  <c r="A703" i="20"/>
  <c r="A704" i="20"/>
  <c r="A705" i="20"/>
  <c r="A706" i="20"/>
  <c r="A707" i="20"/>
  <c r="A708" i="20"/>
  <c r="A709" i="20"/>
  <c r="A710" i="20"/>
  <c r="A711" i="20"/>
  <c r="A712" i="20"/>
  <c r="A713" i="20"/>
  <c r="A714" i="20"/>
  <c r="A715" i="20"/>
  <c r="A716" i="20"/>
  <c r="A717" i="20"/>
  <c r="A718" i="20"/>
  <c r="A719" i="20"/>
  <c r="A720" i="20"/>
  <c r="A721" i="20"/>
  <c r="A722" i="20"/>
  <c r="A723" i="20"/>
  <c r="A724" i="20"/>
  <c r="A725" i="20"/>
  <c r="A726" i="20"/>
  <c r="A727" i="20"/>
  <c r="A728" i="20"/>
  <c r="A729" i="20"/>
  <c r="A730" i="20"/>
  <c r="A731" i="20"/>
  <c r="A732" i="20"/>
  <c r="A733" i="20"/>
  <c r="A734" i="20"/>
  <c r="A735" i="20"/>
  <c r="A736" i="20"/>
  <c r="A737" i="20"/>
  <c r="A738" i="20"/>
  <c r="A739" i="20"/>
  <c r="A740" i="20"/>
  <c r="A741" i="20"/>
  <c r="A742" i="20"/>
  <c r="A743" i="20"/>
  <c r="A744" i="20"/>
  <c r="A745" i="20"/>
  <c r="A746" i="20"/>
  <c r="A747" i="20"/>
  <c r="A748" i="20"/>
  <c r="A749" i="20"/>
  <c r="A750" i="20"/>
  <c r="A751" i="20"/>
  <c r="A752" i="20"/>
  <c r="A753" i="20"/>
  <c r="A754" i="20"/>
  <c r="A755" i="20"/>
  <c r="A756" i="20"/>
  <c r="A757" i="20"/>
  <c r="A758" i="20"/>
  <c r="A759" i="20"/>
  <c r="A760" i="20"/>
  <c r="A761" i="20"/>
  <c r="A762" i="20"/>
  <c r="A763" i="20"/>
  <c r="A764" i="20"/>
  <c r="A765" i="20"/>
  <c r="A766" i="20"/>
  <c r="A767" i="20"/>
  <c r="A768" i="20"/>
  <c r="A769" i="20"/>
  <c r="A770" i="20"/>
  <c r="A771" i="20"/>
  <c r="A772" i="20"/>
  <c r="A773" i="20"/>
  <c r="A774" i="20"/>
  <c r="A775" i="20"/>
  <c r="A776" i="20"/>
  <c r="A777" i="20"/>
  <c r="A778" i="20"/>
  <c r="A779" i="20"/>
  <c r="A780" i="20"/>
  <c r="A781" i="20"/>
  <c r="A782" i="20"/>
  <c r="A783" i="20"/>
  <c r="A784" i="20"/>
  <c r="A785" i="20"/>
  <c r="A786" i="20"/>
  <c r="A787" i="20"/>
  <c r="A788" i="20"/>
  <c r="A789" i="20"/>
  <c r="A790" i="20"/>
  <c r="A791" i="20"/>
  <c r="A792" i="20"/>
  <c r="A793" i="20"/>
  <c r="A794" i="20"/>
  <c r="A795" i="20"/>
  <c r="A796" i="20"/>
  <c r="A797" i="20"/>
  <c r="A798" i="20"/>
  <c r="A799" i="20"/>
  <c r="A800" i="20"/>
  <c r="A801" i="20"/>
  <c r="C803" i="20"/>
  <c r="D803" i="20"/>
  <c r="E803" i="20"/>
  <c r="F803" i="20"/>
  <c r="G803" i="20"/>
  <c r="J803" i="20"/>
  <c r="K803" i="20"/>
  <c r="L803" i="20"/>
  <c r="M803" i="20"/>
  <c r="A804" i="20"/>
  <c r="A807" i="20"/>
  <c r="B809" i="20"/>
  <c r="C809" i="20"/>
  <c r="E809" i="20"/>
  <c r="F809" i="20"/>
  <c r="G809" i="20"/>
  <c r="J809" i="20"/>
  <c r="K809" i="20"/>
  <c r="M809" i="20"/>
  <c r="A810" i="20"/>
  <c r="A1" i="21"/>
  <c r="AP8" i="24" s="1"/>
  <c r="A2" i="21"/>
  <c r="A3" i="21"/>
  <c r="A4" i="21"/>
  <c r="A5" i="21"/>
  <c r="A7" i="21"/>
  <c r="A8" i="21"/>
  <c r="B8" i="21"/>
  <c r="C8" i="21"/>
  <c r="D8" i="21"/>
  <c r="E8" i="21"/>
  <c r="F8" i="21"/>
  <c r="G8" i="21"/>
  <c r="H8" i="21"/>
  <c r="I8" i="21"/>
  <c r="A9" i="21"/>
  <c r="B9" i="21"/>
  <c r="A10" i="21"/>
  <c r="A11" i="21"/>
  <c r="A12" i="21"/>
  <c r="A13" i="21"/>
  <c r="A14" i="21"/>
  <c r="A15" i="21"/>
  <c r="B17" i="21"/>
  <c r="C17" i="21" s="1"/>
  <c r="D17" i="21" s="1"/>
  <c r="E17" i="21" s="1"/>
  <c r="F17" i="21" s="1"/>
  <c r="G17" i="21" s="1"/>
  <c r="H17" i="21" s="1"/>
  <c r="I17" i="21" s="1"/>
  <c r="J17" i="21" s="1"/>
  <c r="K17" i="21" s="1"/>
  <c r="L17" i="21" s="1"/>
  <c r="M17" i="21" s="1"/>
  <c r="A18" i="21"/>
  <c r="B20" i="21"/>
  <c r="C20" i="21" s="1"/>
  <c r="D20" i="21" s="1"/>
  <c r="E20" i="21" s="1"/>
  <c r="F20" i="21" s="1"/>
  <c r="G20" i="21" s="1"/>
  <c r="H20" i="21" s="1"/>
  <c r="I20" i="21" s="1"/>
  <c r="B125" i="21" s="1"/>
  <c r="A21" i="21"/>
  <c r="A23" i="21"/>
  <c r="A24" i="21"/>
  <c r="B24" i="21"/>
  <c r="A25" i="21"/>
  <c r="B25" i="21"/>
  <c r="A26" i="21"/>
  <c r="A27" i="21"/>
  <c r="B27" i="21"/>
  <c r="C27" i="21"/>
  <c r="A28" i="21"/>
  <c r="B28" i="21"/>
  <c r="C28" i="21"/>
  <c r="A29" i="21"/>
  <c r="A30" i="21"/>
  <c r="A31" i="21"/>
  <c r="A32" i="21"/>
  <c r="A34" i="21"/>
  <c r="A35" i="21"/>
  <c r="A36" i="21"/>
  <c r="A37" i="21"/>
  <c r="A38" i="21"/>
  <c r="A39" i="21"/>
  <c r="A40" i="21"/>
  <c r="A41" i="21"/>
  <c r="A42" i="21"/>
  <c r="A43" i="21"/>
  <c r="A44" i="21"/>
  <c r="A45" i="21"/>
  <c r="A46" i="21"/>
  <c r="A47" i="21"/>
  <c r="A48" i="21"/>
  <c r="A49" i="21"/>
  <c r="A50" i="21"/>
  <c r="A51" i="21"/>
  <c r="A52" i="21"/>
  <c r="A53" i="21"/>
  <c r="A54" i="21"/>
  <c r="A55" i="21"/>
  <c r="A56" i="21"/>
  <c r="A57" i="21"/>
  <c r="A58" i="21"/>
  <c r="A59" i="21"/>
  <c r="A60" i="21"/>
  <c r="A61" i="21"/>
  <c r="A62" i="21"/>
  <c r="A63" i="21"/>
  <c r="A64" i="21"/>
  <c r="A65" i="21"/>
  <c r="A66" i="21"/>
  <c r="A67" i="21"/>
  <c r="A68" i="21"/>
  <c r="A69" i="21"/>
  <c r="A70" i="21"/>
  <c r="A71" i="21"/>
  <c r="A72" i="21"/>
  <c r="A73" i="21"/>
  <c r="A74" i="21"/>
  <c r="A75" i="21"/>
  <c r="A76" i="21"/>
  <c r="A77" i="21"/>
  <c r="A78" i="21"/>
  <c r="A79" i="21"/>
  <c r="A80" i="21"/>
  <c r="A81" i="21"/>
  <c r="A82" i="21"/>
  <c r="A83" i="21"/>
  <c r="A84" i="21"/>
  <c r="A85" i="21"/>
  <c r="A86" i="21"/>
  <c r="A87" i="21"/>
  <c r="A88" i="21"/>
  <c r="A89" i="21"/>
  <c r="A90" i="21"/>
  <c r="A91" i="21"/>
  <c r="A92" i="21"/>
  <c r="A93" i="21"/>
  <c r="A94" i="21"/>
  <c r="A95" i="21"/>
  <c r="A96" i="21"/>
  <c r="A97" i="21"/>
  <c r="A98" i="21"/>
  <c r="A99" i="21"/>
  <c r="A100" i="21"/>
  <c r="A101" i="21"/>
  <c r="A102" i="21"/>
  <c r="A103" i="21"/>
  <c r="A104" i="21"/>
  <c r="A105" i="21"/>
  <c r="A106" i="21"/>
  <c r="A107" i="21"/>
  <c r="A108" i="21"/>
  <c r="A109" i="21"/>
  <c r="A110" i="21"/>
  <c r="A111" i="21"/>
  <c r="A112" i="21"/>
  <c r="A113" i="21"/>
  <c r="A114" i="21"/>
  <c r="B115" i="21"/>
  <c r="C115" i="21"/>
  <c r="A116" i="21"/>
  <c r="A117" i="21"/>
  <c r="A118" i="21"/>
  <c r="A119" i="21"/>
  <c r="A120" i="21"/>
  <c r="A121" i="21"/>
  <c r="A122" i="21"/>
  <c r="A123" i="21"/>
  <c r="A126" i="21"/>
  <c r="A129" i="21"/>
  <c r="I131" i="21"/>
  <c r="I128" i="21" s="1"/>
  <c r="A132" i="21"/>
  <c r="B134" i="21"/>
  <c r="C134" i="21" s="1"/>
  <c r="A135" i="21"/>
  <c r="A137" i="21"/>
  <c r="B137" i="21"/>
  <c r="C137" i="21"/>
  <c r="D137" i="21"/>
  <c r="E137" i="21"/>
  <c r="F137" i="21"/>
  <c r="G137" i="21"/>
  <c r="H137" i="21"/>
  <c r="I137" i="21"/>
  <c r="J137" i="21"/>
  <c r="K137" i="21"/>
  <c r="L137" i="21"/>
  <c r="M137" i="21"/>
  <c r="A138" i="21"/>
  <c r="B138" i="21"/>
  <c r="C138" i="21"/>
  <c r="D138" i="21"/>
  <c r="E138" i="21"/>
  <c r="F138" i="21"/>
  <c r="G138" i="21"/>
  <c r="H138" i="21"/>
  <c r="I138" i="21"/>
  <c r="J138" i="21"/>
  <c r="K138" i="21"/>
  <c r="L138" i="21"/>
  <c r="M138" i="21"/>
  <c r="A139" i="21"/>
  <c r="B139" i="21"/>
  <c r="C139" i="21"/>
  <c r="D139" i="21"/>
  <c r="E139" i="21"/>
  <c r="F139" i="21"/>
  <c r="G139" i="21"/>
  <c r="H139" i="21"/>
  <c r="I139" i="21"/>
  <c r="J139" i="21"/>
  <c r="K139" i="21"/>
  <c r="L139" i="21"/>
  <c r="M139" i="21"/>
  <c r="A140" i="21"/>
  <c r="B140" i="21"/>
  <c r="C140" i="21"/>
  <c r="D140" i="21"/>
  <c r="E140" i="21"/>
  <c r="F140" i="21"/>
  <c r="G140" i="21"/>
  <c r="H140" i="21"/>
  <c r="I140" i="21"/>
  <c r="J140" i="21"/>
  <c r="K140" i="21"/>
  <c r="L140" i="21"/>
  <c r="M140" i="21"/>
  <c r="A141" i="21"/>
  <c r="B142" i="21"/>
  <c r="A143" i="21"/>
  <c r="A144" i="21"/>
  <c r="A145" i="21"/>
  <c r="A146" i="21"/>
  <c r="A147" i="21"/>
  <c r="A148" i="21"/>
  <c r="A149" i="21"/>
  <c r="A150" i="21"/>
  <c r="A151" i="21"/>
  <c r="A152" i="21"/>
  <c r="A153" i="21"/>
  <c r="A154" i="21"/>
  <c r="A155" i="21"/>
  <c r="A156" i="21"/>
  <c r="A157" i="21"/>
  <c r="B158" i="21"/>
  <c r="C158" i="21"/>
  <c r="D158" i="21"/>
  <c r="E158" i="21"/>
  <c r="F158" i="21"/>
  <c r="A159" i="21"/>
  <c r="A160" i="21"/>
  <c r="A161" i="21"/>
  <c r="A162" i="21"/>
  <c r="A163" i="21"/>
  <c r="A164" i="21"/>
  <c r="A165" i="21"/>
  <c r="A166" i="21"/>
  <c r="A167" i="21"/>
  <c r="A168" i="21"/>
  <c r="A169" i="21"/>
  <c r="A170" i="21"/>
  <c r="A171" i="21"/>
  <c r="A172" i="21"/>
  <c r="A173" i="21"/>
  <c r="A174" i="21"/>
  <c r="A175" i="21"/>
  <c r="A176" i="21"/>
  <c r="A177" i="21"/>
  <c r="A178" i="21"/>
  <c r="A179" i="21"/>
  <c r="A180" i="21"/>
  <c r="A181" i="21"/>
  <c r="A182" i="21"/>
  <c r="A183" i="21"/>
  <c r="A184" i="21"/>
  <c r="A185" i="21"/>
  <c r="A186" i="21"/>
  <c r="A187" i="21"/>
  <c r="A188" i="21"/>
  <c r="A189" i="21"/>
  <c r="A190" i="21"/>
  <c r="A191" i="21"/>
  <c r="A192" i="21"/>
  <c r="A193" i="21"/>
  <c r="A194" i="21"/>
  <c r="A195" i="21"/>
  <c r="A196" i="21"/>
  <c r="A197" i="21"/>
  <c r="A198" i="21"/>
  <c r="A199" i="21"/>
  <c r="A200" i="21"/>
  <c r="A201" i="21"/>
  <c r="A202" i="21"/>
  <c r="A203" i="21"/>
  <c r="A204" i="21"/>
  <c r="A205" i="21"/>
  <c r="A206" i="21"/>
  <c r="A207" i="21"/>
  <c r="A208" i="21"/>
  <c r="A209" i="21"/>
  <c r="A210" i="21"/>
  <c r="A211" i="21"/>
  <c r="A212" i="21"/>
  <c r="A213" i="21"/>
  <c r="A214" i="21"/>
  <c r="A215" i="21"/>
  <c r="A216" i="21"/>
  <c r="A217" i="21"/>
  <c r="A218" i="21"/>
  <c r="A219" i="21"/>
  <c r="A220" i="21"/>
  <c r="A221" i="21"/>
  <c r="A222" i="21"/>
  <c r="A223" i="21"/>
  <c r="A224" i="21"/>
  <c r="A225" i="21"/>
  <c r="A226" i="21"/>
  <c r="A227" i="21"/>
  <c r="A228" i="21"/>
  <c r="A229" i="21"/>
  <c r="A230" i="21"/>
  <c r="A231" i="21"/>
  <c r="A232" i="21"/>
  <c r="A233" i="21"/>
  <c r="A234" i="21"/>
  <c r="A235" i="21"/>
  <c r="A236" i="21"/>
  <c r="A237" i="21"/>
  <c r="A238" i="21"/>
  <c r="A239" i="21"/>
  <c r="A241" i="21"/>
  <c r="A242" i="21"/>
  <c r="B242" i="21"/>
  <c r="B328" i="15" s="1"/>
  <c r="C242" i="21"/>
  <c r="C328" i="15" s="1"/>
  <c r="D242" i="21"/>
  <c r="D328" i="15" s="1"/>
  <c r="E242" i="21"/>
  <c r="E328" i="15" s="1"/>
  <c r="F242" i="21"/>
  <c r="F328" i="15" s="1"/>
  <c r="G242" i="21"/>
  <c r="G328" i="15" s="1"/>
  <c r="H242" i="21"/>
  <c r="H328" i="15" s="1"/>
  <c r="I242" i="21"/>
  <c r="A243" i="21"/>
  <c r="B243" i="21"/>
  <c r="B329" i="15" s="1"/>
  <c r="A244" i="21"/>
  <c r="A245" i="21"/>
  <c r="A246" i="21"/>
  <c r="A247" i="21"/>
  <c r="A248" i="21"/>
  <c r="A249" i="21"/>
  <c r="A251" i="21"/>
  <c r="A252" i="21"/>
  <c r="A253" i="21"/>
  <c r="A254" i="21"/>
  <c r="A255" i="21"/>
  <c r="A256" i="21"/>
  <c r="A257" i="21"/>
  <c r="A258" i="21"/>
  <c r="A259" i="21"/>
  <c r="A261" i="21"/>
  <c r="A262" i="21"/>
  <c r="A263" i="21"/>
  <c r="A264" i="21"/>
  <c r="A265" i="21"/>
  <c r="A266" i="21"/>
  <c r="A267" i="21"/>
  <c r="A268" i="21"/>
  <c r="A269" i="21"/>
  <c r="A270" i="21"/>
  <c r="A271" i="21"/>
  <c r="A272" i="21"/>
  <c r="A273" i="21"/>
  <c r="A274" i="21"/>
  <c r="A275" i="21"/>
  <c r="A276" i="21"/>
  <c r="A277" i="21"/>
  <c r="A278" i="21"/>
  <c r="A279" i="21"/>
  <c r="A280" i="21"/>
  <c r="A281" i="21"/>
  <c r="A282" i="21"/>
  <c r="A283" i="21"/>
  <c r="A284" i="21"/>
  <c r="A285" i="21"/>
  <c r="A286" i="21"/>
  <c r="A287" i="21"/>
  <c r="A288" i="21"/>
  <c r="A289" i="21"/>
  <c r="A290" i="21"/>
  <c r="A291" i="21"/>
  <c r="A292" i="21"/>
  <c r="A293" i="21"/>
  <c r="A294" i="21"/>
  <c r="A295" i="21"/>
  <c r="A296" i="21"/>
  <c r="A297" i="21"/>
  <c r="A298" i="21"/>
  <c r="A299" i="21"/>
  <c r="A300" i="21"/>
  <c r="A301" i="21"/>
  <c r="A302" i="21"/>
  <c r="A303" i="21"/>
  <c r="A304" i="21"/>
  <c r="A305" i="21"/>
  <c r="A306" i="21"/>
  <c r="A307" i="21"/>
  <c r="A308" i="21"/>
  <c r="A309" i="21"/>
  <c r="A310" i="21"/>
  <c r="A311" i="21"/>
  <c r="A312" i="21"/>
  <c r="A313" i="21"/>
  <c r="A314" i="21"/>
  <c r="A315" i="21"/>
  <c r="A316" i="21"/>
  <c r="A317" i="21"/>
  <c r="A318" i="21"/>
  <c r="A319" i="21"/>
  <c r="A320" i="21"/>
  <c r="A321" i="21"/>
  <c r="A322" i="21"/>
  <c r="A323" i="21"/>
  <c r="A324" i="21"/>
  <c r="A325" i="21"/>
  <c r="A326" i="21"/>
  <c r="A327" i="21"/>
  <c r="A328" i="21"/>
  <c r="A329" i="21"/>
  <c r="A330" i="21"/>
  <c r="A331" i="21"/>
  <c r="A332" i="21"/>
  <c r="A333" i="21"/>
  <c r="A334" i="21"/>
  <c r="A335" i="21"/>
  <c r="A336" i="21"/>
  <c r="A337" i="21"/>
  <c r="A338" i="21"/>
  <c r="A339" i="21"/>
  <c r="A340" i="21"/>
  <c r="A341" i="21"/>
  <c r="A343" i="21"/>
  <c r="A344" i="21"/>
  <c r="A345" i="21"/>
  <c r="A346" i="21"/>
  <c r="A347" i="21"/>
  <c r="A348" i="21"/>
  <c r="A349" i="21"/>
  <c r="A350" i="21"/>
  <c r="A351" i="21"/>
  <c r="A352" i="21"/>
  <c r="A353" i="21"/>
  <c r="A354" i="21"/>
  <c r="A355" i="21"/>
  <c r="A356" i="21"/>
  <c r="A357" i="21"/>
  <c r="A358" i="21"/>
  <c r="A359" i="21"/>
  <c r="A360" i="21"/>
  <c r="B360" i="21"/>
  <c r="B400" i="21" s="1"/>
  <c r="A361" i="21"/>
  <c r="A362" i="21"/>
  <c r="A363" i="21"/>
  <c r="A364" i="21"/>
  <c r="B364" i="21"/>
  <c r="B404" i="21" s="1"/>
  <c r="A365" i="21"/>
  <c r="A366" i="21"/>
  <c r="A367" i="21"/>
  <c r="A368" i="21"/>
  <c r="A369" i="21"/>
  <c r="A370" i="21"/>
  <c r="A371" i="21"/>
  <c r="A372" i="21"/>
  <c r="A373" i="21"/>
  <c r="A374" i="21"/>
  <c r="A375" i="21"/>
  <c r="A376" i="21"/>
  <c r="A377" i="21"/>
  <c r="A378" i="21"/>
  <c r="A379" i="21"/>
  <c r="A380" i="21"/>
  <c r="A381" i="21"/>
  <c r="A382" i="21"/>
  <c r="A383" i="21"/>
  <c r="A384" i="21"/>
  <c r="A385" i="21"/>
  <c r="A386" i="21"/>
  <c r="A387" i="21"/>
  <c r="A388" i="21"/>
  <c r="A389" i="21"/>
  <c r="A390" i="21"/>
  <c r="A391" i="21"/>
  <c r="A392" i="21"/>
  <c r="A393" i="21"/>
  <c r="A394" i="21"/>
  <c r="A395" i="21"/>
  <c r="A396" i="21"/>
  <c r="A397" i="21"/>
  <c r="A398" i="21"/>
  <c r="A399" i="21"/>
  <c r="A400" i="21"/>
  <c r="A401" i="21"/>
  <c r="A402" i="21"/>
  <c r="A403" i="21"/>
  <c r="A404" i="21"/>
  <c r="A405" i="21"/>
  <c r="A406" i="21"/>
  <c r="A407" i="21"/>
  <c r="A408" i="21"/>
  <c r="A409" i="21"/>
  <c r="A410" i="21"/>
  <c r="A411" i="21"/>
  <c r="A412" i="21"/>
  <c r="A413" i="21"/>
  <c r="A414" i="21"/>
  <c r="A415" i="21"/>
  <c r="A416" i="21"/>
  <c r="A417" i="21"/>
  <c r="A418" i="21"/>
  <c r="A419" i="21"/>
  <c r="A420" i="21"/>
  <c r="A421" i="21"/>
  <c r="A422" i="21"/>
  <c r="A1" i="22"/>
  <c r="AR8" i="24" s="1"/>
  <c r="A2" i="22"/>
  <c r="A3" i="22"/>
  <c r="A4" i="22"/>
  <c r="B1" i="24"/>
  <c r="D1" i="24"/>
  <c r="F1" i="24"/>
  <c r="H1" i="24"/>
  <c r="J1" i="24"/>
  <c r="L1" i="24"/>
  <c r="N1" i="24"/>
  <c r="P1" i="24"/>
  <c r="R1" i="24"/>
  <c r="T1" i="24"/>
  <c r="V1" i="24"/>
  <c r="X1" i="24"/>
  <c r="Z1" i="24"/>
  <c r="AB1" i="24"/>
  <c r="AD1" i="24"/>
  <c r="AF1" i="24"/>
  <c r="AH1" i="24"/>
  <c r="AJ1" i="24"/>
  <c r="AL1" i="24"/>
  <c r="AN1" i="24"/>
  <c r="AP1" i="24"/>
  <c r="AR1" i="24"/>
  <c r="AT1" i="24"/>
  <c r="AV1" i="24"/>
  <c r="AX1" i="24"/>
  <c r="AZ1" i="24"/>
  <c r="BB1" i="24"/>
  <c r="BD1" i="24"/>
  <c r="BF1" i="24"/>
  <c r="BH1" i="24"/>
  <c r="BJ1" i="24"/>
  <c r="BL1" i="24"/>
  <c r="B2" i="24"/>
  <c r="D2" i="24"/>
  <c r="F2" i="24"/>
  <c r="H2" i="24"/>
  <c r="J2" i="24"/>
  <c r="L2" i="24"/>
  <c r="N2" i="24"/>
  <c r="P2" i="24"/>
  <c r="R2" i="24"/>
  <c r="T2" i="24"/>
  <c r="V2" i="24"/>
  <c r="X2" i="24"/>
  <c r="Z2" i="24"/>
  <c r="AB2" i="24"/>
  <c r="AD2" i="24"/>
  <c r="AF2" i="24"/>
  <c r="AH2" i="24"/>
  <c r="AJ2" i="24"/>
  <c r="AL2" i="24"/>
  <c r="AN2" i="24"/>
  <c r="AP2" i="24"/>
  <c r="AR2" i="24"/>
  <c r="AT2" i="24"/>
  <c r="AV2" i="24"/>
  <c r="AX2" i="24"/>
  <c r="AZ2" i="24"/>
  <c r="BB2" i="24"/>
  <c r="BD2" i="24"/>
  <c r="BF2" i="24"/>
  <c r="BH2" i="24"/>
  <c r="BJ2" i="24"/>
  <c r="BL2" i="24"/>
  <c r="B3" i="24"/>
  <c r="D3" i="24"/>
  <c r="F3" i="24"/>
  <c r="H3" i="24"/>
  <c r="J3" i="24"/>
  <c r="L3" i="24"/>
  <c r="N3" i="24"/>
  <c r="P3" i="24"/>
  <c r="R3" i="24"/>
  <c r="T3" i="24"/>
  <c r="V3" i="24"/>
  <c r="X3" i="24"/>
  <c r="Z3" i="24"/>
  <c r="AB3" i="24"/>
  <c r="AD3" i="24"/>
  <c r="AF3" i="24"/>
  <c r="AH3" i="24"/>
  <c r="AJ3" i="24"/>
  <c r="AL3" i="24"/>
  <c r="AN3" i="24"/>
  <c r="AP3" i="24"/>
  <c r="AR3" i="24"/>
  <c r="AT3" i="24"/>
  <c r="AV3" i="24"/>
  <c r="AX3" i="24"/>
  <c r="AZ3" i="24"/>
  <c r="BB3" i="24"/>
  <c r="BD3" i="24"/>
  <c r="BF3" i="24"/>
  <c r="BH3" i="24"/>
  <c r="BJ3" i="24"/>
  <c r="BL3" i="24"/>
  <c r="B4" i="24"/>
  <c r="D4" i="24"/>
  <c r="F4" i="24"/>
  <c r="H4" i="24"/>
  <c r="J4" i="24"/>
  <c r="L4" i="24"/>
  <c r="N4" i="24"/>
  <c r="P4" i="24"/>
  <c r="R4" i="24"/>
  <c r="T4" i="24"/>
  <c r="V4" i="24"/>
  <c r="X4" i="24"/>
  <c r="Z4" i="24"/>
  <c r="AB4" i="24"/>
  <c r="AD4" i="24"/>
  <c r="AF4" i="24"/>
  <c r="AH4" i="24"/>
  <c r="AJ4" i="24"/>
  <c r="AL4" i="24"/>
  <c r="AN4" i="24"/>
  <c r="AP4" i="24"/>
  <c r="AR4" i="24"/>
  <c r="AT4" i="24"/>
  <c r="AV4" i="24"/>
  <c r="AX4" i="24"/>
  <c r="AZ4" i="24"/>
  <c r="BB4" i="24"/>
  <c r="BD4" i="24"/>
  <c r="BF4" i="24"/>
  <c r="BH4" i="24"/>
  <c r="BJ4" i="24"/>
  <c r="BL4" i="24"/>
  <c r="B5" i="24"/>
  <c r="D5" i="24"/>
  <c r="F5" i="24"/>
  <c r="H5" i="24"/>
  <c r="J5" i="24"/>
  <c r="L5" i="24"/>
  <c r="N5" i="24"/>
  <c r="P5" i="24"/>
  <c r="R5" i="24"/>
  <c r="T5" i="24"/>
  <c r="V5" i="24"/>
  <c r="X5" i="24"/>
  <c r="Z5" i="24"/>
  <c r="AB5" i="24"/>
  <c r="AD5" i="24"/>
  <c r="AF5" i="24"/>
  <c r="AH5" i="24"/>
  <c r="AJ5" i="24"/>
  <c r="AL5" i="24"/>
  <c r="AN5" i="24"/>
  <c r="AP5" i="24"/>
  <c r="AR5" i="24"/>
  <c r="AT5" i="24"/>
  <c r="AV5" i="24"/>
  <c r="AX5" i="24"/>
  <c r="AZ5" i="24"/>
  <c r="BB5" i="24"/>
  <c r="BD5" i="24"/>
  <c r="BF5" i="24"/>
  <c r="BH5" i="24"/>
  <c r="BJ5" i="24"/>
  <c r="BL5" i="24"/>
  <c r="B6" i="24"/>
  <c r="D6" i="24"/>
  <c r="F6" i="24"/>
  <c r="H6" i="24"/>
  <c r="J6" i="24"/>
  <c r="L6" i="24"/>
  <c r="N6" i="24"/>
  <c r="P6" i="24"/>
  <c r="R6" i="24"/>
  <c r="T6" i="24"/>
  <c r="V6" i="24"/>
  <c r="X6" i="24"/>
  <c r="Z6" i="24"/>
  <c r="AB6" i="24"/>
  <c r="AD6" i="24"/>
  <c r="AF6" i="24"/>
  <c r="AH6" i="24"/>
  <c r="AJ6" i="24"/>
  <c r="AL6" i="24"/>
  <c r="AN6" i="24"/>
  <c r="AP6" i="24"/>
  <c r="AR6" i="24"/>
  <c r="AT6" i="24"/>
  <c r="AV6" i="24"/>
  <c r="AX6" i="24"/>
  <c r="AZ6" i="24"/>
  <c r="BB6" i="24"/>
  <c r="BD6" i="24"/>
  <c r="BF6" i="24"/>
  <c r="BH6" i="24"/>
  <c r="BJ6" i="24"/>
  <c r="BL6" i="24"/>
  <c r="B7" i="24"/>
  <c r="D7" i="24"/>
  <c r="F7" i="24"/>
  <c r="H7" i="24"/>
  <c r="J7" i="24"/>
  <c r="L7" i="24"/>
  <c r="N7" i="24"/>
  <c r="P7" i="24"/>
  <c r="R7" i="24"/>
  <c r="T7" i="24"/>
  <c r="V7" i="24"/>
  <c r="X7" i="24"/>
  <c r="Z7" i="24"/>
  <c r="AB7" i="24"/>
  <c r="AD7" i="24"/>
  <c r="AF7" i="24"/>
  <c r="AH7" i="24"/>
  <c r="B8" i="24"/>
  <c r="AN8" i="24"/>
  <c r="AV8" i="24"/>
  <c r="B9" i="24"/>
  <c r="D9" i="24"/>
  <c r="T9" i="24"/>
  <c r="AJ9" i="24"/>
  <c r="AL9" i="24"/>
  <c r="AN9" i="24"/>
  <c r="AP9" i="24"/>
  <c r="AR9" i="24"/>
  <c r="AZ9" i="24"/>
  <c r="BB9" i="24"/>
  <c r="BD9" i="24"/>
  <c r="D10" i="24"/>
  <c r="F10" i="24"/>
  <c r="T10" i="24"/>
  <c r="V10" i="24"/>
  <c r="AJ10" i="24"/>
  <c r="AL10" i="24"/>
  <c r="AN10" i="24"/>
  <c r="AP10" i="24"/>
  <c r="AR10" i="24"/>
  <c r="AZ10" i="24"/>
  <c r="BB10" i="24"/>
  <c r="BD10" i="24"/>
  <c r="BF10" i="24"/>
  <c r="BH10" i="24"/>
  <c r="D11" i="24"/>
  <c r="F11" i="24"/>
  <c r="H11" i="24"/>
  <c r="J11" i="24"/>
  <c r="L11" i="24"/>
  <c r="N11" i="24"/>
  <c r="P11" i="24"/>
  <c r="T11" i="24"/>
  <c r="V11" i="24"/>
  <c r="AJ11" i="24"/>
  <c r="AL11" i="24"/>
  <c r="AZ11" i="24"/>
  <c r="BB11" i="24"/>
  <c r="BD11" i="24"/>
  <c r="BF11" i="24"/>
  <c r="BH11" i="24"/>
  <c r="D12" i="24"/>
  <c r="F12" i="24"/>
  <c r="T12" i="24"/>
  <c r="V12" i="24"/>
  <c r="X12" i="24"/>
  <c r="Z12" i="24"/>
  <c r="AB12" i="24"/>
  <c r="AJ12" i="24"/>
  <c r="AL12" i="24"/>
  <c r="AZ12" i="24"/>
  <c r="BB12" i="24"/>
  <c r="D13" i="24"/>
  <c r="F13" i="24"/>
  <c r="H13" i="24"/>
  <c r="J13" i="24"/>
  <c r="T13" i="24"/>
  <c r="AJ13" i="24"/>
  <c r="AL13" i="24"/>
  <c r="AZ13" i="24"/>
  <c r="BB13" i="24"/>
  <c r="BD13" i="24"/>
  <c r="D14" i="24"/>
  <c r="F14" i="24"/>
  <c r="H14" i="24"/>
  <c r="J14" i="24"/>
  <c r="L14" i="24"/>
  <c r="N14" i="24"/>
  <c r="P14" i="24"/>
  <c r="R14" i="24"/>
  <c r="T14" i="24"/>
  <c r="T16" i="24"/>
  <c r="V16" i="24"/>
  <c r="X16" i="24"/>
  <c r="Z16" i="24"/>
  <c r="AB16" i="24"/>
  <c r="AD16" i="24"/>
  <c r="AF16" i="24"/>
  <c r="AH16" i="24"/>
  <c r="AJ16" i="24"/>
  <c r="AL16" i="24"/>
  <c r="AN16" i="24"/>
  <c r="AR16" i="24"/>
  <c r="AT16" i="24"/>
  <c r="AV16" i="24"/>
  <c r="AX16" i="24"/>
  <c r="AZ16" i="24"/>
  <c r="BB16" i="24"/>
  <c r="BD16" i="24"/>
  <c r="BH16" i="24"/>
  <c r="BJ16" i="24"/>
  <c r="BL16" i="24"/>
  <c r="B17" i="24"/>
  <c r="D17" i="24"/>
  <c r="F17" i="24"/>
  <c r="L17" i="24"/>
  <c r="N17" i="24"/>
  <c r="P17" i="24"/>
  <c r="R17" i="24"/>
  <c r="T17" i="24"/>
  <c r="V17" i="24"/>
  <c r="X17" i="24"/>
  <c r="AB17" i="24"/>
  <c r="AD17" i="24"/>
  <c r="AF17" i="24"/>
  <c r="AH17" i="24"/>
  <c r="AJ17" i="24"/>
  <c r="AL17" i="24"/>
  <c r="AR17" i="24"/>
  <c r="AT17" i="24"/>
  <c r="AZ17" i="24"/>
  <c r="BB17" i="24"/>
  <c r="BD17" i="24"/>
  <c r="BF17" i="24"/>
  <c r="BH17" i="24"/>
  <c r="BJ17" i="24"/>
  <c r="BL17" i="24"/>
  <c r="B18" i="24"/>
  <c r="D18" i="24"/>
  <c r="F18" i="24"/>
  <c r="H18" i="24"/>
  <c r="L18" i="24"/>
  <c r="N18" i="24"/>
  <c r="P18" i="24"/>
  <c r="R18" i="24"/>
  <c r="T18" i="24"/>
  <c r="AB18" i="24"/>
  <c r="AD18" i="24"/>
  <c r="AJ18" i="24"/>
  <c r="AL18" i="24"/>
  <c r="AN18" i="24"/>
  <c r="AP18" i="24"/>
  <c r="AR18" i="24"/>
  <c r="AT18" i="24"/>
  <c r="H14" i="2" l="1"/>
  <c r="H9" i="24" s="1"/>
  <c r="F9" i="24"/>
  <c r="C12" i="5"/>
  <c r="H53" i="2"/>
  <c r="C9" i="21"/>
  <c r="C243" i="21"/>
  <c r="C329" i="15" s="1"/>
  <c r="V14" i="24"/>
  <c r="H43" i="2"/>
  <c r="X13" i="24" s="1"/>
  <c r="V13" i="24"/>
  <c r="C12" i="4"/>
  <c r="C12" i="14" s="1"/>
  <c r="H15" i="2"/>
  <c r="C13" i="5"/>
  <c r="V9" i="24"/>
  <c r="N47" i="6"/>
  <c r="AV17" i="24" s="1"/>
  <c r="D47" i="6"/>
  <c r="B30" i="21"/>
  <c r="B109" i="5"/>
  <c r="B149" i="5" s="1"/>
  <c r="F13" i="19"/>
  <c r="B43" i="13"/>
  <c r="B104" i="15" s="1"/>
  <c r="B368" i="21"/>
  <c r="B408" i="21" s="1"/>
  <c r="B351" i="21"/>
  <c r="B377" i="21" s="1"/>
  <c r="B417" i="21" s="1"/>
  <c r="B70" i="13"/>
  <c r="G14" i="19"/>
  <c r="B250" i="21" s="1"/>
  <c r="B215" i="13"/>
  <c r="B255" i="13" s="1"/>
  <c r="B18" i="13"/>
  <c r="B46" i="15" s="1"/>
  <c r="A1" i="19"/>
  <c r="AL8" i="24" s="1"/>
  <c r="F18" i="19"/>
  <c r="L809" i="20"/>
  <c r="F16" i="19"/>
  <c r="G16" i="19"/>
  <c r="L806" i="20" s="1"/>
  <c r="F7" i="19"/>
  <c r="G7" i="19"/>
  <c r="C450" i="20" s="1"/>
  <c r="H34" i="2"/>
  <c r="C117" i="5"/>
  <c r="I14" i="2"/>
  <c r="D12" i="5"/>
  <c r="O56" i="6"/>
  <c r="J18" i="24" s="1"/>
  <c r="N58" i="6"/>
  <c r="H32" i="2"/>
  <c r="C113" i="5"/>
  <c r="H19" i="2"/>
  <c r="C26" i="5"/>
  <c r="F17" i="19"/>
  <c r="G17" i="19"/>
  <c r="M806" i="20" s="1"/>
  <c r="F10" i="19"/>
  <c r="G10" i="19"/>
  <c r="O37" i="6"/>
  <c r="Z17" i="24" s="1"/>
  <c r="N39" i="6"/>
  <c r="E27" i="6"/>
  <c r="AP16" i="24" s="1"/>
  <c r="D29" i="6"/>
  <c r="K20" i="2"/>
  <c r="G29" i="5"/>
  <c r="F29" i="13" s="1"/>
  <c r="F69" i="13" s="1"/>
  <c r="F154" i="13" s="1"/>
  <c r="O27" i="6"/>
  <c r="N29" i="6"/>
  <c r="K33" i="2"/>
  <c r="G114" i="5"/>
  <c r="H30" i="2"/>
  <c r="C104" i="5"/>
  <c r="C106" i="5" s="1"/>
  <c r="C146" i="5" s="1"/>
  <c r="I17" i="2"/>
  <c r="D17" i="5"/>
  <c r="D18" i="5" s="1"/>
  <c r="D58" i="5" s="1"/>
  <c r="E189" i="13"/>
  <c r="E229" i="13" s="1"/>
  <c r="B13" i="13"/>
  <c r="B39" i="13" s="1"/>
  <c r="L58" i="6"/>
  <c r="C43" i="5"/>
  <c r="C83" i="5" s="1"/>
  <c r="E42" i="13"/>
  <c r="B131" i="5"/>
  <c r="B171" i="5" s="1"/>
  <c r="B122" i="5"/>
  <c r="C31" i="5"/>
  <c r="C71" i="5" s="1"/>
  <c r="B39" i="5"/>
  <c r="B79" i="5" s="1"/>
  <c r="B21" i="5"/>
  <c r="C18" i="5"/>
  <c r="I45" i="2"/>
  <c r="BF13" i="24" s="1"/>
  <c r="D346" i="21"/>
  <c r="D386" i="21" s="1"/>
  <c r="D86" i="4" s="1"/>
  <c r="D172" i="14" s="1"/>
  <c r="B229" i="13"/>
  <c r="C70" i="13"/>
  <c r="C155" i="13" s="1"/>
  <c r="C69" i="13"/>
  <c r="B14" i="5"/>
  <c r="B54" i="5" s="1"/>
  <c r="D260" i="21"/>
  <c r="L136" i="21"/>
  <c r="H14" i="19"/>
  <c r="G13" i="19"/>
  <c r="I325" i="15" s="1"/>
  <c r="H10" i="19"/>
  <c r="G9" i="19"/>
  <c r="B162" i="5"/>
  <c r="B108" i="5"/>
  <c r="B148" i="5" s="1"/>
  <c r="E70" i="5"/>
  <c r="F70" i="5" s="1"/>
  <c r="G69" i="5"/>
  <c r="B69" i="5"/>
  <c r="B57" i="5"/>
  <c r="C56" i="5"/>
  <c r="D43" i="5"/>
  <c r="D83" i="5" s="1"/>
  <c r="D250" i="21"/>
  <c r="M136" i="21"/>
  <c r="L127" i="21"/>
  <c r="B31" i="21"/>
  <c r="J812" i="20"/>
  <c r="L811" i="20"/>
  <c r="M805" i="20"/>
  <c r="E445" i="20"/>
  <c r="F170" i="16"/>
  <c r="A1" i="16"/>
  <c r="AF8" i="24" s="1"/>
  <c r="B206" i="13"/>
  <c r="B246" i="13" s="1"/>
  <c r="B193" i="13"/>
  <c r="B233" i="13" s="1"/>
  <c r="D31" i="13"/>
  <c r="D59" i="15" s="1"/>
  <c r="B140" i="5"/>
  <c r="F105" i="5"/>
  <c r="C69" i="5"/>
  <c r="B66" i="5"/>
  <c r="C57" i="5"/>
  <c r="D56" i="5"/>
  <c r="C346" i="21"/>
  <c r="C386" i="21" s="1"/>
  <c r="B391" i="21"/>
  <c r="B64" i="20" s="1"/>
  <c r="F114" i="13"/>
  <c r="E114" i="13"/>
  <c r="B31" i="13"/>
  <c r="B33" i="13"/>
  <c r="B73" i="13" s="1"/>
  <c r="B69" i="13"/>
  <c r="B154" i="13" s="1"/>
  <c r="C58" i="5"/>
  <c r="C360" i="21"/>
  <c r="C400" i="21" s="1"/>
  <c r="C55" i="20" s="1"/>
  <c r="F224" i="13"/>
  <c r="B186" i="13"/>
  <c r="B224" i="13"/>
  <c r="G12" i="19"/>
  <c r="B29" i="21"/>
  <c r="H803" i="20"/>
  <c r="L342" i="21"/>
  <c r="J136" i="21"/>
  <c r="D33" i="21"/>
  <c r="E22" i="21"/>
  <c r="M16" i="21"/>
  <c r="C16" i="21"/>
  <c r="J811" i="20"/>
  <c r="I809" i="20"/>
  <c r="M808" i="20"/>
  <c r="C808" i="20"/>
  <c r="J806" i="20"/>
  <c r="L805" i="20"/>
  <c r="D445" i="20"/>
  <c r="D88" i="20"/>
  <c r="C6" i="20"/>
  <c r="A1151" i="19"/>
  <c r="C1096" i="19"/>
  <c r="A1008" i="19"/>
  <c r="A865" i="19"/>
  <c r="C681" i="19"/>
  <c r="C581" i="19"/>
  <c r="A421" i="19"/>
  <c r="A281" i="19"/>
  <c r="A121" i="19"/>
  <c r="B105" i="19"/>
  <c r="E81" i="19"/>
  <c r="A81" i="19"/>
  <c r="B57" i="19"/>
  <c r="E21" i="19"/>
  <c r="A21" i="19"/>
  <c r="F12" i="19"/>
  <c r="G11" i="19"/>
  <c r="J338" i="15"/>
  <c r="C84" i="15"/>
  <c r="B225" i="13"/>
  <c r="D198" i="13"/>
  <c r="B197" i="13"/>
  <c r="B356" i="15" s="1"/>
  <c r="D101" i="13"/>
  <c r="C42" i="13"/>
  <c r="E30" i="13"/>
  <c r="E70" i="13" s="1"/>
  <c r="C17" i="13"/>
  <c r="C13" i="13"/>
  <c r="B12" i="13"/>
  <c r="B153" i="5"/>
  <c r="G140" i="5"/>
  <c r="C42" i="5"/>
  <c r="C82" i="5" s="1"/>
  <c r="B34" i="5"/>
  <c r="B74" i="5" s="1"/>
  <c r="J129" i="15"/>
  <c r="C240" i="21"/>
  <c r="C136" i="21"/>
  <c r="C127" i="21"/>
  <c r="B997" i="19"/>
  <c r="B854" i="19"/>
  <c r="E821" i="19"/>
  <c r="A821" i="19"/>
  <c r="C621" i="19"/>
  <c r="C521" i="19"/>
  <c r="A481" i="19"/>
  <c r="A221" i="19"/>
  <c r="A113" i="19"/>
  <c r="A69" i="19"/>
  <c r="C338" i="15"/>
  <c r="M325" i="15"/>
  <c r="L129" i="15"/>
  <c r="L39" i="15"/>
  <c r="B188" i="13"/>
  <c r="B192" i="13" s="1"/>
  <c r="B232" i="13" s="1"/>
  <c r="B155" i="13"/>
  <c r="B102" i="5"/>
  <c r="B142" i="5" s="1"/>
  <c r="C53" i="5"/>
  <c r="B52" i="5"/>
  <c r="F30" i="5"/>
  <c r="B31" i="5"/>
  <c r="B71" i="5" s="1"/>
  <c r="C21" i="5"/>
  <c r="C61" i="5" s="1"/>
  <c r="F16" i="5"/>
  <c r="J325" i="15"/>
  <c r="B22" i="21"/>
  <c r="C811" i="20"/>
  <c r="C806" i="20"/>
  <c r="B363" i="21"/>
  <c r="B63" i="4" s="1"/>
  <c r="B149" i="14" s="1"/>
  <c r="B150" i="4" s="1"/>
  <c r="B62" i="14" s="1"/>
  <c r="J342" i="21"/>
  <c r="E260" i="21"/>
  <c r="E250" i="21"/>
  <c r="E133" i="21"/>
  <c r="J128" i="21"/>
  <c r="I127" i="21"/>
  <c r="D22" i="21"/>
  <c r="L16" i="21"/>
  <c r="M812" i="20"/>
  <c r="C812" i="20"/>
  <c r="L808" i="20"/>
  <c r="J805" i="20"/>
  <c r="B88" i="20"/>
  <c r="B1107" i="19"/>
  <c r="A1041" i="19"/>
  <c r="C986" i="19"/>
  <c r="C843" i="19"/>
  <c r="D832" i="19"/>
  <c r="B689" i="19"/>
  <c r="B589" i="19"/>
  <c r="A545" i="19"/>
  <c r="F338" i="15"/>
  <c r="F325" i="15"/>
  <c r="D229" i="13"/>
  <c r="B211" i="13"/>
  <c r="B251" i="13" s="1"/>
  <c r="K128" i="21"/>
  <c r="D134" i="21"/>
  <c r="B118" i="21"/>
  <c r="C119" i="21"/>
  <c r="G134" i="19"/>
  <c r="H22" i="19"/>
  <c r="F46" i="19"/>
  <c r="E58" i="19"/>
  <c r="G234" i="19"/>
  <c r="E258" i="19"/>
  <c r="G434" i="19"/>
  <c r="E458" i="19"/>
  <c r="G634" i="19"/>
  <c r="E658" i="19"/>
  <c r="G34" i="19"/>
  <c r="D170" i="19"/>
  <c r="H322" i="19"/>
  <c r="F346" i="19"/>
  <c r="D370" i="19"/>
  <c r="H522" i="19"/>
  <c r="F546" i="19"/>
  <c r="D570" i="19"/>
  <c r="H722" i="19"/>
  <c r="F746" i="19"/>
  <c r="D770" i="19"/>
  <c r="D70" i="19"/>
  <c r="H122" i="19"/>
  <c r="F146" i="19"/>
  <c r="E158" i="19"/>
  <c r="H222" i="19"/>
  <c r="D270" i="19"/>
  <c r="E558" i="19"/>
  <c r="G334" i="19"/>
  <c r="E358" i="19"/>
  <c r="H422" i="19"/>
  <c r="D470" i="19"/>
  <c r="G534" i="19"/>
  <c r="H622" i="19"/>
  <c r="D670" i="19"/>
  <c r="G734" i="19"/>
  <c r="F446" i="19"/>
  <c r="F646" i="19"/>
  <c r="F246" i="19"/>
  <c r="E758" i="19"/>
  <c r="F343" i="15"/>
  <c r="B344" i="15"/>
  <c r="B348" i="15"/>
  <c r="B343" i="15"/>
  <c r="E126" i="19"/>
  <c r="C150" i="19"/>
  <c r="A74" i="19"/>
  <c r="E86" i="19"/>
  <c r="C102" i="19"/>
  <c r="A118" i="19"/>
  <c r="E226" i="19"/>
  <c r="C250" i="19"/>
  <c r="A274" i="19"/>
  <c r="D294" i="19"/>
  <c r="B310" i="19"/>
  <c r="E426" i="19"/>
  <c r="C450" i="19"/>
  <c r="A474" i="19"/>
  <c r="D494" i="19"/>
  <c r="B510" i="19"/>
  <c r="E626" i="19"/>
  <c r="C650" i="19"/>
  <c r="A674" i="19"/>
  <c r="D694" i="19"/>
  <c r="B710" i="19"/>
  <c r="E825" i="19"/>
  <c r="B858" i="19"/>
  <c r="E880" i="19"/>
  <c r="B913" i="19"/>
  <c r="E935" i="19"/>
  <c r="B968" i="19"/>
  <c r="E990" i="19"/>
  <c r="B1023" i="19"/>
  <c r="E1045" i="19"/>
  <c r="B1078" i="19"/>
  <c r="E1100" i="19"/>
  <c r="B1133" i="19"/>
  <c r="E1155" i="19"/>
  <c r="B1188" i="19"/>
  <c r="E1210" i="19"/>
  <c r="B1243" i="19"/>
  <c r="C50" i="19"/>
  <c r="B62" i="19"/>
  <c r="B110" i="19"/>
  <c r="E186" i="19"/>
  <c r="C202" i="19"/>
  <c r="A218" i="19"/>
  <c r="D238" i="19"/>
  <c r="B262" i="19"/>
  <c r="E386" i="19"/>
  <c r="C402" i="19"/>
  <c r="A418" i="19"/>
  <c r="D438" i="19"/>
  <c r="B462" i="19"/>
  <c r="E586" i="19"/>
  <c r="C602" i="19"/>
  <c r="A618" i="19"/>
  <c r="D638" i="19"/>
  <c r="B662" i="19"/>
  <c r="E786" i="19"/>
  <c r="C802" i="19"/>
  <c r="A818" i="19"/>
  <c r="D836" i="19"/>
  <c r="C847" i="19"/>
  <c r="D891" i="19"/>
  <c r="C902" i="19"/>
  <c r="D946" i="19"/>
  <c r="C957" i="19"/>
  <c r="D1001" i="19"/>
  <c r="C1012" i="19"/>
  <c r="D1056" i="19"/>
  <c r="C1067" i="19"/>
  <c r="D1111" i="19"/>
  <c r="C1122" i="19"/>
  <c r="D1166" i="19"/>
  <c r="C1177" i="19"/>
  <c r="D1221" i="19"/>
  <c r="C1232" i="19"/>
  <c r="E26" i="19"/>
  <c r="D94" i="19"/>
  <c r="A174" i="19"/>
  <c r="B210" i="19"/>
  <c r="D38" i="19"/>
  <c r="A318" i="19"/>
  <c r="D338" i="19"/>
  <c r="B362" i="19"/>
  <c r="D394" i="19"/>
  <c r="B410" i="19"/>
  <c r="D538" i="19"/>
  <c r="A574" i="19"/>
  <c r="D594" i="19"/>
  <c r="C750" i="19"/>
  <c r="A924" i="19"/>
  <c r="A1144" i="19"/>
  <c r="A1199" i="19"/>
  <c r="D138" i="19"/>
  <c r="B162" i="19"/>
  <c r="D194" i="19"/>
  <c r="E326" i="19"/>
  <c r="A374" i="19"/>
  <c r="E486" i="19"/>
  <c r="C502" i="19"/>
  <c r="A718" i="19"/>
  <c r="D738" i="19"/>
  <c r="B762" i="19"/>
  <c r="D794" i="19"/>
  <c r="B810" i="19"/>
  <c r="A869" i="19"/>
  <c r="E286" i="19"/>
  <c r="A518" i="19"/>
  <c r="E726" i="19"/>
  <c r="A774" i="19"/>
  <c r="A1089" i="19"/>
  <c r="B610" i="19"/>
  <c r="A979" i="19"/>
  <c r="A1034" i="19"/>
  <c r="C302" i="19"/>
  <c r="C350" i="19"/>
  <c r="B562" i="19"/>
  <c r="C702" i="19"/>
  <c r="A1254" i="19"/>
  <c r="E526" i="19"/>
  <c r="C550" i="19"/>
  <c r="E686" i="19"/>
  <c r="A126" i="19"/>
  <c r="A26" i="19"/>
  <c r="A226" i="19"/>
  <c r="A426" i="19"/>
  <c r="A626" i="19"/>
  <c r="A825" i="19"/>
  <c r="A880" i="19"/>
  <c r="A935" i="19"/>
  <c r="A990" i="19"/>
  <c r="A1045" i="19"/>
  <c r="A1100" i="19"/>
  <c r="A1155" i="19"/>
  <c r="A1210" i="19"/>
  <c r="A86" i="19"/>
  <c r="A186" i="19"/>
  <c r="A386" i="19"/>
  <c r="A586" i="19"/>
  <c r="A786" i="19"/>
  <c r="A286" i="19"/>
  <c r="A526" i="19"/>
  <c r="A726" i="19"/>
  <c r="A686" i="19"/>
  <c r="A486" i="19"/>
  <c r="A326" i="19"/>
  <c r="E93" i="19"/>
  <c r="D101" i="19"/>
  <c r="E37" i="19"/>
  <c r="D49" i="19"/>
  <c r="E193" i="19"/>
  <c r="D201" i="19"/>
  <c r="F285" i="19"/>
  <c r="C309" i="19"/>
  <c r="B317" i="19"/>
  <c r="E393" i="19"/>
  <c r="D401" i="19"/>
  <c r="F485" i="19"/>
  <c r="C509" i="19"/>
  <c r="B517" i="19"/>
  <c r="E593" i="19"/>
  <c r="D601" i="19"/>
  <c r="F685" i="19"/>
  <c r="C709" i="19"/>
  <c r="B717" i="19"/>
  <c r="E793" i="19"/>
  <c r="D801" i="19"/>
  <c r="D846" i="19"/>
  <c r="C857" i="19"/>
  <c r="D901" i="19"/>
  <c r="C912" i="19"/>
  <c r="D956" i="19"/>
  <c r="C967" i="19"/>
  <c r="D1011" i="19"/>
  <c r="C1022" i="19"/>
  <c r="D1066" i="19"/>
  <c r="C1077" i="19"/>
  <c r="D1121" i="19"/>
  <c r="C1132" i="19"/>
  <c r="D1176" i="19"/>
  <c r="C1187" i="19"/>
  <c r="D1231" i="19"/>
  <c r="C1242" i="19"/>
  <c r="F225" i="19"/>
  <c r="C261" i="19"/>
  <c r="B273" i="19"/>
  <c r="E337" i="19"/>
  <c r="D349" i="19"/>
  <c r="F425" i="19"/>
  <c r="C461" i="19"/>
  <c r="B473" i="19"/>
  <c r="E537" i="19"/>
  <c r="D549" i="19"/>
  <c r="F625" i="19"/>
  <c r="C661" i="19"/>
  <c r="B673" i="19"/>
  <c r="E737" i="19"/>
  <c r="D749" i="19"/>
  <c r="F824" i="19"/>
  <c r="F879" i="19"/>
  <c r="F934" i="19"/>
  <c r="F989" i="19"/>
  <c r="F1044" i="19"/>
  <c r="F1099" i="19"/>
  <c r="F1154" i="19"/>
  <c r="F1209" i="19"/>
  <c r="C61" i="19"/>
  <c r="B73" i="19"/>
  <c r="C109" i="19"/>
  <c r="F125" i="19"/>
  <c r="F25" i="19"/>
  <c r="F85" i="19"/>
  <c r="E137" i="19"/>
  <c r="C161" i="19"/>
  <c r="B173" i="19"/>
  <c r="F185" i="19"/>
  <c r="B217" i="19"/>
  <c r="D149" i="19"/>
  <c r="C209" i="19"/>
  <c r="E237" i="19"/>
  <c r="F325" i="19"/>
  <c r="F385" i="19"/>
  <c r="D501" i="19"/>
  <c r="C609" i="19"/>
  <c r="B617" i="19"/>
  <c r="E835" i="19"/>
  <c r="E945" i="19"/>
  <c r="E1055" i="19"/>
  <c r="E1165" i="19"/>
  <c r="B1253" i="19"/>
  <c r="B117" i="19"/>
  <c r="D301" i="19"/>
  <c r="F525" i="19"/>
  <c r="C561" i="19"/>
  <c r="B573" i="19"/>
  <c r="E637" i="19"/>
  <c r="F725" i="19"/>
  <c r="F785" i="19"/>
  <c r="B923" i="19"/>
  <c r="B1143" i="19"/>
  <c r="B1198" i="19"/>
  <c r="E293" i="19"/>
  <c r="E437" i="19"/>
  <c r="E493" i="19"/>
  <c r="C809" i="19"/>
  <c r="B817" i="19"/>
  <c r="B868" i="19"/>
  <c r="E890" i="19"/>
  <c r="B373" i="19"/>
  <c r="C409" i="19"/>
  <c r="B417" i="19"/>
  <c r="D449" i="19"/>
  <c r="D649" i="19"/>
  <c r="B773" i="19"/>
  <c r="B1088" i="19"/>
  <c r="E1220" i="19"/>
  <c r="D249" i="19"/>
  <c r="B978" i="19"/>
  <c r="E1000" i="19"/>
  <c r="B1033" i="19"/>
  <c r="E1110" i="19"/>
  <c r="C361" i="19"/>
  <c r="F585" i="19"/>
  <c r="E693" i="19"/>
  <c r="D701" i="19"/>
  <c r="C761" i="19"/>
  <c r="A93" i="19"/>
  <c r="A37" i="19"/>
  <c r="B85" i="19"/>
  <c r="A137" i="19"/>
  <c r="A193" i="19"/>
  <c r="B285" i="19"/>
  <c r="A393" i="19"/>
  <c r="B485" i="19"/>
  <c r="A593" i="19"/>
  <c r="B685" i="19"/>
  <c r="A793" i="19"/>
  <c r="B25" i="19"/>
  <c r="B225" i="19"/>
  <c r="A337" i="19"/>
  <c r="B425" i="19"/>
  <c r="A537" i="19"/>
  <c r="B625" i="19"/>
  <c r="A737" i="19"/>
  <c r="B824" i="19"/>
  <c r="B879" i="19"/>
  <c r="B934" i="19"/>
  <c r="B989" i="19"/>
  <c r="B1044" i="19"/>
  <c r="B1099" i="19"/>
  <c r="B1154" i="19"/>
  <c r="B1209" i="19"/>
  <c r="A237" i="19"/>
  <c r="B125" i="19"/>
  <c r="A293" i="19"/>
  <c r="B585" i="19"/>
  <c r="A1000" i="19"/>
  <c r="A1110" i="19"/>
  <c r="A1220" i="19"/>
  <c r="B185" i="19"/>
  <c r="A437" i="19"/>
  <c r="A493" i="19"/>
  <c r="A693" i="19"/>
  <c r="A890" i="19"/>
  <c r="A637" i="19"/>
  <c r="A945" i="19"/>
  <c r="A1165" i="19"/>
  <c r="A1055" i="19"/>
  <c r="B525" i="19"/>
  <c r="B785" i="19"/>
  <c r="B325" i="19"/>
  <c r="B385" i="19"/>
  <c r="B725" i="19"/>
  <c r="A835" i="19"/>
  <c r="G24" i="19"/>
  <c r="E48" i="19"/>
  <c r="C72" i="19"/>
  <c r="F36" i="19"/>
  <c r="C116" i="19"/>
  <c r="C172" i="19"/>
  <c r="F292" i="19"/>
  <c r="D308" i="19"/>
  <c r="G324" i="19"/>
  <c r="E348" i="19"/>
  <c r="C372" i="19"/>
  <c r="F492" i="19"/>
  <c r="D508" i="19"/>
  <c r="G524" i="19"/>
  <c r="E548" i="19"/>
  <c r="C572" i="19"/>
  <c r="F692" i="19"/>
  <c r="D708" i="19"/>
  <c r="G724" i="19"/>
  <c r="E748" i="19"/>
  <c r="C772" i="19"/>
  <c r="D856" i="19"/>
  <c r="C867" i="19"/>
  <c r="D911" i="19"/>
  <c r="C922" i="19"/>
  <c r="D966" i="19"/>
  <c r="C977" i="19"/>
  <c r="D1021" i="19"/>
  <c r="C1032" i="19"/>
  <c r="D1076" i="19"/>
  <c r="C1087" i="19"/>
  <c r="D1131" i="19"/>
  <c r="C1142" i="19"/>
  <c r="D1186" i="19"/>
  <c r="C1197" i="19"/>
  <c r="D1241" i="19"/>
  <c r="C1252" i="19"/>
  <c r="D60" i="19"/>
  <c r="E100" i="19"/>
  <c r="G124" i="19"/>
  <c r="F236" i="19"/>
  <c r="D260" i="19"/>
  <c r="G284" i="19"/>
  <c r="E300" i="19"/>
  <c r="C316" i="19"/>
  <c r="F436" i="19"/>
  <c r="D460" i="19"/>
  <c r="G484" i="19"/>
  <c r="E500" i="19"/>
  <c r="C516" i="19"/>
  <c r="F636" i="19"/>
  <c r="D660" i="19"/>
  <c r="G684" i="19"/>
  <c r="E700" i="19"/>
  <c r="C716" i="19"/>
  <c r="F834" i="19"/>
  <c r="F889" i="19"/>
  <c r="F944" i="19"/>
  <c r="F999" i="19"/>
  <c r="F1054" i="19"/>
  <c r="F1109" i="19"/>
  <c r="F1164" i="19"/>
  <c r="F1219" i="19"/>
  <c r="G84" i="19"/>
  <c r="F136" i="19"/>
  <c r="E148" i="19"/>
  <c r="G184" i="19"/>
  <c r="D208" i="19"/>
  <c r="F92" i="19"/>
  <c r="D108" i="19"/>
  <c r="F192" i="19"/>
  <c r="E200" i="19"/>
  <c r="C216" i="19"/>
  <c r="D360" i="19"/>
  <c r="D408" i="19"/>
  <c r="G784" i="19"/>
  <c r="E800" i="19"/>
  <c r="C816" i="19"/>
  <c r="E845" i="19"/>
  <c r="E1065" i="19"/>
  <c r="G1098" i="19"/>
  <c r="G1153" i="19"/>
  <c r="E1230" i="19"/>
  <c r="D160" i="19"/>
  <c r="G224" i="19"/>
  <c r="E248" i="19"/>
  <c r="C272" i="19"/>
  <c r="G584" i="19"/>
  <c r="C616" i="19"/>
  <c r="D760" i="19"/>
  <c r="D808" i="19"/>
  <c r="G823" i="19"/>
  <c r="E900" i="19"/>
  <c r="G1043" i="19"/>
  <c r="E1120" i="19"/>
  <c r="E1175" i="19"/>
  <c r="G1208" i="19"/>
  <c r="G384" i="19"/>
  <c r="E400" i="19"/>
  <c r="C472" i="19"/>
  <c r="D560" i="19"/>
  <c r="E1010" i="19"/>
  <c r="F336" i="19"/>
  <c r="E600" i="19"/>
  <c r="G624" i="19"/>
  <c r="F736" i="19"/>
  <c r="G878" i="19"/>
  <c r="G933" i="19"/>
  <c r="G988" i="19"/>
  <c r="C416" i="19"/>
  <c r="E448" i="19"/>
  <c r="F536" i="19"/>
  <c r="F592" i="19"/>
  <c r="E648" i="19"/>
  <c r="C672" i="19"/>
  <c r="F792" i="19"/>
  <c r="E955" i="19"/>
  <c r="F392" i="19"/>
  <c r="G424" i="19"/>
  <c r="D608" i="19"/>
  <c r="C24" i="19"/>
  <c r="A48" i="19"/>
  <c r="A148" i="19"/>
  <c r="B292" i="19"/>
  <c r="C324" i="19"/>
  <c r="A348" i="19"/>
  <c r="B492" i="19"/>
  <c r="C524" i="19"/>
  <c r="A548" i="19"/>
  <c r="B692" i="19"/>
  <c r="C724" i="19"/>
  <c r="A748" i="19"/>
  <c r="B236" i="19"/>
  <c r="C284" i="19"/>
  <c r="A300" i="19"/>
  <c r="B436" i="19"/>
  <c r="C484" i="19"/>
  <c r="A500" i="19"/>
  <c r="B636" i="19"/>
  <c r="C684" i="19"/>
  <c r="A700" i="19"/>
  <c r="B834" i="19"/>
  <c r="B889" i="19"/>
  <c r="B944" i="19"/>
  <c r="B999" i="19"/>
  <c r="B1054" i="19"/>
  <c r="B1109" i="19"/>
  <c r="B1164" i="19"/>
  <c r="B1219" i="19"/>
  <c r="C124" i="19"/>
  <c r="B36" i="19"/>
  <c r="C84" i="19"/>
  <c r="B136" i="19"/>
  <c r="C224" i="19"/>
  <c r="B92" i="19"/>
  <c r="C184" i="19"/>
  <c r="B336" i="19"/>
  <c r="B392" i="19"/>
  <c r="C424" i="19"/>
  <c r="A448" i="19"/>
  <c r="B536" i="19"/>
  <c r="B592" i="19"/>
  <c r="A600" i="19"/>
  <c r="C624" i="19"/>
  <c r="A648" i="19"/>
  <c r="C878" i="19"/>
  <c r="C933" i="19"/>
  <c r="C988" i="19"/>
  <c r="A100" i="19"/>
  <c r="B192" i="19"/>
  <c r="A200" i="19"/>
  <c r="C384" i="19"/>
  <c r="A400" i="19"/>
  <c r="B736" i="19"/>
  <c r="B792" i="19"/>
  <c r="A955" i="19"/>
  <c r="A1010" i="19"/>
  <c r="C823" i="19"/>
  <c r="A900" i="19"/>
  <c r="C1153" i="19"/>
  <c r="C1208" i="19"/>
  <c r="A248" i="19"/>
  <c r="A1065" i="19"/>
  <c r="A1230" i="19"/>
  <c r="C584" i="19"/>
  <c r="C1043" i="19"/>
  <c r="C1098" i="19"/>
  <c r="A1120" i="19"/>
  <c r="A1175" i="19"/>
  <c r="C784" i="19"/>
  <c r="A800" i="19"/>
  <c r="A845" i="19"/>
  <c r="H83" i="19"/>
  <c r="G91" i="19"/>
  <c r="D115" i="19"/>
  <c r="H23" i="19"/>
  <c r="G35" i="19"/>
  <c r="E107" i="19"/>
  <c r="H123" i="19"/>
  <c r="H183" i="19"/>
  <c r="G191" i="19"/>
  <c r="D215" i="19"/>
  <c r="F299" i="19"/>
  <c r="E307" i="19"/>
  <c r="H383" i="19"/>
  <c r="G391" i="19"/>
  <c r="D415" i="19"/>
  <c r="F499" i="19"/>
  <c r="E507" i="19"/>
  <c r="H583" i="19"/>
  <c r="G591" i="19"/>
  <c r="D615" i="19"/>
  <c r="F699" i="19"/>
  <c r="E707" i="19"/>
  <c r="H783" i="19"/>
  <c r="G791" i="19"/>
  <c r="D815" i="19"/>
  <c r="E855" i="19"/>
  <c r="E910" i="19"/>
  <c r="E965" i="19"/>
  <c r="E1020" i="19"/>
  <c r="E1075" i="19"/>
  <c r="E1130" i="19"/>
  <c r="E1185" i="19"/>
  <c r="E1240" i="19"/>
  <c r="D71" i="19"/>
  <c r="F99" i="19"/>
  <c r="D171" i="19"/>
  <c r="F247" i="19"/>
  <c r="E259" i="19"/>
  <c r="H323" i="19"/>
  <c r="G335" i="19"/>
  <c r="D371" i="19"/>
  <c r="F447" i="19"/>
  <c r="E459" i="19"/>
  <c r="H523" i="19"/>
  <c r="G535" i="19"/>
  <c r="D571" i="19"/>
  <c r="F647" i="19"/>
  <c r="E659" i="19"/>
  <c r="H723" i="19"/>
  <c r="G735" i="19"/>
  <c r="D771" i="19"/>
  <c r="D866" i="19"/>
  <c r="D921" i="19"/>
  <c r="D976" i="19"/>
  <c r="D1031" i="19"/>
  <c r="D1086" i="19"/>
  <c r="D1141" i="19"/>
  <c r="D1196" i="19"/>
  <c r="D1251" i="19"/>
  <c r="F199" i="19"/>
  <c r="G235" i="19"/>
  <c r="F47" i="19"/>
  <c r="E159" i="19"/>
  <c r="E59" i="19"/>
  <c r="G135" i="19"/>
  <c r="F147" i="19"/>
  <c r="E207" i="19"/>
  <c r="H223" i="19"/>
  <c r="G291" i="19"/>
  <c r="H483" i="19"/>
  <c r="D515" i="19"/>
  <c r="E607" i="19"/>
  <c r="H822" i="19"/>
  <c r="F899" i="19"/>
  <c r="G998" i="19"/>
  <c r="H1042" i="19"/>
  <c r="G1108" i="19"/>
  <c r="F1119" i="19"/>
  <c r="F1174" i="19"/>
  <c r="H1207" i="19"/>
  <c r="G1218" i="19"/>
  <c r="H283" i="19"/>
  <c r="D315" i="19"/>
  <c r="H423" i="19"/>
  <c r="G435" i="19"/>
  <c r="G491" i="19"/>
  <c r="E559" i="19"/>
  <c r="F599" i="19"/>
  <c r="H623" i="19"/>
  <c r="G691" i="19"/>
  <c r="H877" i="19"/>
  <c r="G888" i="19"/>
  <c r="H932" i="19"/>
  <c r="H987" i="19"/>
  <c r="D271" i="19"/>
  <c r="H683" i="19"/>
  <c r="F799" i="19"/>
  <c r="F844" i="19"/>
  <c r="F347" i="19"/>
  <c r="E359" i="19"/>
  <c r="F399" i="19"/>
  <c r="D471" i="19"/>
  <c r="D715" i="19"/>
  <c r="F747" i="19"/>
  <c r="E759" i="19"/>
  <c r="G833" i="19"/>
  <c r="F1009" i="19"/>
  <c r="H1152" i="19"/>
  <c r="F547" i="19"/>
  <c r="G635" i="19"/>
  <c r="E807" i="19"/>
  <c r="G943" i="19"/>
  <c r="F1064" i="19"/>
  <c r="G1163" i="19"/>
  <c r="F1229" i="19"/>
  <c r="E407" i="19"/>
  <c r="D671" i="19"/>
  <c r="F954" i="19"/>
  <c r="G1053" i="19"/>
  <c r="H1097" i="19"/>
  <c r="D83" i="19"/>
  <c r="C91" i="19"/>
  <c r="D23" i="19"/>
  <c r="C35" i="19"/>
  <c r="B47" i="19"/>
  <c r="B147" i="19"/>
  <c r="D183" i="19"/>
  <c r="C191" i="19"/>
  <c r="B299" i="19"/>
  <c r="A307" i="19"/>
  <c r="D383" i="19"/>
  <c r="C391" i="19"/>
  <c r="B499" i="19"/>
  <c r="A507" i="19"/>
  <c r="D583" i="19"/>
  <c r="C591" i="19"/>
  <c r="B699" i="19"/>
  <c r="A707" i="19"/>
  <c r="D783" i="19"/>
  <c r="C791" i="19"/>
  <c r="A855" i="19"/>
  <c r="A910" i="19"/>
  <c r="A965" i="19"/>
  <c r="A1020" i="19"/>
  <c r="A1075" i="19"/>
  <c r="A1130" i="19"/>
  <c r="A1185" i="19"/>
  <c r="A1240" i="19"/>
  <c r="A59" i="19"/>
  <c r="A107" i="19"/>
  <c r="D123" i="19"/>
  <c r="B247" i="19"/>
  <c r="A259" i="19"/>
  <c r="D323" i="19"/>
  <c r="C335" i="19"/>
  <c r="B447" i="19"/>
  <c r="A459" i="19"/>
  <c r="D523" i="19"/>
  <c r="C535" i="19"/>
  <c r="B647" i="19"/>
  <c r="A659" i="19"/>
  <c r="D723" i="19"/>
  <c r="C735" i="19"/>
  <c r="A207" i="19"/>
  <c r="D223" i="19"/>
  <c r="B99" i="19"/>
  <c r="B199" i="19"/>
  <c r="C235" i="19"/>
  <c r="B347" i="19"/>
  <c r="A359" i="19"/>
  <c r="B399" i="19"/>
  <c r="A407" i="19"/>
  <c r="B547" i="19"/>
  <c r="D683" i="19"/>
  <c r="C833" i="19"/>
  <c r="C943" i="19"/>
  <c r="B954" i="19"/>
  <c r="B1009" i="19"/>
  <c r="C1053" i="19"/>
  <c r="C1163" i="19"/>
  <c r="C135" i="19"/>
  <c r="A159" i="19"/>
  <c r="C635" i="19"/>
  <c r="B747" i="19"/>
  <c r="A759" i="19"/>
  <c r="B799" i="19"/>
  <c r="A807" i="19"/>
  <c r="B844" i="19"/>
  <c r="B1064" i="19"/>
  <c r="D1097" i="19"/>
  <c r="D1152" i="19"/>
  <c r="B1229" i="19"/>
  <c r="C291" i="19"/>
  <c r="C435" i="19"/>
  <c r="C491" i="19"/>
  <c r="B599" i="19"/>
  <c r="D623" i="19"/>
  <c r="D877" i="19"/>
  <c r="C888" i="19"/>
  <c r="D932" i="19"/>
  <c r="D987" i="19"/>
  <c r="A607" i="19"/>
  <c r="D822" i="19"/>
  <c r="B899" i="19"/>
  <c r="D1207" i="19"/>
  <c r="C1218" i="19"/>
  <c r="D423" i="19"/>
  <c r="D483" i="19"/>
  <c r="A559" i="19"/>
  <c r="C998" i="19"/>
  <c r="C1108" i="19"/>
  <c r="D283" i="19"/>
  <c r="C691" i="19"/>
  <c r="D1042" i="19"/>
  <c r="B1119" i="19"/>
  <c r="B1174" i="19"/>
  <c r="H131" i="21"/>
  <c r="B360" i="15"/>
  <c r="B357" i="15"/>
  <c r="B168" i="15" s="1"/>
  <c r="B361" i="15"/>
  <c r="G343" i="15"/>
  <c r="C343" i="15"/>
  <c r="C348" i="15"/>
  <c r="E38" i="19"/>
  <c r="C62" i="19"/>
  <c r="E94" i="19"/>
  <c r="F126" i="19"/>
  <c r="E138" i="19"/>
  <c r="C162" i="19"/>
  <c r="F286" i="19"/>
  <c r="D302" i="19"/>
  <c r="B318" i="19"/>
  <c r="E338" i="19"/>
  <c r="C362" i="19"/>
  <c r="F486" i="19"/>
  <c r="D502" i="19"/>
  <c r="B518" i="19"/>
  <c r="E538" i="19"/>
  <c r="C562" i="19"/>
  <c r="F686" i="19"/>
  <c r="D702" i="19"/>
  <c r="B718" i="19"/>
  <c r="E738" i="19"/>
  <c r="C762" i="19"/>
  <c r="B74" i="19"/>
  <c r="F86" i="19"/>
  <c r="D102" i="19"/>
  <c r="B118" i="19"/>
  <c r="F226" i="19"/>
  <c r="D250" i="19"/>
  <c r="B274" i="19"/>
  <c r="E294" i="19"/>
  <c r="C310" i="19"/>
  <c r="F426" i="19"/>
  <c r="D450" i="19"/>
  <c r="B474" i="19"/>
  <c r="E494" i="19"/>
  <c r="C510" i="19"/>
  <c r="F626" i="19"/>
  <c r="D650" i="19"/>
  <c r="B674" i="19"/>
  <c r="E694" i="19"/>
  <c r="C710" i="19"/>
  <c r="F825" i="19"/>
  <c r="C858" i="19"/>
  <c r="F880" i="19"/>
  <c r="C913" i="19"/>
  <c r="F935" i="19"/>
  <c r="C968" i="19"/>
  <c r="F990" i="19"/>
  <c r="C1023" i="19"/>
  <c r="F1045" i="19"/>
  <c r="C1078" i="19"/>
  <c r="F1100" i="19"/>
  <c r="C1133" i="19"/>
  <c r="F1155" i="19"/>
  <c r="C1188" i="19"/>
  <c r="F1210" i="19"/>
  <c r="C1243" i="19"/>
  <c r="D150" i="19"/>
  <c r="D202" i="19"/>
  <c r="D50" i="19"/>
  <c r="F186" i="19"/>
  <c r="C110" i="19"/>
  <c r="E194" i="19"/>
  <c r="F326" i="19"/>
  <c r="B374" i="19"/>
  <c r="F386" i="19"/>
  <c r="B418" i="19"/>
  <c r="E438" i="19"/>
  <c r="C662" i="19"/>
  <c r="E794" i="19"/>
  <c r="C810" i="19"/>
  <c r="B869" i="19"/>
  <c r="E891" i="19"/>
  <c r="D902" i="19"/>
  <c r="D1122" i="19"/>
  <c r="D1177" i="19"/>
  <c r="F26" i="19"/>
  <c r="B174" i="19"/>
  <c r="C210" i="19"/>
  <c r="B218" i="19"/>
  <c r="E238" i="19"/>
  <c r="F526" i="19"/>
  <c r="D602" i="19"/>
  <c r="C610" i="19"/>
  <c r="F726" i="19"/>
  <c r="B774" i="19"/>
  <c r="F786" i="19"/>
  <c r="B818" i="19"/>
  <c r="E836" i="19"/>
  <c r="E946" i="19"/>
  <c r="B979" i="19"/>
  <c r="B1034" i="19"/>
  <c r="E1056" i="19"/>
  <c r="B1089" i="19"/>
  <c r="E1166" i="19"/>
  <c r="E394" i="19"/>
  <c r="C410" i="19"/>
  <c r="C462" i="19"/>
  <c r="B574" i="19"/>
  <c r="D802" i="19"/>
  <c r="D847" i="19"/>
  <c r="B924" i="19"/>
  <c r="E1221" i="19"/>
  <c r="D350" i="19"/>
  <c r="D402" i="19"/>
  <c r="F586" i="19"/>
  <c r="B618" i="19"/>
  <c r="E638" i="19"/>
  <c r="D750" i="19"/>
  <c r="E1001" i="19"/>
  <c r="D1012" i="19"/>
  <c r="E1111" i="19"/>
  <c r="B1199" i="19"/>
  <c r="B1254" i="19"/>
  <c r="D550" i="19"/>
  <c r="D1067" i="19"/>
  <c r="D1232" i="19"/>
  <c r="C262" i="19"/>
  <c r="E594" i="19"/>
  <c r="D957" i="19"/>
  <c r="B1144" i="19"/>
  <c r="A38" i="19"/>
  <c r="B286" i="19"/>
  <c r="A338" i="19"/>
  <c r="B486" i="19"/>
  <c r="A538" i="19"/>
  <c r="B686" i="19"/>
  <c r="A738" i="19"/>
  <c r="B26" i="19"/>
  <c r="A94" i="19"/>
  <c r="B126" i="19"/>
  <c r="A138" i="19"/>
  <c r="B226" i="19"/>
  <c r="A294" i="19"/>
  <c r="B426" i="19"/>
  <c r="A494" i="19"/>
  <c r="B626" i="19"/>
  <c r="A694" i="19"/>
  <c r="B825" i="19"/>
  <c r="B880" i="19"/>
  <c r="B935" i="19"/>
  <c r="B990" i="19"/>
  <c r="B1045" i="19"/>
  <c r="B1100" i="19"/>
  <c r="B1155" i="19"/>
  <c r="B1210" i="19"/>
  <c r="B86" i="19"/>
  <c r="A194" i="19"/>
  <c r="A238" i="19"/>
  <c r="B586" i="19"/>
  <c r="A638" i="19"/>
  <c r="B186" i="19"/>
  <c r="A394" i="19"/>
  <c r="A594" i="19"/>
  <c r="A1001" i="19"/>
  <c r="A1111" i="19"/>
  <c r="A1221" i="19"/>
  <c r="B526" i="19"/>
  <c r="B786" i="19"/>
  <c r="A1056" i="19"/>
  <c r="B326" i="19"/>
  <c r="B386" i="19"/>
  <c r="B726" i="19"/>
  <c r="A836" i="19"/>
  <c r="A438" i="19"/>
  <c r="A794" i="19"/>
  <c r="A891" i="19"/>
  <c r="A946" i="19"/>
  <c r="A1166" i="19"/>
  <c r="G25" i="19"/>
  <c r="D61" i="19"/>
  <c r="C73" i="19"/>
  <c r="F137" i="19"/>
  <c r="E149" i="19"/>
  <c r="G85" i="19"/>
  <c r="D161" i="19"/>
  <c r="C173" i="19"/>
  <c r="F237" i="19"/>
  <c r="E249" i="19"/>
  <c r="G325" i="19"/>
  <c r="D361" i="19"/>
  <c r="C373" i="19"/>
  <c r="F437" i="19"/>
  <c r="E449" i="19"/>
  <c r="G525" i="19"/>
  <c r="D561" i="19"/>
  <c r="C573" i="19"/>
  <c r="F637" i="19"/>
  <c r="E649" i="19"/>
  <c r="G725" i="19"/>
  <c r="D761" i="19"/>
  <c r="C773" i="19"/>
  <c r="F835" i="19"/>
  <c r="C868" i="19"/>
  <c r="F890" i="19"/>
  <c r="C923" i="19"/>
  <c r="F945" i="19"/>
  <c r="C978" i="19"/>
  <c r="F1000" i="19"/>
  <c r="C1033" i="19"/>
  <c r="F1055" i="19"/>
  <c r="C1088" i="19"/>
  <c r="F1110" i="19"/>
  <c r="C1143" i="19"/>
  <c r="F1165" i="19"/>
  <c r="C1198" i="19"/>
  <c r="F1220" i="19"/>
  <c r="C1253" i="19"/>
  <c r="E101" i="19"/>
  <c r="F193" i="19"/>
  <c r="E201" i="19"/>
  <c r="G285" i="19"/>
  <c r="D309" i="19"/>
  <c r="C317" i="19"/>
  <c r="F393" i="19"/>
  <c r="E401" i="19"/>
  <c r="G485" i="19"/>
  <c r="D509" i="19"/>
  <c r="C517" i="19"/>
  <c r="F593" i="19"/>
  <c r="E601" i="19"/>
  <c r="G685" i="19"/>
  <c r="D709" i="19"/>
  <c r="C717" i="19"/>
  <c r="F793" i="19"/>
  <c r="E801" i="19"/>
  <c r="E846" i="19"/>
  <c r="D857" i="19"/>
  <c r="E901" i="19"/>
  <c r="D912" i="19"/>
  <c r="E956" i="19"/>
  <c r="D967" i="19"/>
  <c r="E1011" i="19"/>
  <c r="D1022" i="19"/>
  <c r="E1066" i="19"/>
  <c r="D1077" i="19"/>
  <c r="E1121" i="19"/>
  <c r="D1132" i="19"/>
  <c r="E1176" i="19"/>
  <c r="D1187" i="19"/>
  <c r="E1231" i="19"/>
  <c r="D1242" i="19"/>
  <c r="G185" i="19"/>
  <c r="C217" i="19"/>
  <c r="D209" i="19"/>
  <c r="F37" i="19"/>
  <c r="E49" i="19"/>
  <c r="F93" i="19"/>
  <c r="C117" i="19"/>
  <c r="E301" i="19"/>
  <c r="D461" i="19"/>
  <c r="C473" i="19"/>
  <c r="C673" i="19"/>
  <c r="F737" i="19"/>
  <c r="G785" i="19"/>
  <c r="G1099" i="19"/>
  <c r="G1154" i="19"/>
  <c r="D109" i="19"/>
  <c r="G125" i="19"/>
  <c r="G225" i="19"/>
  <c r="D261" i="19"/>
  <c r="F293" i="19"/>
  <c r="E349" i="19"/>
  <c r="D409" i="19"/>
  <c r="C417" i="19"/>
  <c r="E549" i="19"/>
  <c r="G585" i="19"/>
  <c r="E701" i="19"/>
  <c r="G824" i="19"/>
  <c r="G1044" i="19"/>
  <c r="G1209" i="19"/>
  <c r="F337" i="19"/>
  <c r="G425" i="19"/>
  <c r="F537" i="19"/>
  <c r="G385" i="19"/>
  <c r="D609" i="19"/>
  <c r="C617" i="19"/>
  <c r="D661" i="19"/>
  <c r="F693" i="19"/>
  <c r="E749" i="19"/>
  <c r="C273" i="19"/>
  <c r="F493" i="19"/>
  <c r="E501" i="19"/>
  <c r="G625" i="19"/>
  <c r="D809" i="19"/>
  <c r="C817" i="19"/>
  <c r="G879" i="19"/>
  <c r="G934" i="19"/>
  <c r="G989" i="19"/>
  <c r="C25" i="19"/>
  <c r="B137" i="19"/>
  <c r="A149" i="19"/>
  <c r="B93" i="19"/>
  <c r="C125" i="19"/>
  <c r="B237" i="19"/>
  <c r="A249" i="19"/>
  <c r="C325" i="19"/>
  <c r="B437" i="19"/>
  <c r="A449" i="19"/>
  <c r="C525" i="19"/>
  <c r="B637" i="19"/>
  <c r="A649" i="19"/>
  <c r="C725" i="19"/>
  <c r="B835" i="19"/>
  <c r="B890" i="19"/>
  <c r="B945" i="19"/>
  <c r="B1000" i="19"/>
  <c r="B1055" i="19"/>
  <c r="B1110" i="19"/>
  <c r="B1165" i="19"/>
  <c r="B1220" i="19"/>
  <c r="B37" i="19"/>
  <c r="A49" i="19"/>
  <c r="C85" i="19"/>
  <c r="B193" i="19"/>
  <c r="A201" i="19"/>
  <c r="C285" i="19"/>
  <c r="B393" i="19"/>
  <c r="A401" i="19"/>
  <c r="C485" i="19"/>
  <c r="B593" i="19"/>
  <c r="A601" i="19"/>
  <c r="C685" i="19"/>
  <c r="B793" i="19"/>
  <c r="A801" i="19"/>
  <c r="A846" i="19"/>
  <c r="A901" i="19"/>
  <c r="A956" i="19"/>
  <c r="A1011" i="19"/>
  <c r="A1066" i="19"/>
  <c r="A1121" i="19"/>
  <c r="A1176" i="19"/>
  <c r="A1231" i="19"/>
  <c r="A101" i="19"/>
  <c r="C225" i="19"/>
  <c r="C185" i="19"/>
  <c r="C425" i="19"/>
  <c r="B493" i="19"/>
  <c r="C625" i="19"/>
  <c r="B693" i="19"/>
  <c r="A749" i="19"/>
  <c r="C879" i="19"/>
  <c r="C934" i="19"/>
  <c r="C989" i="19"/>
  <c r="B337" i="19"/>
  <c r="C385" i="19"/>
  <c r="A501" i="19"/>
  <c r="B537" i="19"/>
  <c r="A301" i="19"/>
  <c r="A349" i="19"/>
  <c r="C585" i="19"/>
  <c r="A701" i="19"/>
  <c r="B737" i="19"/>
  <c r="C1044" i="19"/>
  <c r="C1099" i="19"/>
  <c r="B293" i="19"/>
  <c r="A549" i="19"/>
  <c r="C785" i="19"/>
  <c r="C824" i="19"/>
  <c r="C1154" i="19"/>
  <c r="C1209" i="19"/>
  <c r="G36" i="19"/>
  <c r="E60" i="19"/>
  <c r="H84" i="19"/>
  <c r="F100" i="19"/>
  <c r="D116" i="19"/>
  <c r="H24" i="19"/>
  <c r="F48" i="19"/>
  <c r="D72" i="19"/>
  <c r="E108" i="19"/>
  <c r="F148" i="19"/>
  <c r="E160" i="19"/>
  <c r="H184" i="19"/>
  <c r="F200" i="19"/>
  <c r="D216" i="19"/>
  <c r="G336" i="19"/>
  <c r="E360" i="19"/>
  <c r="H384" i="19"/>
  <c r="F400" i="19"/>
  <c r="D416" i="19"/>
  <c r="G536" i="19"/>
  <c r="E560" i="19"/>
  <c r="H584" i="19"/>
  <c r="F600" i="19"/>
  <c r="D616" i="19"/>
  <c r="G736" i="19"/>
  <c r="E760" i="19"/>
  <c r="H784" i="19"/>
  <c r="F800" i="19"/>
  <c r="D816" i="19"/>
  <c r="F845" i="19"/>
  <c r="F900" i="19"/>
  <c r="F955" i="19"/>
  <c r="F1010" i="19"/>
  <c r="F1065" i="19"/>
  <c r="F1120" i="19"/>
  <c r="F1175" i="19"/>
  <c r="F1230" i="19"/>
  <c r="D172" i="19"/>
  <c r="G292" i="19"/>
  <c r="E308" i="19"/>
  <c r="H324" i="19"/>
  <c r="F348" i="19"/>
  <c r="D372" i="19"/>
  <c r="G492" i="19"/>
  <c r="E508" i="19"/>
  <c r="H524" i="19"/>
  <c r="F548" i="19"/>
  <c r="D572" i="19"/>
  <c r="G692" i="19"/>
  <c r="E708" i="19"/>
  <c r="H724" i="19"/>
  <c r="F748" i="19"/>
  <c r="D772" i="19"/>
  <c r="E856" i="19"/>
  <c r="D867" i="19"/>
  <c r="E911" i="19"/>
  <c r="D922" i="19"/>
  <c r="E966" i="19"/>
  <c r="D977" i="19"/>
  <c r="E1021" i="19"/>
  <c r="D1032" i="19"/>
  <c r="E1076" i="19"/>
  <c r="D1087" i="19"/>
  <c r="E1131" i="19"/>
  <c r="D1142" i="19"/>
  <c r="E1186" i="19"/>
  <c r="D1197" i="19"/>
  <c r="E1241" i="19"/>
  <c r="D1252" i="19"/>
  <c r="G92" i="19"/>
  <c r="G192" i="19"/>
  <c r="G236" i="19"/>
  <c r="H124" i="19"/>
  <c r="H224" i="19"/>
  <c r="F248" i="19"/>
  <c r="D272" i="19"/>
  <c r="H484" i="19"/>
  <c r="G636" i="19"/>
  <c r="E660" i="19"/>
  <c r="F700" i="19"/>
  <c r="D716" i="19"/>
  <c r="E808" i="19"/>
  <c r="H823" i="19"/>
  <c r="H1043" i="19"/>
  <c r="H1208" i="19"/>
  <c r="G136" i="19"/>
  <c r="E208" i="19"/>
  <c r="H284" i="19"/>
  <c r="G392" i="19"/>
  <c r="H424" i="19"/>
  <c r="F448" i="19"/>
  <c r="D472" i="19"/>
  <c r="G592" i="19"/>
  <c r="E608" i="19"/>
  <c r="H624" i="19"/>
  <c r="F648" i="19"/>
  <c r="D672" i="19"/>
  <c r="H878" i="19"/>
  <c r="H933" i="19"/>
  <c r="H988" i="19"/>
  <c r="G999" i="19"/>
  <c r="G1109" i="19"/>
  <c r="G1219" i="19"/>
  <c r="D316" i="19"/>
  <c r="F500" i="19"/>
  <c r="G834" i="19"/>
  <c r="E260" i="19"/>
  <c r="F300" i="19"/>
  <c r="G436" i="19"/>
  <c r="D516" i="19"/>
  <c r="G792" i="19"/>
  <c r="G889" i="19"/>
  <c r="G944" i="19"/>
  <c r="H1098" i="19"/>
  <c r="G1164" i="19"/>
  <c r="E408" i="19"/>
  <c r="E460" i="19"/>
  <c r="H684" i="19"/>
  <c r="G1054" i="19"/>
  <c r="H1153" i="19"/>
  <c r="C36" i="19"/>
  <c r="A60" i="19"/>
  <c r="D84" i="19"/>
  <c r="B100" i="19"/>
  <c r="D24" i="19"/>
  <c r="B48" i="19"/>
  <c r="C92" i="19"/>
  <c r="C136" i="19"/>
  <c r="A160" i="19"/>
  <c r="D184" i="19"/>
  <c r="B200" i="19"/>
  <c r="C336" i="19"/>
  <c r="A360" i="19"/>
  <c r="D384" i="19"/>
  <c r="B400" i="19"/>
  <c r="C536" i="19"/>
  <c r="A560" i="19"/>
  <c r="D584" i="19"/>
  <c r="B600" i="19"/>
  <c r="C736" i="19"/>
  <c r="A760" i="19"/>
  <c r="D784" i="19"/>
  <c r="B800" i="19"/>
  <c r="B845" i="19"/>
  <c r="B900" i="19"/>
  <c r="B955" i="19"/>
  <c r="B1010" i="19"/>
  <c r="B1065" i="19"/>
  <c r="B1120" i="19"/>
  <c r="B1175" i="19"/>
  <c r="B1230" i="19"/>
  <c r="A108" i="19"/>
  <c r="B148" i="19"/>
  <c r="C292" i="19"/>
  <c r="A308" i="19"/>
  <c r="D324" i="19"/>
  <c r="B348" i="19"/>
  <c r="C492" i="19"/>
  <c r="A508" i="19"/>
  <c r="D524" i="19"/>
  <c r="B548" i="19"/>
  <c r="C692" i="19"/>
  <c r="A708" i="19"/>
  <c r="D724" i="19"/>
  <c r="B748" i="19"/>
  <c r="A856" i="19"/>
  <c r="A911" i="19"/>
  <c r="A966" i="19"/>
  <c r="A1021" i="19"/>
  <c r="A1076" i="19"/>
  <c r="A1131" i="19"/>
  <c r="A1186" i="19"/>
  <c r="A1241" i="19"/>
  <c r="D224" i="19"/>
  <c r="A208" i="19"/>
  <c r="C192" i="19"/>
  <c r="C436" i="19"/>
  <c r="A460" i="19"/>
  <c r="B500" i="19"/>
  <c r="D684" i="19"/>
  <c r="C792" i="19"/>
  <c r="C889" i="19"/>
  <c r="D124" i="19"/>
  <c r="C236" i="19"/>
  <c r="A260" i="19"/>
  <c r="B300" i="19"/>
  <c r="A408" i="19"/>
  <c r="C834" i="19"/>
  <c r="C944" i="19"/>
  <c r="C1054" i="19"/>
  <c r="D1098" i="19"/>
  <c r="D1153" i="19"/>
  <c r="C1164" i="19"/>
  <c r="B248" i="19"/>
  <c r="C392" i="19"/>
  <c r="D424" i="19"/>
  <c r="D484" i="19"/>
  <c r="A608" i="19"/>
  <c r="A660" i="19"/>
  <c r="C1219" i="19"/>
  <c r="D284" i="19"/>
  <c r="C636" i="19"/>
  <c r="B700" i="19"/>
  <c r="A808" i="19"/>
  <c r="C999" i="19"/>
  <c r="D1043" i="19"/>
  <c r="C1109" i="19"/>
  <c r="D624" i="19"/>
  <c r="D878" i="19"/>
  <c r="D933" i="19"/>
  <c r="D988" i="19"/>
  <c r="B448" i="19"/>
  <c r="C592" i="19"/>
  <c r="B648" i="19"/>
  <c r="D823" i="19"/>
  <c r="D1208" i="19"/>
  <c r="C47" i="19"/>
  <c r="B59" i="19"/>
  <c r="E123" i="19"/>
  <c r="D135" i="19"/>
  <c r="B159" i="19"/>
  <c r="E223" i="19"/>
  <c r="D235" i="19"/>
  <c r="A271" i="19"/>
  <c r="C347" i="19"/>
  <c r="B359" i="19"/>
  <c r="E423" i="19"/>
  <c r="D435" i="19"/>
  <c r="A471" i="19"/>
  <c r="C547" i="19"/>
  <c r="B559" i="19"/>
  <c r="E623" i="19"/>
  <c r="D635" i="19"/>
  <c r="A671" i="19"/>
  <c r="C747" i="19"/>
  <c r="B759" i="19"/>
  <c r="E822" i="19"/>
  <c r="D833" i="19"/>
  <c r="E877" i="19"/>
  <c r="D888" i="19"/>
  <c r="E932" i="19"/>
  <c r="D943" i="19"/>
  <c r="E987" i="19"/>
  <c r="D998" i="19"/>
  <c r="E1042" i="19"/>
  <c r="D1053" i="19"/>
  <c r="E1097" i="19"/>
  <c r="D1108" i="19"/>
  <c r="E1152" i="19"/>
  <c r="D1163" i="19"/>
  <c r="E1207" i="19"/>
  <c r="D1218" i="19"/>
  <c r="C147" i="19"/>
  <c r="E183" i="19"/>
  <c r="D191" i="19"/>
  <c r="A215" i="19"/>
  <c r="C299" i="19"/>
  <c r="B307" i="19"/>
  <c r="E383" i="19"/>
  <c r="D391" i="19"/>
  <c r="A415" i="19"/>
  <c r="C499" i="19"/>
  <c r="B507" i="19"/>
  <c r="E583" i="19"/>
  <c r="D591" i="19"/>
  <c r="A615" i="19"/>
  <c r="C699" i="19"/>
  <c r="B707" i="19"/>
  <c r="E783" i="19"/>
  <c r="D791" i="19"/>
  <c r="A815" i="19"/>
  <c r="B855" i="19"/>
  <c r="B910" i="19"/>
  <c r="B965" i="19"/>
  <c r="B1020" i="19"/>
  <c r="B1075" i="19"/>
  <c r="B1130" i="19"/>
  <c r="B1185" i="19"/>
  <c r="B1240" i="19"/>
  <c r="E83" i="19"/>
  <c r="D91" i="19"/>
  <c r="C99" i="19"/>
  <c r="B107" i="19"/>
  <c r="C199" i="19"/>
  <c r="E23" i="19"/>
  <c r="D35" i="19"/>
  <c r="A115" i="19"/>
  <c r="A171" i="19"/>
  <c r="B659" i="19"/>
  <c r="D735" i="19"/>
  <c r="A771" i="19"/>
  <c r="C799" i="19"/>
  <c r="B807" i="19"/>
  <c r="C844" i="19"/>
  <c r="A976" i="19"/>
  <c r="A1031" i="19"/>
  <c r="C1064" i="19"/>
  <c r="A1086" i="19"/>
  <c r="C1229" i="19"/>
  <c r="A71" i="19"/>
  <c r="B207" i="19"/>
  <c r="C247" i="19"/>
  <c r="D291" i="19"/>
  <c r="E323" i="19"/>
  <c r="E483" i="19"/>
  <c r="A515" i="19"/>
  <c r="B607" i="19"/>
  <c r="C899" i="19"/>
  <c r="C1119" i="19"/>
  <c r="C1174" i="19"/>
  <c r="A1251" i="19"/>
  <c r="D335" i="19"/>
  <c r="A371" i="19"/>
  <c r="B407" i="19"/>
  <c r="C447" i="19"/>
  <c r="B459" i="19"/>
  <c r="C647" i="19"/>
  <c r="C954" i="19"/>
  <c r="A1196" i="19"/>
  <c r="A315" i="19"/>
  <c r="E523" i="19"/>
  <c r="D535" i="19"/>
  <c r="E683" i="19"/>
  <c r="E283" i="19"/>
  <c r="C399" i="19"/>
  <c r="D691" i="19"/>
  <c r="A715" i="19"/>
  <c r="E723" i="19"/>
  <c r="C1009" i="19"/>
  <c r="A1141" i="19"/>
  <c r="B259" i="19"/>
  <c r="D491" i="19"/>
  <c r="A571" i="19"/>
  <c r="C599" i="19"/>
  <c r="A866" i="19"/>
  <c r="A921" i="19"/>
  <c r="A123" i="19"/>
  <c r="A23" i="19"/>
  <c r="A223" i="19"/>
  <c r="A423" i="19"/>
  <c r="A623" i="19"/>
  <c r="A822" i="19"/>
  <c r="A877" i="19"/>
  <c r="A932" i="19"/>
  <c r="A987" i="19"/>
  <c r="A1042" i="19"/>
  <c r="A1097" i="19"/>
  <c r="A1152" i="19"/>
  <c r="A1207" i="19"/>
  <c r="A183" i="19"/>
  <c r="A383" i="19"/>
  <c r="A583" i="19"/>
  <c r="A783" i="19"/>
  <c r="A83" i="19"/>
  <c r="A283" i="19"/>
  <c r="A523" i="19"/>
  <c r="A723" i="19"/>
  <c r="A683" i="19"/>
  <c r="A323" i="19"/>
  <c r="A483" i="19"/>
  <c r="H82" i="19"/>
  <c r="F98" i="19"/>
  <c r="D114" i="19"/>
  <c r="G90" i="19"/>
  <c r="E106" i="19"/>
  <c r="H182" i="19"/>
  <c r="F198" i="19"/>
  <c r="D214" i="19"/>
  <c r="H382" i="19"/>
  <c r="F398" i="19"/>
  <c r="D414" i="19"/>
  <c r="H582" i="19"/>
  <c r="F598" i="19"/>
  <c r="D614" i="19"/>
  <c r="H782" i="19"/>
  <c r="F798" i="19"/>
  <c r="D814" i="19"/>
  <c r="G190" i="19"/>
  <c r="E206" i="19"/>
  <c r="G390" i="19"/>
  <c r="E406" i="19"/>
  <c r="G590" i="19"/>
  <c r="E606" i="19"/>
  <c r="G790" i="19"/>
  <c r="E806" i="19"/>
  <c r="H482" i="19"/>
  <c r="G490" i="19"/>
  <c r="F498" i="19"/>
  <c r="G690" i="19"/>
  <c r="D714" i="19"/>
  <c r="H282" i="19"/>
  <c r="F298" i="19"/>
  <c r="E506" i="19"/>
  <c r="G290" i="19"/>
  <c r="E306" i="19"/>
  <c r="D314" i="19"/>
  <c r="H682" i="19"/>
  <c r="E706" i="19"/>
  <c r="D514" i="19"/>
  <c r="F698" i="19"/>
  <c r="B27" i="20"/>
  <c r="B60" i="4"/>
  <c r="B146" i="14" s="1"/>
  <c r="B24" i="20"/>
  <c r="C10" i="20"/>
  <c r="C357" i="15"/>
  <c r="D343" i="15"/>
  <c r="D348" i="15"/>
  <c r="G26" i="19"/>
  <c r="E50" i="19"/>
  <c r="C74" i="19"/>
  <c r="F94" i="19"/>
  <c r="D110" i="19"/>
  <c r="F38" i="19"/>
  <c r="D62" i="19"/>
  <c r="E150" i="19"/>
  <c r="C174" i="19"/>
  <c r="F194" i="19"/>
  <c r="D210" i="19"/>
  <c r="G326" i="19"/>
  <c r="E350" i="19"/>
  <c r="C374" i="19"/>
  <c r="F394" i="19"/>
  <c r="D410" i="19"/>
  <c r="G526" i="19"/>
  <c r="E550" i="19"/>
  <c r="C574" i="19"/>
  <c r="F594" i="19"/>
  <c r="D610" i="19"/>
  <c r="G726" i="19"/>
  <c r="E750" i="19"/>
  <c r="C774" i="19"/>
  <c r="F794" i="19"/>
  <c r="D810" i="19"/>
  <c r="C869" i="19"/>
  <c r="C924" i="19"/>
  <c r="C979" i="19"/>
  <c r="C1034" i="19"/>
  <c r="C1089" i="19"/>
  <c r="C1144" i="19"/>
  <c r="C1199" i="19"/>
  <c r="C1254" i="19"/>
  <c r="G126" i="19"/>
  <c r="F138" i="19"/>
  <c r="D162" i="19"/>
  <c r="G286" i="19"/>
  <c r="E302" i="19"/>
  <c r="C318" i="19"/>
  <c r="F338" i="19"/>
  <c r="D362" i="19"/>
  <c r="G486" i="19"/>
  <c r="E502" i="19"/>
  <c r="C518" i="19"/>
  <c r="F538" i="19"/>
  <c r="D562" i="19"/>
  <c r="G686" i="19"/>
  <c r="E702" i="19"/>
  <c r="C718" i="19"/>
  <c r="F738" i="19"/>
  <c r="D762" i="19"/>
  <c r="G186" i="19"/>
  <c r="E102" i="19"/>
  <c r="C118" i="19"/>
  <c r="G86" i="19"/>
  <c r="C218" i="19"/>
  <c r="F238" i="19"/>
  <c r="E450" i="19"/>
  <c r="E602" i="19"/>
  <c r="E650" i="19"/>
  <c r="G786" i="19"/>
  <c r="C818" i="19"/>
  <c r="F836" i="19"/>
  <c r="F946" i="19"/>
  <c r="D1023" i="19"/>
  <c r="F1056" i="19"/>
  <c r="D1078" i="19"/>
  <c r="G1100" i="19"/>
  <c r="D1133" i="19"/>
  <c r="G1155" i="19"/>
  <c r="F1166" i="19"/>
  <c r="E202" i="19"/>
  <c r="G226" i="19"/>
  <c r="C274" i="19"/>
  <c r="D310" i="19"/>
  <c r="E402" i="19"/>
  <c r="D462" i="19"/>
  <c r="G586" i="19"/>
  <c r="C618" i="19"/>
  <c r="F638" i="19"/>
  <c r="G825" i="19"/>
  <c r="E957" i="19"/>
  <c r="E1012" i="19"/>
  <c r="G1045" i="19"/>
  <c r="G1210" i="19"/>
  <c r="D1243" i="19"/>
  <c r="G386" i="19"/>
  <c r="C418" i="19"/>
  <c r="C674" i="19"/>
  <c r="E902" i="19"/>
  <c r="F1001" i="19"/>
  <c r="F1111" i="19"/>
  <c r="D1188" i="19"/>
  <c r="E250" i="19"/>
  <c r="G626" i="19"/>
  <c r="D662" i="19"/>
  <c r="F694" i="19"/>
  <c r="D710" i="19"/>
  <c r="D858" i="19"/>
  <c r="G880" i="19"/>
  <c r="G935" i="19"/>
  <c r="G990" i="19"/>
  <c r="E1067" i="19"/>
  <c r="E1232" i="19"/>
  <c r="D262" i="19"/>
  <c r="F294" i="19"/>
  <c r="F438" i="19"/>
  <c r="C474" i="19"/>
  <c r="F494" i="19"/>
  <c r="F891" i="19"/>
  <c r="E1122" i="19"/>
  <c r="E1177" i="19"/>
  <c r="G426" i="19"/>
  <c r="D510" i="19"/>
  <c r="E802" i="19"/>
  <c r="E847" i="19"/>
  <c r="D913" i="19"/>
  <c r="D968" i="19"/>
  <c r="F1221" i="19"/>
  <c r="C26" i="19"/>
  <c r="A50" i="19"/>
  <c r="B94" i="19"/>
  <c r="B38" i="19"/>
  <c r="B194" i="19"/>
  <c r="C326" i="19"/>
  <c r="A350" i="19"/>
  <c r="B394" i="19"/>
  <c r="C526" i="19"/>
  <c r="A550" i="19"/>
  <c r="B594" i="19"/>
  <c r="C726" i="19"/>
  <c r="A750" i="19"/>
  <c r="B794" i="19"/>
  <c r="A150" i="19"/>
  <c r="C286" i="19"/>
  <c r="A302" i="19"/>
  <c r="B338" i="19"/>
  <c r="C486" i="19"/>
  <c r="A502" i="19"/>
  <c r="B538" i="19"/>
  <c r="C686" i="19"/>
  <c r="A702" i="19"/>
  <c r="B738" i="19"/>
  <c r="B138" i="19"/>
  <c r="B238" i="19"/>
  <c r="A202" i="19"/>
  <c r="C226" i="19"/>
  <c r="A102" i="19"/>
  <c r="C126" i="19"/>
  <c r="C186" i="19"/>
  <c r="B294" i="19"/>
  <c r="C426" i="19"/>
  <c r="C626" i="19"/>
  <c r="A802" i="19"/>
  <c r="A847" i="19"/>
  <c r="C880" i="19"/>
  <c r="C935" i="19"/>
  <c r="C990" i="19"/>
  <c r="B1001" i="19"/>
  <c r="A1067" i="19"/>
  <c r="B1111" i="19"/>
  <c r="B1221" i="19"/>
  <c r="A1232" i="19"/>
  <c r="C86" i="19"/>
  <c r="A250" i="19"/>
  <c r="C386" i="19"/>
  <c r="B438" i="19"/>
  <c r="B494" i="19"/>
  <c r="B694" i="19"/>
  <c r="B891" i="19"/>
  <c r="A902" i="19"/>
  <c r="A1122" i="19"/>
  <c r="A1177" i="19"/>
  <c r="A450" i="19"/>
  <c r="A650" i="19"/>
  <c r="C825" i="19"/>
  <c r="A957" i="19"/>
  <c r="C1155" i="19"/>
  <c r="C1210" i="19"/>
  <c r="B836" i="19"/>
  <c r="A402" i="19"/>
  <c r="C586" i="19"/>
  <c r="B638" i="19"/>
  <c r="B946" i="19"/>
  <c r="A1012" i="19"/>
  <c r="C1045" i="19"/>
  <c r="C1100" i="19"/>
  <c r="B1166" i="19"/>
  <c r="A602" i="19"/>
  <c r="C786" i="19"/>
  <c r="B1056" i="19"/>
  <c r="H85" i="19"/>
  <c r="E109" i="19"/>
  <c r="D117" i="19"/>
  <c r="H25" i="19"/>
  <c r="E61" i="19"/>
  <c r="G37" i="19"/>
  <c r="F49" i="19"/>
  <c r="G93" i="19"/>
  <c r="H125" i="19"/>
  <c r="G137" i="19"/>
  <c r="F149" i="19"/>
  <c r="H185" i="19"/>
  <c r="E209" i="19"/>
  <c r="D217" i="19"/>
  <c r="G293" i="19"/>
  <c r="F301" i="19"/>
  <c r="H385" i="19"/>
  <c r="E409" i="19"/>
  <c r="D417" i="19"/>
  <c r="G493" i="19"/>
  <c r="F501" i="19"/>
  <c r="H585" i="19"/>
  <c r="E609" i="19"/>
  <c r="D617" i="19"/>
  <c r="G693" i="19"/>
  <c r="F701" i="19"/>
  <c r="H785" i="19"/>
  <c r="E809" i="19"/>
  <c r="D817" i="19"/>
  <c r="E161" i="19"/>
  <c r="D173" i="19"/>
  <c r="G237" i="19"/>
  <c r="F249" i="19"/>
  <c r="H325" i="19"/>
  <c r="E361" i="19"/>
  <c r="D373" i="19"/>
  <c r="G437" i="19"/>
  <c r="F449" i="19"/>
  <c r="H525" i="19"/>
  <c r="E561" i="19"/>
  <c r="D573" i="19"/>
  <c r="G637" i="19"/>
  <c r="F649" i="19"/>
  <c r="H725" i="19"/>
  <c r="E761" i="19"/>
  <c r="D773" i="19"/>
  <c r="G835" i="19"/>
  <c r="D868" i="19"/>
  <c r="G890" i="19"/>
  <c r="D923" i="19"/>
  <c r="G945" i="19"/>
  <c r="D978" i="19"/>
  <c r="G1000" i="19"/>
  <c r="D1033" i="19"/>
  <c r="G1055" i="19"/>
  <c r="D1088" i="19"/>
  <c r="G1110" i="19"/>
  <c r="D1143" i="19"/>
  <c r="G1165" i="19"/>
  <c r="D1198" i="19"/>
  <c r="G1220" i="19"/>
  <c r="D1253" i="19"/>
  <c r="G193" i="19"/>
  <c r="F201" i="19"/>
  <c r="H225" i="19"/>
  <c r="E261" i="19"/>
  <c r="F349" i="19"/>
  <c r="F401" i="19"/>
  <c r="H485" i="19"/>
  <c r="E509" i="19"/>
  <c r="D517" i="19"/>
  <c r="F549" i="19"/>
  <c r="E709" i="19"/>
  <c r="H824" i="19"/>
  <c r="E912" i="19"/>
  <c r="F956" i="19"/>
  <c r="E967" i="19"/>
  <c r="F1011" i="19"/>
  <c r="H1044" i="19"/>
  <c r="E1187" i="19"/>
  <c r="H1209" i="19"/>
  <c r="D73" i="19"/>
  <c r="F101" i="19"/>
  <c r="H285" i="19"/>
  <c r="D317" i="19"/>
  <c r="H425" i="19"/>
  <c r="H625" i="19"/>
  <c r="E661" i="19"/>
  <c r="F749" i="19"/>
  <c r="F801" i="19"/>
  <c r="F846" i="19"/>
  <c r="E857" i="19"/>
  <c r="H879" i="19"/>
  <c r="H934" i="19"/>
  <c r="H989" i="19"/>
  <c r="F1066" i="19"/>
  <c r="F1231" i="19"/>
  <c r="G537" i="19"/>
  <c r="G593" i="19"/>
  <c r="F601" i="19"/>
  <c r="H685" i="19"/>
  <c r="G793" i="19"/>
  <c r="E1077" i="19"/>
  <c r="G393" i="19"/>
  <c r="E461" i="19"/>
  <c r="D673" i="19"/>
  <c r="F901" i="19"/>
  <c r="E1022" i="19"/>
  <c r="H1154" i="19"/>
  <c r="D273" i="19"/>
  <c r="E309" i="19"/>
  <c r="E1132" i="19"/>
  <c r="E1242" i="19"/>
  <c r="G337" i="19"/>
  <c r="D473" i="19"/>
  <c r="D717" i="19"/>
  <c r="G737" i="19"/>
  <c r="H1099" i="19"/>
  <c r="F1121" i="19"/>
  <c r="F1176" i="19"/>
  <c r="D85" i="19"/>
  <c r="A109" i="19"/>
  <c r="D25" i="19"/>
  <c r="A61" i="19"/>
  <c r="D185" i="19"/>
  <c r="A209" i="19"/>
  <c r="C293" i="19"/>
  <c r="B301" i="19"/>
  <c r="D385" i="19"/>
  <c r="A409" i="19"/>
  <c r="C493" i="19"/>
  <c r="B501" i="19"/>
  <c r="D585" i="19"/>
  <c r="A609" i="19"/>
  <c r="C693" i="19"/>
  <c r="B701" i="19"/>
  <c r="D785" i="19"/>
  <c r="A809" i="19"/>
  <c r="C93" i="19"/>
  <c r="D125" i="19"/>
  <c r="C137" i="19"/>
  <c r="B149" i="19"/>
  <c r="A161" i="19"/>
  <c r="C237" i="19"/>
  <c r="B249" i="19"/>
  <c r="D325" i="19"/>
  <c r="A361" i="19"/>
  <c r="C437" i="19"/>
  <c r="B449" i="19"/>
  <c r="D525" i="19"/>
  <c r="A561" i="19"/>
  <c r="C637" i="19"/>
  <c r="B649" i="19"/>
  <c r="D725" i="19"/>
  <c r="A761" i="19"/>
  <c r="C835" i="19"/>
  <c r="C890" i="19"/>
  <c r="C945" i="19"/>
  <c r="C1000" i="19"/>
  <c r="C1055" i="19"/>
  <c r="C1110" i="19"/>
  <c r="C1165" i="19"/>
  <c r="C1220" i="19"/>
  <c r="B101" i="19"/>
  <c r="B201" i="19"/>
  <c r="D225" i="19"/>
  <c r="C337" i="19"/>
  <c r="C393" i="19"/>
  <c r="C537" i="19"/>
  <c r="C593" i="19"/>
  <c r="D685" i="19"/>
  <c r="B901" i="19"/>
  <c r="A1022" i="19"/>
  <c r="A1077" i="19"/>
  <c r="B1121" i="19"/>
  <c r="A1132" i="19"/>
  <c r="B1176" i="19"/>
  <c r="C37" i="19"/>
  <c r="B49" i="19"/>
  <c r="C193" i="19"/>
  <c r="A309" i="19"/>
  <c r="A461" i="19"/>
  <c r="B601" i="19"/>
  <c r="C737" i="19"/>
  <c r="C793" i="19"/>
  <c r="D1099" i="19"/>
  <c r="D1154" i="19"/>
  <c r="A1242" i="19"/>
  <c r="A261" i="19"/>
  <c r="B549" i="19"/>
  <c r="D625" i="19"/>
  <c r="D879" i="19"/>
  <c r="D934" i="19"/>
  <c r="D989" i="19"/>
  <c r="B1066" i="19"/>
  <c r="B1231" i="19"/>
  <c r="A509" i="19"/>
  <c r="D824" i="19"/>
  <c r="A912" i="19"/>
  <c r="B956" i="19"/>
  <c r="A967" i="19"/>
  <c r="D1209" i="19"/>
  <c r="D425" i="19"/>
  <c r="D485" i="19"/>
  <c r="B801" i="19"/>
  <c r="B846" i="19"/>
  <c r="A1187" i="19"/>
  <c r="D285" i="19"/>
  <c r="B349" i="19"/>
  <c r="B401" i="19"/>
  <c r="A661" i="19"/>
  <c r="A709" i="19"/>
  <c r="B749" i="19"/>
  <c r="A857" i="19"/>
  <c r="B1011" i="19"/>
  <c r="D1044" i="19"/>
  <c r="D92" i="19"/>
  <c r="B108" i="19"/>
  <c r="E124" i="19"/>
  <c r="C148" i="19"/>
  <c r="D36" i="19"/>
  <c r="B60" i="19"/>
  <c r="E84" i="19"/>
  <c r="D192" i="19"/>
  <c r="B208" i="19"/>
  <c r="E224" i="19"/>
  <c r="C248" i="19"/>
  <c r="A272" i="19"/>
  <c r="D392" i="19"/>
  <c r="B408" i="19"/>
  <c r="E424" i="19"/>
  <c r="C448" i="19"/>
  <c r="A472" i="19"/>
  <c r="D592" i="19"/>
  <c r="B608" i="19"/>
  <c r="E624" i="19"/>
  <c r="C648" i="19"/>
  <c r="A672" i="19"/>
  <c r="D792" i="19"/>
  <c r="B808" i="19"/>
  <c r="E823" i="19"/>
  <c r="E878" i="19"/>
  <c r="E933" i="19"/>
  <c r="E988" i="19"/>
  <c r="E1043" i="19"/>
  <c r="E1098" i="19"/>
  <c r="E1153" i="19"/>
  <c r="E1208" i="19"/>
  <c r="D136" i="19"/>
  <c r="B160" i="19"/>
  <c r="E184" i="19"/>
  <c r="C200" i="19"/>
  <c r="A216" i="19"/>
  <c r="D336" i="19"/>
  <c r="B360" i="19"/>
  <c r="E384" i="19"/>
  <c r="C400" i="19"/>
  <c r="A416" i="19"/>
  <c r="D536" i="19"/>
  <c r="B560" i="19"/>
  <c r="E584" i="19"/>
  <c r="C600" i="19"/>
  <c r="A616" i="19"/>
  <c r="D736" i="19"/>
  <c r="B760" i="19"/>
  <c r="E784" i="19"/>
  <c r="C800" i="19"/>
  <c r="A816" i="19"/>
  <c r="C845" i="19"/>
  <c r="C900" i="19"/>
  <c r="C955" i="19"/>
  <c r="C1010" i="19"/>
  <c r="C1065" i="19"/>
  <c r="C1120" i="19"/>
  <c r="C1175" i="19"/>
  <c r="C1230" i="19"/>
  <c r="E24" i="19"/>
  <c r="C48" i="19"/>
  <c r="A172" i="19"/>
  <c r="A116" i="19"/>
  <c r="A72" i="19"/>
  <c r="C100" i="19"/>
  <c r="D236" i="19"/>
  <c r="B260" i="19"/>
  <c r="C300" i="19"/>
  <c r="A316" i="19"/>
  <c r="B508" i="19"/>
  <c r="A572" i="19"/>
  <c r="B708" i="19"/>
  <c r="D834" i="19"/>
  <c r="B911" i="19"/>
  <c r="A922" i="19"/>
  <c r="D944" i="19"/>
  <c r="B966" i="19"/>
  <c r="D1054" i="19"/>
  <c r="A1142" i="19"/>
  <c r="D1164" i="19"/>
  <c r="B1186" i="19"/>
  <c r="A1197" i="19"/>
  <c r="E324" i="19"/>
  <c r="C348" i="19"/>
  <c r="A372" i="19"/>
  <c r="E484" i="19"/>
  <c r="C548" i="19"/>
  <c r="D636" i="19"/>
  <c r="B660" i="19"/>
  <c r="C700" i="19"/>
  <c r="A716" i="19"/>
  <c r="B856" i="19"/>
  <c r="A867" i="19"/>
  <c r="E284" i="19"/>
  <c r="B308" i="19"/>
  <c r="E724" i="19"/>
  <c r="C748" i="19"/>
  <c r="D999" i="19"/>
  <c r="D1109" i="19"/>
  <c r="B1131" i="19"/>
  <c r="B1241" i="19"/>
  <c r="A1252" i="19"/>
  <c r="C500" i="19"/>
  <c r="D692" i="19"/>
  <c r="D292" i="19"/>
  <c r="D436" i="19"/>
  <c r="D492" i="19"/>
  <c r="A516" i="19"/>
  <c r="A772" i="19"/>
  <c r="D889" i="19"/>
  <c r="B1076" i="19"/>
  <c r="A1087" i="19"/>
  <c r="B460" i="19"/>
  <c r="E524" i="19"/>
  <c r="E684" i="19"/>
  <c r="A977" i="19"/>
  <c r="B1021" i="19"/>
  <c r="A1032" i="19"/>
  <c r="D1219" i="19"/>
  <c r="A124" i="19"/>
  <c r="A24" i="19"/>
  <c r="A224" i="19"/>
  <c r="A424" i="19"/>
  <c r="A624" i="19"/>
  <c r="A823" i="19"/>
  <c r="A878" i="19"/>
  <c r="A933" i="19"/>
  <c r="A988" i="19"/>
  <c r="A1043" i="19"/>
  <c r="A1098" i="19"/>
  <c r="A1153" i="19"/>
  <c r="A1208" i="19"/>
  <c r="A84" i="19"/>
  <c r="A184" i="19"/>
  <c r="A384" i="19"/>
  <c r="A584" i="19"/>
  <c r="A784" i="19"/>
  <c r="A284" i="19"/>
  <c r="A524" i="19"/>
  <c r="A724" i="19"/>
  <c r="A684" i="19"/>
  <c r="A484" i="19"/>
  <c r="A324" i="19"/>
  <c r="D99" i="19"/>
  <c r="C107" i="19"/>
  <c r="D47" i="19"/>
  <c r="C59" i="19"/>
  <c r="E35" i="19"/>
  <c r="B71" i="19"/>
  <c r="E91" i="19"/>
  <c r="B115" i="19"/>
  <c r="E135" i="19"/>
  <c r="D199" i="19"/>
  <c r="C207" i="19"/>
  <c r="F283" i="19"/>
  <c r="E291" i="19"/>
  <c r="B315" i="19"/>
  <c r="D399" i="19"/>
  <c r="C407" i="19"/>
  <c r="F483" i="19"/>
  <c r="E491" i="19"/>
  <c r="B515" i="19"/>
  <c r="D599" i="19"/>
  <c r="C607" i="19"/>
  <c r="F683" i="19"/>
  <c r="E691" i="19"/>
  <c r="B715" i="19"/>
  <c r="D799" i="19"/>
  <c r="C807" i="19"/>
  <c r="D844" i="19"/>
  <c r="D899" i="19"/>
  <c r="D954" i="19"/>
  <c r="D1009" i="19"/>
  <c r="D1064" i="19"/>
  <c r="D1119" i="19"/>
  <c r="D1174" i="19"/>
  <c r="D1229" i="19"/>
  <c r="C159" i="19"/>
  <c r="F223" i="19"/>
  <c r="E235" i="19"/>
  <c r="B271" i="19"/>
  <c r="D347" i="19"/>
  <c r="C359" i="19"/>
  <c r="F423" i="19"/>
  <c r="E435" i="19"/>
  <c r="B471" i="19"/>
  <c r="D547" i="19"/>
  <c r="C559" i="19"/>
  <c r="F623" i="19"/>
  <c r="E635" i="19"/>
  <c r="B671" i="19"/>
  <c r="D747" i="19"/>
  <c r="C759" i="19"/>
  <c r="F822" i="19"/>
  <c r="E833" i="19"/>
  <c r="F877" i="19"/>
  <c r="E888" i="19"/>
  <c r="F932" i="19"/>
  <c r="E943" i="19"/>
  <c r="F987" i="19"/>
  <c r="E998" i="19"/>
  <c r="F1042" i="19"/>
  <c r="E1053" i="19"/>
  <c r="F1097" i="19"/>
  <c r="E1108" i="19"/>
  <c r="F1152" i="19"/>
  <c r="E1163" i="19"/>
  <c r="F1207" i="19"/>
  <c r="E1218" i="19"/>
  <c r="F23" i="19"/>
  <c r="B171" i="19"/>
  <c r="F183" i="19"/>
  <c r="E191" i="19"/>
  <c r="B215" i="19"/>
  <c r="F123" i="19"/>
  <c r="D247" i="19"/>
  <c r="F323" i="19"/>
  <c r="F383" i="19"/>
  <c r="B615" i="19"/>
  <c r="D699" i="19"/>
  <c r="C1020" i="19"/>
  <c r="C1075" i="19"/>
  <c r="C1130" i="19"/>
  <c r="B1251" i="19"/>
  <c r="F83" i="19"/>
  <c r="D147" i="19"/>
  <c r="C307" i="19"/>
  <c r="D447" i="19"/>
  <c r="C459" i="19"/>
  <c r="F523" i="19"/>
  <c r="B571" i="19"/>
  <c r="D647" i="19"/>
  <c r="F723" i="19"/>
  <c r="F783" i="19"/>
  <c r="B921" i="19"/>
  <c r="B1141" i="19"/>
  <c r="B1196" i="19"/>
  <c r="C1240" i="19"/>
  <c r="E535" i="19"/>
  <c r="E591" i="19"/>
  <c r="E791" i="19"/>
  <c r="B976" i="19"/>
  <c r="B1031" i="19"/>
  <c r="C1185" i="19"/>
  <c r="E391" i="19"/>
  <c r="C659" i="19"/>
  <c r="C707" i="19"/>
  <c r="C855" i="19"/>
  <c r="C259" i="19"/>
  <c r="D499" i="19"/>
  <c r="B815" i="19"/>
  <c r="B866" i="19"/>
  <c r="D299" i="19"/>
  <c r="E335" i="19"/>
  <c r="B371" i="19"/>
  <c r="B415" i="19"/>
  <c r="C507" i="19"/>
  <c r="F583" i="19"/>
  <c r="E735" i="19"/>
  <c r="B771" i="19"/>
  <c r="C910" i="19"/>
  <c r="C965" i="19"/>
  <c r="B1086" i="19"/>
  <c r="B83" i="19"/>
  <c r="B283" i="19"/>
  <c r="A291" i="19"/>
  <c r="B483" i="19"/>
  <c r="A491" i="19"/>
  <c r="B683" i="19"/>
  <c r="A691" i="19"/>
  <c r="B23" i="19"/>
  <c r="A91" i="19"/>
  <c r="A135" i="19"/>
  <c r="B223" i="19"/>
  <c r="A235" i="19"/>
  <c r="B423" i="19"/>
  <c r="A435" i="19"/>
  <c r="B623" i="19"/>
  <c r="A635" i="19"/>
  <c r="B822" i="19"/>
  <c r="A833" i="19"/>
  <c r="B877" i="19"/>
  <c r="A888" i="19"/>
  <c r="B932" i="19"/>
  <c r="A943" i="19"/>
  <c r="B987" i="19"/>
  <c r="A998" i="19"/>
  <c r="B1042" i="19"/>
  <c r="A1053" i="19"/>
  <c r="B1097" i="19"/>
  <c r="A1108" i="19"/>
  <c r="B1152" i="19"/>
  <c r="A1163" i="19"/>
  <c r="B1207" i="19"/>
  <c r="A1218" i="19"/>
  <c r="A335" i="19"/>
  <c r="A391" i="19"/>
  <c r="A535" i="19"/>
  <c r="B583" i="19"/>
  <c r="A591" i="19"/>
  <c r="A35" i="19"/>
  <c r="B123" i="19"/>
  <c r="B183" i="19"/>
  <c r="A191" i="19"/>
  <c r="A735" i="19"/>
  <c r="A791" i="19"/>
  <c r="B523" i="19"/>
  <c r="B783" i="19"/>
  <c r="B323" i="19"/>
  <c r="B383" i="19"/>
  <c r="B723" i="19"/>
  <c r="B100" i="4"/>
  <c r="B186" i="14" s="1"/>
  <c r="B81" i="20"/>
  <c r="B104" i="4"/>
  <c r="B190" i="14" s="1"/>
  <c r="B68" i="20"/>
  <c r="B55" i="20"/>
  <c r="D50" i="20"/>
  <c r="B41" i="20"/>
  <c r="B64" i="4"/>
  <c r="B150" i="14" s="1"/>
  <c r="B151" i="4" s="1"/>
  <c r="B63" i="14" s="1"/>
  <c r="B28" i="20"/>
  <c r="C27" i="20"/>
  <c r="B51" i="4"/>
  <c r="B137" i="14" s="1"/>
  <c r="B138" i="4" s="1"/>
  <c r="B50" i="14" s="1"/>
  <c r="B15" i="20"/>
  <c r="C14" i="20"/>
  <c r="D46" i="4"/>
  <c r="D132" i="14" s="1"/>
  <c r="D10" i="20"/>
  <c r="F36" i="3"/>
  <c r="I328" i="15"/>
  <c r="E343" i="15"/>
  <c r="E348" i="15"/>
  <c r="H86" i="19"/>
  <c r="F102" i="19"/>
  <c r="D118" i="19"/>
  <c r="G138" i="19"/>
  <c r="H26" i="19"/>
  <c r="F50" i="19"/>
  <c r="H186" i="19"/>
  <c r="F202" i="19"/>
  <c r="D218" i="19"/>
  <c r="G238" i="19"/>
  <c r="E262" i="19"/>
  <c r="H386" i="19"/>
  <c r="F402" i="19"/>
  <c r="D418" i="19"/>
  <c r="G438" i="19"/>
  <c r="E462" i="19"/>
  <c r="H586" i="19"/>
  <c r="F602" i="19"/>
  <c r="D618" i="19"/>
  <c r="G638" i="19"/>
  <c r="E662" i="19"/>
  <c r="H786" i="19"/>
  <c r="F802" i="19"/>
  <c r="D818" i="19"/>
  <c r="G836" i="19"/>
  <c r="F847" i="19"/>
  <c r="G891" i="19"/>
  <c r="F902" i="19"/>
  <c r="G946" i="19"/>
  <c r="F957" i="19"/>
  <c r="G1001" i="19"/>
  <c r="F1012" i="19"/>
  <c r="G1056" i="19"/>
  <c r="F1067" i="19"/>
  <c r="G1111" i="19"/>
  <c r="F1122" i="19"/>
  <c r="G1166" i="19"/>
  <c r="F1177" i="19"/>
  <c r="G1221" i="19"/>
  <c r="F1232" i="19"/>
  <c r="G94" i="19"/>
  <c r="F150" i="19"/>
  <c r="D174" i="19"/>
  <c r="G194" i="19"/>
  <c r="E210" i="19"/>
  <c r="H326" i="19"/>
  <c r="F350" i="19"/>
  <c r="D374" i="19"/>
  <c r="G394" i="19"/>
  <c r="E410" i="19"/>
  <c r="H526" i="19"/>
  <c r="F550" i="19"/>
  <c r="D574" i="19"/>
  <c r="G594" i="19"/>
  <c r="E610" i="19"/>
  <c r="H726" i="19"/>
  <c r="F750" i="19"/>
  <c r="D774" i="19"/>
  <c r="G794" i="19"/>
  <c r="E810" i="19"/>
  <c r="D869" i="19"/>
  <c r="D924" i="19"/>
  <c r="D979" i="19"/>
  <c r="D1034" i="19"/>
  <c r="D1089" i="19"/>
  <c r="D1144" i="19"/>
  <c r="D1199" i="19"/>
  <c r="D1254" i="19"/>
  <c r="G38" i="19"/>
  <c r="H126" i="19"/>
  <c r="E110" i="19"/>
  <c r="D74" i="19"/>
  <c r="E162" i="19"/>
  <c r="H226" i="19"/>
  <c r="D274" i="19"/>
  <c r="E310" i="19"/>
  <c r="H486" i="19"/>
  <c r="F502" i="19"/>
  <c r="D718" i="19"/>
  <c r="G738" i="19"/>
  <c r="E762" i="19"/>
  <c r="H825" i="19"/>
  <c r="H1045" i="19"/>
  <c r="H1210" i="19"/>
  <c r="E1243" i="19"/>
  <c r="E62" i="19"/>
  <c r="H286" i="19"/>
  <c r="G294" i="19"/>
  <c r="F302" i="19"/>
  <c r="H426" i="19"/>
  <c r="D474" i="19"/>
  <c r="E510" i="19"/>
  <c r="H626" i="19"/>
  <c r="D674" i="19"/>
  <c r="E710" i="19"/>
  <c r="H880" i="19"/>
  <c r="E913" i="19"/>
  <c r="H935" i="19"/>
  <c r="E968" i="19"/>
  <c r="H990" i="19"/>
  <c r="E1188" i="19"/>
  <c r="F250" i="19"/>
  <c r="G694" i="19"/>
  <c r="E858" i="19"/>
  <c r="E1023" i="19"/>
  <c r="G494" i="19"/>
  <c r="E562" i="19"/>
  <c r="F702" i="19"/>
  <c r="H1100" i="19"/>
  <c r="E1133" i="19"/>
  <c r="D318" i="19"/>
  <c r="G338" i="19"/>
  <c r="E362" i="19"/>
  <c r="H686" i="19"/>
  <c r="F450" i="19"/>
  <c r="D518" i="19"/>
  <c r="G538" i="19"/>
  <c r="F650" i="19"/>
  <c r="E1078" i="19"/>
  <c r="H1155" i="19"/>
  <c r="D86" i="19"/>
  <c r="B102" i="19"/>
  <c r="C138" i="19"/>
  <c r="D26" i="19"/>
  <c r="B50" i="19"/>
  <c r="A62" i="19"/>
  <c r="A110" i="19"/>
  <c r="D186" i="19"/>
  <c r="B202" i="19"/>
  <c r="C238" i="19"/>
  <c r="A262" i="19"/>
  <c r="D386" i="19"/>
  <c r="B402" i="19"/>
  <c r="C438" i="19"/>
  <c r="A462" i="19"/>
  <c r="D586" i="19"/>
  <c r="B602" i="19"/>
  <c r="C638" i="19"/>
  <c r="A662" i="19"/>
  <c r="D786" i="19"/>
  <c r="B802" i="19"/>
  <c r="C836" i="19"/>
  <c r="B847" i="19"/>
  <c r="C891" i="19"/>
  <c r="B902" i="19"/>
  <c r="C946" i="19"/>
  <c r="B957" i="19"/>
  <c r="C1001" i="19"/>
  <c r="B1012" i="19"/>
  <c r="C1056" i="19"/>
  <c r="B1067" i="19"/>
  <c r="C1111" i="19"/>
  <c r="B1122" i="19"/>
  <c r="C1166" i="19"/>
  <c r="B1177" i="19"/>
  <c r="C1221" i="19"/>
  <c r="B1232" i="19"/>
  <c r="C38" i="19"/>
  <c r="C194" i="19"/>
  <c r="A210" i="19"/>
  <c r="D326" i="19"/>
  <c r="B350" i="19"/>
  <c r="C394" i="19"/>
  <c r="A410" i="19"/>
  <c r="D526" i="19"/>
  <c r="B550" i="19"/>
  <c r="C594" i="19"/>
  <c r="A610" i="19"/>
  <c r="D726" i="19"/>
  <c r="B750" i="19"/>
  <c r="C794" i="19"/>
  <c r="A810" i="19"/>
  <c r="A162" i="19"/>
  <c r="D226" i="19"/>
  <c r="C94" i="19"/>
  <c r="D126" i="19"/>
  <c r="B150" i="19"/>
  <c r="B250" i="19"/>
  <c r="C494" i="19"/>
  <c r="A562" i="19"/>
  <c r="D686" i="19"/>
  <c r="C694" i="19"/>
  <c r="B702" i="19"/>
  <c r="A858" i="19"/>
  <c r="C338" i="19"/>
  <c r="A362" i="19"/>
  <c r="B450" i="19"/>
  <c r="C538" i="19"/>
  <c r="B650" i="19"/>
  <c r="A1023" i="19"/>
  <c r="A1078" i="19"/>
  <c r="D1100" i="19"/>
  <c r="A1133" i="19"/>
  <c r="D1155" i="19"/>
  <c r="D426" i="19"/>
  <c r="D486" i="19"/>
  <c r="A510" i="19"/>
  <c r="A913" i="19"/>
  <c r="A968" i="19"/>
  <c r="D286" i="19"/>
  <c r="A310" i="19"/>
  <c r="D1045" i="19"/>
  <c r="A1188" i="19"/>
  <c r="A1243" i="19"/>
  <c r="B502" i="19"/>
  <c r="D626" i="19"/>
  <c r="A710" i="19"/>
  <c r="C738" i="19"/>
  <c r="A762" i="19"/>
  <c r="D880" i="19"/>
  <c r="D935" i="19"/>
  <c r="D990" i="19"/>
  <c r="C294" i="19"/>
  <c r="B302" i="19"/>
  <c r="D825" i="19"/>
  <c r="D1210" i="19"/>
  <c r="D37" i="19"/>
  <c r="C49" i="19"/>
  <c r="E125" i="19"/>
  <c r="C101" i="19"/>
  <c r="E225" i="19"/>
  <c r="B261" i="19"/>
  <c r="A273" i="19"/>
  <c r="D337" i="19"/>
  <c r="C349" i="19"/>
  <c r="E425" i="19"/>
  <c r="B461" i="19"/>
  <c r="A473" i="19"/>
  <c r="D537" i="19"/>
  <c r="C549" i="19"/>
  <c r="E625" i="19"/>
  <c r="B661" i="19"/>
  <c r="A673" i="19"/>
  <c r="D737" i="19"/>
  <c r="C749" i="19"/>
  <c r="E824" i="19"/>
  <c r="E879" i="19"/>
  <c r="E934" i="19"/>
  <c r="E989" i="19"/>
  <c r="E1044" i="19"/>
  <c r="E1099" i="19"/>
  <c r="E1154" i="19"/>
  <c r="E1209" i="19"/>
  <c r="A73" i="19"/>
  <c r="B109" i="19"/>
  <c r="A117" i="19"/>
  <c r="E185" i="19"/>
  <c r="B209" i="19"/>
  <c r="A217" i="19"/>
  <c r="D293" i="19"/>
  <c r="C301" i="19"/>
  <c r="E385" i="19"/>
  <c r="B409" i="19"/>
  <c r="A417" i="19"/>
  <c r="D493" i="19"/>
  <c r="C501" i="19"/>
  <c r="E585" i="19"/>
  <c r="B609" i="19"/>
  <c r="A617" i="19"/>
  <c r="D693" i="19"/>
  <c r="C701" i="19"/>
  <c r="E785" i="19"/>
  <c r="B809" i="19"/>
  <c r="A817" i="19"/>
  <c r="B61" i="19"/>
  <c r="E25" i="19"/>
  <c r="E85" i="19"/>
  <c r="D137" i="19"/>
  <c r="B161" i="19"/>
  <c r="A173" i="19"/>
  <c r="D193" i="19"/>
  <c r="B309" i="19"/>
  <c r="D437" i="19"/>
  <c r="C449" i="19"/>
  <c r="C601" i="19"/>
  <c r="C649" i="19"/>
  <c r="B761" i="19"/>
  <c r="A773" i="19"/>
  <c r="D793" i="19"/>
  <c r="D890" i="19"/>
  <c r="A978" i="19"/>
  <c r="A1033" i="19"/>
  <c r="A1088" i="19"/>
  <c r="B1242" i="19"/>
  <c r="D93" i="19"/>
  <c r="C149" i="19"/>
  <c r="C201" i="19"/>
  <c r="D237" i="19"/>
  <c r="E325" i="19"/>
  <c r="C401" i="19"/>
  <c r="E485" i="19"/>
  <c r="B509" i="19"/>
  <c r="A517" i="19"/>
  <c r="B709" i="19"/>
  <c r="D835" i="19"/>
  <c r="B912" i="19"/>
  <c r="D945" i="19"/>
  <c r="C956" i="19"/>
  <c r="B967" i="19"/>
  <c r="C1011" i="19"/>
  <c r="D1055" i="19"/>
  <c r="D1165" i="19"/>
  <c r="B1187" i="19"/>
  <c r="A1253" i="19"/>
  <c r="B361" i="19"/>
  <c r="A717" i="19"/>
  <c r="C1121" i="19"/>
  <c r="A1143" i="19"/>
  <c r="C1176" i="19"/>
  <c r="E525" i="19"/>
  <c r="A573" i="19"/>
  <c r="D593" i="19"/>
  <c r="E685" i="19"/>
  <c r="C801" i="19"/>
  <c r="C846" i="19"/>
  <c r="A868" i="19"/>
  <c r="A923" i="19"/>
  <c r="B1077" i="19"/>
  <c r="E285" i="19"/>
  <c r="A373" i="19"/>
  <c r="D393" i="19"/>
  <c r="E725" i="19"/>
  <c r="B857" i="19"/>
  <c r="C901" i="19"/>
  <c r="B1022" i="19"/>
  <c r="A1198" i="19"/>
  <c r="D1220" i="19"/>
  <c r="C249" i="19"/>
  <c r="A317" i="19"/>
  <c r="B561" i="19"/>
  <c r="D637" i="19"/>
  <c r="D1000" i="19"/>
  <c r="C1066" i="19"/>
  <c r="D1110" i="19"/>
  <c r="B1132" i="19"/>
  <c r="C1231" i="19"/>
  <c r="A125" i="19"/>
  <c r="A25" i="19"/>
  <c r="A225" i="19"/>
  <c r="A425" i="19"/>
  <c r="A625" i="19"/>
  <c r="A824" i="19"/>
  <c r="A879" i="19"/>
  <c r="A934" i="19"/>
  <c r="A989" i="19"/>
  <c r="A1044" i="19"/>
  <c r="A1099" i="19"/>
  <c r="A1154" i="19"/>
  <c r="A1209" i="19"/>
  <c r="A185" i="19"/>
  <c r="A385" i="19"/>
  <c r="A585" i="19"/>
  <c r="A785" i="19"/>
  <c r="A285" i="19"/>
  <c r="A525" i="19"/>
  <c r="A725" i="19"/>
  <c r="A85" i="19"/>
  <c r="A685" i="19"/>
  <c r="A325" i="19"/>
  <c r="A485" i="19"/>
  <c r="E136" i="19"/>
  <c r="D48" i="19"/>
  <c r="C60" i="19"/>
  <c r="D100" i="19"/>
  <c r="F124" i="19"/>
  <c r="E236" i="19"/>
  <c r="C260" i="19"/>
  <c r="F284" i="19"/>
  <c r="D300" i="19"/>
  <c r="B316" i="19"/>
  <c r="E436" i="19"/>
  <c r="C460" i="19"/>
  <c r="F484" i="19"/>
  <c r="D500" i="19"/>
  <c r="B516" i="19"/>
  <c r="E636" i="19"/>
  <c r="C660" i="19"/>
  <c r="F684" i="19"/>
  <c r="D700" i="19"/>
  <c r="B716" i="19"/>
  <c r="E834" i="19"/>
  <c r="E889" i="19"/>
  <c r="E944" i="19"/>
  <c r="E999" i="19"/>
  <c r="E1054" i="19"/>
  <c r="E1109" i="19"/>
  <c r="E1164" i="19"/>
  <c r="E1219" i="19"/>
  <c r="F84" i="19"/>
  <c r="E92" i="19"/>
  <c r="E192" i="19"/>
  <c r="C208" i="19"/>
  <c r="F224" i="19"/>
  <c r="D248" i="19"/>
  <c r="B272" i="19"/>
  <c r="E392" i="19"/>
  <c r="C408" i="19"/>
  <c r="F424" i="19"/>
  <c r="D448" i="19"/>
  <c r="B472" i="19"/>
  <c r="E592" i="19"/>
  <c r="C608" i="19"/>
  <c r="F624" i="19"/>
  <c r="D648" i="19"/>
  <c r="B672" i="19"/>
  <c r="E792" i="19"/>
  <c r="C808" i="19"/>
  <c r="F823" i="19"/>
  <c r="F878" i="19"/>
  <c r="F933" i="19"/>
  <c r="F988" i="19"/>
  <c r="F1043" i="19"/>
  <c r="F1098" i="19"/>
  <c r="F1153" i="19"/>
  <c r="F1208" i="19"/>
  <c r="E36" i="19"/>
  <c r="B116" i="19"/>
  <c r="C160" i="19"/>
  <c r="B72" i="19"/>
  <c r="D148" i="19"/>
  <c r="F184" i="19"/>
  <c r="C108" i="19"/>
  <c r="D200" i="19"/>
  <c r="F324" i="19"/>
  <c r="D348" i="19"/>
  <c r="B372" i="19"/>
  <c r="F384" i="19"/>
  <c r="D400" i="19"/>
  <c r="B416" i="19"/>
  <c r="D548" i="19"/>
  <c r="C560" i="19"/>
  <c r="E736" i="19"/>
  <c r="C856" i="19"/>
  <c r="B867" i="19"/>
  <c r="D955" i="19"/>
  <c r="D1010" i="19"/>
  <c r="F24" i="19"/>
  <c r="B172" i="19"/>
  <c r="B216" i="19"/>
  <c r="E292" i="19"/>
  <c r="C360" i="19"/>
  <c r="F524" i="19"/>
  <c r="F724" i="19"/>
  <c r="D748" i="19"/>
  <c r="B772" i="19"/>
  <c r="F784" i="19"/>
  <c r="D800" i="19"/>
  <c r="B816" i="19"/>
  <c r="D845" i="19"/>
  <c r="B977" i="19"/>
  <c r="C1021" i="19"/>
  <c r="B1032" i="19"/>
  <c r="D1065" i="19"/>
  <c r="C1076" i="19"/>
  <c r="B1087" i="19"/>
  <c r="C1131" i="19"/>
  <c r="D1230" i="19"/>
  <c r="E692" i="19"/>
  <c r="C708" i="19"/>
  <c r="C760" i="19"/>
  <c r="E492" i="19"/>
  <c r="F584" i="19"/>
  <c r="D1120" i="19"/>
  <c r="B1142" i="19"/>
  <c r="D1175" i="19"/>
  <c r="E336" i="19"/>
  <c r="C508" i="19"/>
  <c r="B572" i="19"/>
  <c r="D600" i="19"/>
  <c r="C911" i="19"/>
  <c r="B922" i="19"/>
  <c r="C966" i="19"/>
  <c r="C308" i="19"/>
  <c r="E536" i="19"/>
  <c r="B616" i="19"/>
  <c r="D900" i="19"/>
  <c r="C1186" i="19"/>
  <c r="B1197" i="19"/>
  <c r="C1241" i="19"/>
  <c r="B1252" i="19"/>
  <c r="A136" i="19"/>
  <c r="A236" i="19"/>
  <c r="B284" i="19"/>
  <c r="A436" i="19"/>
  <c r="B484" i="19"/>
  <c r="A636" i="19"/>
  <c r="B684" i="19"/>
  <c r="A834" i="19"/>
  <c r="A889" i="19"/>
  <c r="A944" i="19"/>
  <c r="A999" i="19"/>
  <c r="A1054" i="19"/>
  <c r="A1109" i="19"/>
  <c r="A1164" i="19"/>
  <c r="A1219" i="19"/>
  <c r="B24" i="19"/>
  <c r="A36" i="19"/>
  <c r="B124" i="19"/>
  <c r="A192" i="19"/>
  <c r="B224" i="19"/>
  <c r="A392" i="19"/>
  <c r="B424" i="19"/>
  <c r="A592" i="19"/>
  <c r="B624" i="19"/>
  <c r="A792" i="19"/>
  <c r="B823" i="19"/>
  <c r="B878" i="19"/>
  <c r="B933" i="19"/>
  <c r="B988" i="19"/>
  <c r="B1043" i="19"/>
  <c r="B1098" i="19"/>
  <c r="B1153" i="19"/>
  <c r="B1208" i="19"/>
  <c r="B84" i="19"/>
  <c r="A492" i="19"/>
  <c r="B584" i="19"/>
  <c r="A692" i="19"/>
  <c r="A92" i="19"/>
  <c r="B184" i="19"/>
  <c r="A336" i="19"/>
  <c r="A536" i="19"/>
  <c r="B524" i="19"/>
  <c r="B784" i="19"/>
  <c r="B324" i="19"/>
  <c r="B384" i="19"/>
  <c r="B724" i="19"/>
  <c r="A736" i="19"/>
  <c r="A292" i="19"/>
  <c r="G23" i="19"/>
  <c r="F35" i="19"/>
  <c r="C71" i="19"/>
  <c r="E147" i="19"/>
  <c r="G83" i="19"/>
  <c r="E99" i="19"/>
  <c r="C171" i="19"/>
  <c r="E247" i="19"/>
  <c r="D259" i="19"/>
  <c r="G323" i="19"/>
  <c r="F335" i="19"/>
  <c r="C371" i="19"/>
  <c r="E447" i="19"/>
  <c r="D459" i="19"/>
  <c r="G523" i="19"/>
  <c r="F535" i="19"/>
  <c r="C571" i="19"/>
  <c r="E647" i="19"/>
  <c r="D659" i="19"/>
  <c r="G723" i="19"/>
  <c r="F735" i="19"/>
  <c r="C771" i="19"/>
  <c r="C866" i="19"/>
  <c r="C921" i="19"/>
  <c r="C976" i="19"/>
  <c r="C1031" i="19"/>
  <c r="C1086" i="19"/>
  <c r="C1141" i="19"/>
  <c r="C1196" i="19"/>
  <c r="C1251" i="19"/>
  <c r="E47" i="19"/>
  <c r="F91" i="19"/>
  <c r="C115" i="19"/>
  <c r="F135" i="19"/>
  <c r="E199" i="19"/>
  <c r="D207" i="19"/>
  <c r="G283" i="19"/>
  <c r="F291" i="19"/>
  <c r="C315" i="19"/>
  <c r="E399" i="19"/>
  <c r="D407" i="19"/>
  <c r="G483" i="19"/>
  <c r="F491" i="19"/>
  <c r="C515" i="19"/>
  <c r="E599" i="19"/>
  <c r="D607" i="19"/>
  <c r="G683" i="19"/>
  <c r="F691" i="19"/>
  <c r="C715" i="19"/>
  <c r="E799" i="19"/>
  <c r="D807" i="19"/>
  <c r="E844" i="19"/>
  <c r="E899" i="19"/>
  <c r="E954" i="19"/>
  <c r="E1009" i="19"/>
  <c r="E1064" i="19"/>
  <c r="E1119" i="19"/>
  <c r="E1174" i="19"/>
  <c r="E1229" i="19"/>
  <c r="G183" i="19"/>
  <c r="F191" i="19"/>
  <c r="C215" i="19"/>
  <c r="G123" i="19"/>
  <c r="F235" i="19"/>
  <c r="D159" i="19"/>
  <c r="D307" i="19"/>
  <c r="C471" i="19"/>
  <c r="F635" i="19"/>
  <c r="C671" i="19"/>
  <c r="E747" i="19"/>
  <c r="D759" i="19"/>
  <c r="G783" i="19"/>
  <c r="G1097" i="19"/>
  <c r="G1152" i="19"/>
  <c r="D1240" i="19"/>
  <c r="D59" i="19"/>
  <c r="D107" i="19"/>
  <c r="G223" i="19"/>
  <c r="F391" i="19"/>
  <c r="C415" i="19"/>
  <c r="E499" i="19"/>
  <c r="D507" i="19"/>
  <c r="G583" i="19"/>
  <c r="F591" i="19"/>
  <c r="D707" i="19"/>
  <c r="G822" i="19"/>
  <c r="D910" i="19"/>
  <c r="D965" i="19"/>
  <c r="F998" i="19"/>
  <c r="G1042" i="19"/>
  <c r="F1108" i="19"/>
  <c r="D1185" i="19"/>
  <c r="G1207" i="19"/>
  <c r="F1218" i="19"/>
  <c r="C615" i="19"/>
  <c r="D855" i="19"/>
  <c r="D1020" i="19"/>
  <c r="F1053" i="19"/>
  <c r="C271" i="19"/>
  <c r="G423" i="19"/>
  <c r="D559" i="19"/>
  <c r="C815" i="19"/>
  <c r="D1130" i="19"/>
  <c r="E299" i="19"/>
  <c r="E347" i="19"/>
  <c r="D359" i="19"/>
  <c r="G383" i="19"/>
  <c r="E699" i="19"/>
  <c r="F833" i="19"/>
  <c r="F435" i="19"/>
  <c r="E547" i="19"/>
  <c r="G623" i="19"/>
  <c r="F791" i="19"/>
  <c r="G877" i="19"/>
  <c r="F888" i="19"/>
  <c r="G932" i="19"/>
  <c r="F943" i="19"/>
  <c r="G987" i="19"/>
  <c r="D1075" i="19"/>
  <c r="F1163" i="19"/>
  <c r="C23" i="19"/>
  <c r="B35" i="19"/>
  <c r="A147" i="19"/>
  <c r="C123" i="19"/>
  <c r="A247" i="19"/>
  <c r="C323" i="19"/>
  <c r="B335" i="19"/>
  <c r="A447" i="19"/>
  <c r="C523" i="19"/>
  <c r="B535" i="19"/>
  <c r="A647" i="19"/>
  <c r="C723" i="19"/>
  <c r="B735" i="19"/>
  <c r="C83" i="19"/>
  <c r="A99" i="19"/>
  <c r="A199" i="19"/>
  <c r="C283" i="19"/>
  <c r="B291" i="19"/>
  <c r="A399" i="19"/>
  <c r="C483" i="19"/>
  <c r="B491" i="19"/>
  <c r="A599" i="19"/>
  <c r="C683" i="19"/>
  <c r="B691" i="19"/>
  <c r="A799" i="19"/>
  <c r="A844" i="19"/>
  <c r="A899" i="19"/>
  <c r="A954" i="19"/>
  <c r="A1009" i="19"/>
  <c r="A1064" i="19"/>
  <c r="A1119" i="19"/>
  <c r="A1174" i="19"/>
  <c r="A1229" i="19"/>
  <c r="B135" i="19"/>
  <c r="B91" i="19"/>
  <c r="C223" i="19"/>
  <c r="A47" i="19"/>
  <c r="C183" i="19"/>
  <c r="B191" i="19"/>
  <c r="A299" i="19"/>
  <c r="C423" i="19"/>
  <c r="B435" i="19"/>
  <c r="C623" i="19"/>
  <c r="B791" i="19"/>
  <c r="C877" i="19"/>
  <c r="B888" i="19"/>
  <c r="C932" i="19"/>
  <c r="C987" i="19"/>
  <c r="B235" i="19"/>
  <c r="A347" i="19"/>
  <c r="C383" i="19"/>
  <c r="A547" i="19"/>
  <c r="A699" i="19"/>
  <c r="B833" i="19"/>
  <c r="B943" i="19"/>
  <c r="B1053" i="19"/>
  <c r="B1163" i="19"/>
  <c r="C583" i="19"/>
  <c r="C1042" i="19"/>
  <c r="C1097" i="19"/>
  <c r="B591" i="19"/>
  <c r="C783" i="19"/>
  <c r="B391" i="19"/>
  <c r="A747" i="19"/>
  <c r="C822" i="19"/>
  <c r="C1152" i="19"/>
  <c r="C1207" i="19"/>
  <c r="B1218" i="19"/>
  <c r="A499" i="19"/>
  <c r="B635" i="19"/>
  <c r="B998" i="19"/>
  <c r="B1108" i="19"/>
  <c r="I41" i="4"/>
  <c r="L27" i="2"/>
  <c r="L51" i="2"/>
  <c r="L13" i="2"/>
  <c r="L41" i="2"/>
  <c r="I7" i="4"/>
  <c r="I7" i="5"/>
  <c r="I95" i="5"/>
  <c r="I128" i="4"/>
  <c r="I66" i="9"/>
  <c r="I7" i="10"/>
  <c r="I46" i="11"/>
  <c r="I24" i="12"/>
  <c r="H7" i="13"/>
  <c r="I9" i="9"/>
  <c r="I59" i="9"/>
  <c r="I73" i="9"/>
  <c r="I38" i="11"/>
  <c r="I7" i="12"/>
  <c r="I39" i="12"/>
  <c r="I46" i="9"/>
  <c r="I38" i="10"/>
  <c r="I44" i="12"/>
  <c r="H7" i="14"/>
  <c r="H127" i="14"/>
  <c r="I46" i="10"/>
  <c r="I7" i="11"/>
  <c r="H179" i="13"/>
  <c r="H84" i="15"/>
  <c r="H338" i="15"/>
  <c r="G92" i="13"/>
  <c r="H40" i="14"/>
  <c r="H39" i="15"/>
  <c r="H129" i="15"/>
  <c r="H325" i="15"/>
  <c r="H170" i="16"/>
  <c r="H7" i="15"/>
  <c r="H6" i="19"/>
  <c r="F6" i="19"/>
  <c r="G6" i="19"/>
  <c r="F8" i="19"/>
  <c r="G8" i="19"/>
  <c r="G15" i="19"/>
  <c r="K13" i="2"/>
  <c r="K41" i="2"/>
  <c r="H7" i="4"/>
  <c r="H7" i="5"/>
  <c r="H95" i="5"/>
  <c r="K51" i="2"/>
  <c r="K27" i="2"/>
  <c r="H41" i="4"/>
  <c r="H128" i="4"/>
  <c r="H9" i="9"/>
  <c r="H46" i="9"/>
  <c r="H38" i="10"/>
  <c r="H7" i="11"/>
  <c r="H46" i="10"/>
  <c r="H44" i="12"/>
  <c r="H7" i="10"/>
  <c r="H38" i="11"/>
  <c r="H24" i="12"/>
  <c r="F92" i="13"/>
  <c r="G179" i="13"/>
  <c r="H59" i="9"/>
  <c r="H66" i="9"/>
  <c r="H7" i="12"/>
  <c r="G40" i="14"/>
  <c r="G7" i="15"/>
  <c r="G39" i="15"/>
  <c r="H46" i="11"/>
  <c r="G129" i="15"/>
  <c r="H73" i="9"/>
  <c r="G325" i="15"/>
  <c r="G170" i="16"/>
  <c r="H39" i="12"/>
  <c r="G7" i="13"/>
  <c r="G7" i="14"/>
  <c r="G84" i="15"/>
  <c r="G127" i="14"/>
  <c r="G338" i="15"/>
  <c r="P9" i="9"/>
  <c r="P46" i="9"/>
  <c r="P38" i="10"/>
  <c r="P7" i="11"/>
  <c r="P46" i="10"/>
  <c r="P44" i="12"/>
  <c r="P7" i="10"/>
  <c r="P38" i="11"/>
  <c r="P24" i="12"/>
  <c r="P59" i="9"/>
  <c r="P66" i="9"/>
  <c r="P7" i="12"/>
  <c r="P39" i="12"/>
  <c r="P73" i="9"/>
  <c r="P46" i="11"/>
  <c r="I27" i="2"/>
  <c r="I51" i="2"/>
  <c r="E41" i="4"/>
  <c r="E7" i="5"/>
  <c r="E95" i="5"/>
  <c r="E7" i="4"/>
  <c r="I13" i="2"/>
  <c r="E128" i="4"/>
  <c r="I41" i="2"/>
  <c r="E9" i="9"/>
  <c r="E66" i="9"/>
  <c r="E7" i="10"/>
  <c r="E46" i="11"/>
  <c r="E24" i="12"/>
  <c r="E59" i="9"/>
  <c r="E73" i="9"/>
  <c r="E38" i="11"/>
  <c r="E7" i="12"/>
  <c r="E39" i="12"/>
  <c r="E44" i="12"/>
  <c r="E7" i="13"/>
  <c r="E40" i="14"/>
  <c r="E46" i="10"/>
  <c r="E7" i="11"/>
  <c r="E46" i="9"/>
  <c r="E38" i="10"/>
  <c r="D92" i="13"/>
  <c r="E179" i="13"/>
  <c r="E7" i="14"/>
  <c r="E127" i="14"/>
  <c r="E129" i="15"/>
  <c r="E7" i="15"/>
  <c r="E39" i="15"/>
  <c r="E84" i="15"/>
  <c r="E338" i="15"/>
  <c r="C141" i="13"/>
  <c r="B141" i="13"/>
  <c r="D154" i="13"/>
  <c r="C154" i="13"/>
  <c r="A1" i="2"/>
  <c r="D8" i="24" s="1"/>
  <c r="A1" i="3"/>
  <c r="F8" i="24" s="1"/>
  <c r="A1" i="4"/>
  <c r="H8" i="24" s="1"/>
  <c r="A1" i="5"/>
  <c r="J8" i="24" s="1"/>
  <c r="A1" i="8"/>
  <c r="P8" i="24" s="1"/>
  <c r="A1" i="9"/>
  <c r="R8" i="24" s="1"/>
  <c r="A1" i="7"/>
  <c r="N8" i="24" s="1"/>
  <c r="A1" i="6"/>
  <c r="L8" i="24" s="1"/>
  <c r="A1" i="11"/>
  <c r="V8" i="24" s="1"/>
  <c r="A1" i="13"/>
  <c r="Z8" i="24" s="1"/>
  <c r="A1" i="10"/>
  <c r="T8" i="24" s="1"/>
  <c r="A1" i="14"/>
  <c r="AB8" i="24" s="1"/>
  <c r="A1" i="12"/>
  <c r="X8" i="24" s="1"/>
  <c r="A1" i="17"/>
  <c r="AH8" i="24" s="1"/>
  <c r="G18" i="19"/>
  <c r="A1" i="15"/>
  <c r="AD8" i="24" s="1"/>
  <c r="A1" i="18"/>
  <c r="AJ8" i="24" s="1"/>
  <c r="H18" i="19"/>
  <c r="E170" i="16"/>
  <c r="E325" i="15"/>
  <c r="I11" i="3"/>
  <c r="I35" i="3"/>
  <c r="I21" i="3"/>
  <c r="E6" i="7"/>
  <c r="K6" i="7"/>
  <c r="Q6" i="7"/>
  <c r="E18" i="6"/>
  <c r="O18" i="6"/>
  <c r="J25" i="6"/>
  <c r="T25" i="6"/>
  <c r="E35" i="6"/>
  <c r="O35" i="6"/>
  <c r="J45" i="6"/>
  <c r="T45" i="6"/>
  <c r="E54" i="6"/>
  <c r="O54" i="6"/>
  <c r="E66" i="6"/>
  <c r="O59" i="9"/>
  <c r="O73" i="9"/>
  <c r="O38" i="11"/>
  <c r="O7" i="12"/>
  <c r="O39" i="12"/>
  <c r="J18" i="6"/>
  <c r="T18" i="6"/>
  <c r="E25" i="6"/>
  <c r="O25" i="6"/>
  <c r="J35" i="6"/>
  <c r="T35" i="6"/>
  <c r="E45" i="6"/>
  <c r="O45" i="6"/>
  <c r="J54" i="6"/>
  <c r="T54" i="6"/>
  <c r="O66" i="9"/>
  <c r="O7" i="10"/>
  <c r="O46" i="11"/>
  <c r="O24" i="12"/>
  <c r="O46" i="10"/>
  <c r="O7" i="11"/>
  <c r="M7" i="13"/>
  <c r="M40" i="14"/>
  <c r="O46" i="9"/>
  <c r="O38" i="10"/>
  <c r="K7" i="8"/>
  <c r="L92" i="13"/>
  <c r="M179" i="13"/>
  <c r="E7" i="8"/>
  <c r="M7" i="14"/>
  <c r="M127" i="14"/>
  <c r="M129" i="15"/>
  <c r="O9" i="9"/>
  <c r="O44" i="12"/>
  <c r="M7" i="15"/>
  <c r="M39" i="15"/>
  <c r="F21" i="3"/>
  <c r="F11" i="3"/>
  <c r="F35" i="3"/>
  <c r="B25" i="6"/>
  <c r="G25" i="6"/>
  <c r="L25" i="6"/>
  <c r="Q25" i="6"/>
  <c r="B45" i="6"/>
  <c r="G45" i="6"/>
  <c r="L45" i="6"/>
  <c r="Q45" i="6"/>
  <c r="B18" i="6"/>
  <c r="G18" i="6"/>
  <c r="L18" i="6"/>
  <c r="Q18" i="6"/>
  <c r="B35" i="6"/>
  <c r="G35" i="6"/>
  <c r="L35" i="6"/>
  <c r="Q35" i="6"/>
  <c r="B54" i="6"/>
  <c r="G54" i="6"/>
  <c r="L54" i="6"/>
  <c r="Q54" i="6"/>
  <c r="B66" i="6"/>
  <c r="B7" i="8"/>
  <c r="H7" i="8"/>
  <c r="L9" i="9"/>
  <c r="B6" i="7"/>
  <c r="N6" i="7"/>
  <c r="L46" i="9"/>
  <c r="L38" i="10"/>
  <c r="L7" i="11"/>
  <c r="H6" i="7"/>
  <c r="L46" i="10"/>
  <c r="L44" i="12"/>
  <c r="J7" i="13"/>
  <c r="L66" i="9"/>
  <c r="L7" i="12"/>
  <c r="J7" i="14"/>
  <c r="J127" i="14"/>
  <c r="L73" i="9"/>
  <c r="L7" i="10"/>
  <c r="L38" i="11"/>
  <c r="L24" i="12"/>
  <c r="L46" i="11"/>
  <c r="J40" i="14"/>
  <c r="J84" i="15"/>
  <c r="L59" i="9"/>
  <c r="L39" i="12"/>
  <c r="I92" i="13"/>
  <c r="K7" i="4"/>
  <c r="K128" i="4"/>
  <c r="K95" i="5"/>
  <c r="K41" i="4"/>
  <c r="K7" i="5"/>
  <c r="K59" i="9"/>
  <c r="K73" i="9"/>
  <c r="K38" i="11"/>
  <c r="K7" i="12"/>
  <c r="K39" i="12"/>
  <c r="K66" i="9"/>
  <c r="K7" i="10"/>
  <c r="K46" i="11"/>
  <c r="K24" i="12"/>
  <c r="K9" i="9"/>
  <c r="K46" i="10"/>
  <c r="K7" i="11"/>
  <c r="K46" i="9"/>
  <c r="K38" i="10"/>
  <c r="G13" i="2"/>
  <c r="G41" i="2"/>
  <c r="C7" i="4"/>
  <c r="G27" i="2"/>
  <c r="C128" i="4"/>
  <c r="C95" i="5"/>
  <c r="C41" i="4"/>
  <c r="C7" i="5"/>
  <c r="G51" i="2"/>
  <c r="C59" i="9"/>
  <c r="C73" i="9"/>
  <c r="C38" i="11"/>
  <c r="C7" i="12"/>
  <c r="C39" i="12"/>
  <c r="C66" i="9"/>
  <c r="C7" i="10"/>
  <c r="C46" i="11"/>
  <c r="C24" i="12"/>
  <c r="B92" i="13"/>
  <c r="C179" i="13"/>
  <c r="C9" i="9"/>
  <c r="C46" i="10"/>
  <c r="C7" i="11"/>
  <c r="C40" i="14"/>
  <c r="C7" i="13"/>
  <c r="C7" i="15"/>
  <c r="C39" i="15"/>
  <c r="C46" i="9"/>
  <c r="C44" i="12"/>
  <c r="C38" i="10"/>
  <c r="C129" i="15"/>
  <c r="B214" i="13"/>
  <c r="B254" i="13" s="1"/>
  <c r="B203" i="13"/>
  <c r="B243" i="13" s="1"/>
  <c r="M338" i="15"/>
  <c r="L325" i="15"/>
  <c r="F7" i="15"/>
  <c r="C127" i="14"/>
  <c r="B210" i="13"/>
  <c r="B250" i="13" s="1"/>
  <c r="B205" i="13"/>
  <c r="E82" i="13"/>
  <c r="B27" i="13"/>
  <c r="B34" i="13"/>
  <c r="B66" i="13"/>
  <c r="C53" i="13"/>
  <c r="B98" i="13"/>
  <c r="C98" i="13"/>
  <c r="H11" i="3"/>
  <c r="H21" i="3"/>
  <c r="H35" i="3"/>
  <c r="D18" i="6"/>
  <c r="I18" i="6"/>
  <c r="N18" i="6"/>
  <c r="S18" i="6"/>
  <c r="D35" i="6"/>
  <c r="I35" i="6"/>
  <c r="N35" i="6"/>
  <c r="S35" i="6"/>
  <c r="D54" i="6"/>
  <c r="I54" i="6"/>
  <c r="N54" i="6"/>
  <c r="S54" i="6"/>
  <c r="D66" i="6"/>
  <c r="D7" i="8"/>
  <c r="J7" i="8"/>
  <c r="N9" i="9"/>
  <c r="D25" i="6"/>
  <c r="I25" i="6"/>
  <c r="N25" i="6"/>
  <c r="S25" i="6"/>
  <c r="D45" i="6"/>
  <c r="I45" i="6"/>
  <c r="N45" i="6"/>
  <c r="S45" i="6"/>
  <c r="N46" i="10"/>
  <c r="N44" i="12"/>
  <c r="L7" i="13"/>
  <c r="J6" i="7"/>
  <c r="N46" i="9"/>
  <c r="N38" i="10"/>
  <c r="N7" i="11"/>
  <c r="N73" i="9"/>
  <c r="N7" i="10"/>
  <c r="P6" i="7"/>
  <c r="N59" i="9"/>
  <c r="N46" i="11"/>
  <c r="N39" i="12"/>
  <c r="L7" i="14"/>
  <c r="L127" i="14"/>
  <c r="N7" i="12"/>
  <c r="L179" i="13"/>
  <c r="N66" i="9"/>
  <c r="N38" i="11"/>
  <c r="K92" i="13"/>
  <c r="D6" i="7"/>
  <c r="L84" i="15"/>
  <c r="M27" i="2"/>
  <c r="J41" i="4"/>
  <c r="M41" i="2"/>
  <c r="J95" i="5"/>
  <c r="J128" i="4"/>
  <c r="J46" i="10"/>
  <c r="J46" i="9"/>
  <c r="J7" i="11"/>
  <c r="J46" i="11"/>
  <c r="I40" i="14"/>
  <c r="J73" i="9"/>
  <c r="H92" i="13"/>
  <c r="J7" i="10"/>
  <c r="I129" i="15"/>
  <c r="J38" i="11"/>
  <c r="I127" i="14"/>
  <c r="I39" i="15"/>
  <c r="G7" i="4"/>
  <c r="J13" i="2"/>
  <c r="J41" i="2"/>
  <c r="J27" i="2"/>
  <c r="J51" i="2"/>
  <c r="G41" i="4"/>
  <c r="G128" i="4"/>
  <c r="G7" i="5"/>
  <c r="G95" i="5"/>
  <c r="G59" i="9"/>
  <c r="G73" i="9"/>
  <c r="G38" i="11"/>
  <c r="G7" i="12"/>
  <c r="G39" i="12"/>
  <c r="G66" i="9"/>
  <c r="G7" i="10"/>
  <c r="G46" i="11"/>
  <c r="G24" i="12"/>
  <c r="F7" i="13"/>
  <c r="G46" i="10"/>
  <c r="G7" i="11"/>
  <c r="F7" i="14"/>
  <c r="F127" i="14"/>
  <c r="G9" i="9"/>
  <c r="G46" i="9"/>
  <c r="G38" i="10"/>
  <c r="G44" i="12"/>
  <c r="E92" i="13"/>
  <c r="F84" i="15"/>
  <c r="F40" i="14"/>
  <c r="D155" i="13"/>
  <c r="C170" i="16"/>
  <c r="L338" i="15"/>
  <c r="C325" i="15"/>
  <c r="F129" i="15"/>
  <c r="E100" i="15"/>
  <c r="M84" i="15"/>
  <c r="F39" i="15"/>
  <c r="L7" i="15"/>
  <c r="L40" i="14"/>
  <c r="C7" i="14"/>
  <c r="B199" i="13"/>
  <c r="K44" i="12"/>
  <c r="B226" i="13"/>
  <c r="B115" i="13"/>
  <c r="C31" i="13"/>
  <c r="C43" i="13"/>
  <c r="B128" i="13" s="1"/>
  <c r="B42" i="13"/>
  <c r="B114" i="13"/>
  <c r="B58" i="13"/>
  <c r="B44" i="13"/>
  <c r="O47" i="6"/>
  <c r="N48" i="6"/>
  <c r="E154" i="13"/>
  <c r="E37" i="6"/>
  <c r="D39" i="6"/>
  <c r="D115" i="13"/>
  <c r="D42" i="13"/>
  <c r="D114" i="13"/>
  <c r="B83" i="13"/>
  <c r="D71" i="13"/>
  <c r="D133" i="4"/>
  <c r="D45" i="14" s="1"/>
  <c r="E58" i="6"/>
  <c r="B147" i="4"/>
  <c r="B59" i="14" s="1"/>
  <c r="D58" i="6"/>
  <c r="E31" i="5"/>
  <c r="E71" i="5" s="1"/>
  <c r="E42" i="5"/>
  <c r="E82" i="5" s="1"/>
  <c r="B27" i="5"/>
  <c r="B33" i="5"/>
  <c r="B38" i="5"/>
  <c r="M58" i="6"/>
  <c r="M39" i="6"/>
  <c r="C29" i="6"/>
  <c r="D154" i="5"/>
  <c r="C115" i="5"/>
  <c r="C121" i="5"/>
  <c r="O58" i="6"/>
  <c r="O39" i="6"/>
  <c r="E29" i="6"/>
  <c r="D72" i="6"/>
  <c r="C73" i="6"/>
  <c r="C69" i="6"/>
  <c r="B70" i="6"/>
  <c r="B74" i="6" s="1"/>
  <c r="C58" i="6"/>
  <c r="C39" i="6"/>
  <c r="M29" i="6"/>
  <c r="B106" i="5"/>
  <c r="B110" i="5" s="1"/>
  <c r="B130" i="5"/>
  <c r="B144" i="5"/>
  <c r="C34" i="5"/>
  <c r="C74" i="5" s="1"/>
  <c r="C39" i="5"/>
  <c r="C14" i="5"/>
  <c r="C20" i="5"/>
  <c r="G154" i="5"/>
  <c r="H140" i="5"/>
  <c r="C108" i="5"/>
  <c r="F100" i="5"/>
  <c r="C126" i="5"/>
  <c r="C140" i="5"/>
  <c r="B61" i="5"/>
  <c r="B47" i="5"/>
  <c r="F29" i="5"/>
  <c r="B18" i="5"/>
  <c r="B19" i="5" s="1"/>
  <c r="B20" i="5"/>
  <c r="B42" i="5"/>
  <c r="K31" i="2"/>
  <c r="G105" i="5"/>
  <c r="B122" i="21" s="1"/>
  <c r="H18" i="2"/>
  <c r="C25" i="5"/>
  <c r="F145" i="5"/>
  <c r="B43" i="5"/>
  <c r="B115" i="5"/>
  <c r="B121" i="5"/>
  <c r="B126" i="5"/>
  <c r="D31" i="5"/>
  <c r="D42" i="5"/>
  <c r="D82" i="5" s="1"/>
  <c r="D20" i="5"/>
  <c r="J45" i="2"/>
  <c r="E16" i="4"/>
  <c r="E16" i="14" s="1"/>
  <c r="H35" i="2"/>
  <c r="C118" i="5"/>
  <c r="H29" i="2"/>
  <c r="C101" i="5"/>
  <c r="H44" i="2"/>
  <c r="C15" i="4"/>
  <c r="C15" i="14" s="1"/>
  <c r="F114" i="5"/>
  <c r="M28" i="2"/>
  <c r="I100" i="5"/>
  <c r="K21" i="2"/>
  <c r="G30" i="5"/>
  <c r="K16" i="2"/>
  <c r="G16" i="5"/>
  <c r="B119" i="5"/>
  <c r="F69" i="5"/>
  <c r="E11" i="4"/>
  <c r="E11" i="14" s="1"/>
  <c r="J42" i="2"/>
  <c r="B11" i="4"/>
  <c r="B11" i="14" s="1"/>
  <c r="B91" i="15" l="1"/>
  <c r="B47" i="13"/>
  <c r="I53" i="2"/>
  <c r="X14" i="24"/>
  <c r="D9" i="21"/>
  <c r="D243" i="21"/>
  <c r="D329" i="15" s="1"/>
  <c r="E47" i="6"/>
  <c r="D48" i="6"/>
  <c r="AN17" i="24"/>
  <c r="I15" i="2"/>
  <c r="X9" i="24"/>
  <c r="D13" i="5"/>
  <c r="C52" i="5"/>
  <c r="C12" i="13"/>
  <c r="D12" i="4"/>
  <c r="D12" i="14" s="1"/>
  <c r="D357" i="15"/>
  <c r="I43" i="2"/>
  <c r="B347" i="15"/>
  <c r="I170" i="16"/>
  <c r="B445" i="20"/>
  <c r="I806" i="20"/>
  <c r="B33" i="21"/>
  <c r="I240" i="21"/>
  <c r="J808" i="20"/>
  <c r="J16" i="21"/>
  <c r="J39" i="15"/>
  <c r="J127" i="21"/>
  <c r="J179" i="13"/>
  <c r="C44" i="5"/>
  <c r="C84" i="5" s="1"/>
  <c r="B14" i="15"/>
  <c r="J802" i="20"/>
  <c r="B135" i="5"/>
  <c r="B175" i="5" s="1"/>
  <c r="E88" i="20"/>
  <c r="E31" i="13"/>
  <c r="E59" i="15" s="1"/>
  <c r="J7" i="15"/>
  <c r="B133" i="21"/>
  <c r="B260" i="21"/>
  <c r="B22" i="5"/>
  <c r="C21" i="13"/>
  <c r="J17" i="2"/>
  <c r="E17" i="5"/>
  <c r="BF9" i="24"/>
  <c r="L33" i="2"/>
  <c r="H114" i="5"/>
  <c r="AD12" i="24"/>
  <c r="L20" i="2"/>
  <c r="H29" i="5"/>
  <c r="AT10" i="24"/>
  <c r="I32" i="2"/>
  <c r="D113" i="5"/>
  <c r="H12" i="24"/>
  <c r="J14" i="2"/>
  <c r="E12" i="5"/>
  <c r="J9" i="24"/>
  <c r="B21" i="13"/>
  <c r="B61" i="13" s="1"/>
  <c r="B53" i="13"/>
  <c r="B138" i="13" s="1"/>
  <c r="C144" i="5"/>
  <c r="C130" i="5"/>
  <c r="C170" i="5" s="1"/>
  <c r="C188" i="13"/>
  <c r="A233" i="19"/>
  <c r="A289" i="19"/>
  <c r="B221" i="19"/>
  <c r="B931" i="19"/>
  <c r="A942" i="19"/>
  <c r="B281" i="19"/>
  <c r="F179" i="13"/>
  <c r="F6" i="20"/>
  <c r="F805" i="20"/>
  <c r="F136" i="21"/>
  <c r="F240" i="21"/>
  <c r="F806" i="20"/>
  <c r="F811" i="20"/>
  <c r="F16" i="21"/>
  <c r="F19" i="21"/>
  <c r="F127" i="21"/>
  <c r="F130" i="21"/>
  <c r="F440" i="20"/>
  <c r="F342" i="21"/>
  <c r="F450" i="20"/>
  <c r="F802" i="20"/>
  <c r="F808" i="20"/>
  <c r="F812" i="20"/>
  <c r="F6" i="21"/>
  <c r="C66" i="5"/>
  <c r="C26" i="13"/>
  <c r="C168" i="15" s="1"/>
  <c r="C157" i="5"/>
  <c r="C67" i="20" s="1"/>
  <c r="C201" i="13"/>
  <c r="A433" i="19"/>
  <c r="B481" i="19"/>
  <c r="A1162" i="19"/>
  <c r="A489" i="19"/>
  <c r="B1151" i="19"/>
  <c r="B421" i="19"/>
  <c r="C802" i="20"/>
  <c r="C19" i="21"/>
  <c r="C130" i="21"/>
  <c r="C440" i="20"/>
  <c r="C342" i="21"/>
  <c r="C6" i="21"/>
  <c r="C805" i="20"/>
  <c r="I30" i="2"/>
  <c r="D104" i="5"/>
  <c r="AN11" i="24"/>
  <c r="O29" i="6"/>
  <c r="BF16" i="24"/>
  <c r="I19" i="2"/>
  <c r="D26" i="5"/>
  <c r="X10" i="24"/>
  <c r="I34" i="2"/>
  <c r="D117" i="5"/>
  <c r="AN12" i="24"/>
  <c r="F56" i="5"/>
  <c r="D57" i="5"/>
  <c r="D17" i="13"/>
  <c r="D689" i="19"/>
  <c r="F198" i="13"/>
  <c r="D633" i="19"/>
  <c r="A669" i="19"/>
  <c r="C697" i="19"/>
  <c r="A713" i="19"/>
  <c r="E621" i="19"/>
  <c r="E1096" i="19"/>
  <c r="E681" i="19"/>
  <c r="D1107" i="19"/>
  <c r="B657" i="19"/>
  <c r="B705" i="19"/>
  <c r="C1118" i="19"/>
  <c r="A1140" i="19"/>
  <c r="C645" i="19"/>
  <c r="B1129" i="19"/>
  <c r="M802" i="20"/>
  <c r="E33" i="21"/>
  <c r="M811" i="20"/>
  <c r="M127" i="21"/>
  <c r="M342" i="21"/>
  <c r="C153" i="5"/>
  <c r="C197" i="13"/>
  <c r="A133" i="19"/>
  <c r="B121" i="19"/>
  <c r="B181" i="19"/>
  <c r="A1052" i="19"/>
  <c r="A189" i="19"/>
  <c r="B1041" i="19"/>
  <c r="D52" i="5"/>
  <c r="D12" i="13"/>
  <c r="D134" i="15" s="1"/>
  <c r="N24" i="12"/>
  <c r="L802" i="20"/>
  <c r="L812" i="20"/>
  <c r="D133" i="21"/>
  <c r="I338" i="15"/>
  <c r="I84" i="15"/>
  <c r="I6" i="21"/>
  <c r="I808" i="20"/>
  <c r="I19" i="21"/>
  <c r="I342" i="21"/>
  <c r="I130" i="21"/>
  <c r="I440" i="20"/>
  <c r="I805" i="20"/>
  <c r="I6" i="20"/>
  <c r="I16" i="21"/>
  <c r="D116" i="13"/>
  <c r="I7" i="14"/>
  <c r="J24" i="12"/>
  <c r="I7" i="13"/>
  <c r="J39" i="12"/>
  <c r="J38" i="10"/>
  <c r="J7" i="5"/>
  <c r="J7" i="4"/>
  <c r="M51" i="2"/>
  <c r="B79" i="13"/>
  <c r="C91" i="4"/>
  <c r="C177" i="14" s="1"/>
  <c r="B68" i="4"/>
  <c r="B154" i="14" s="1"/>
  <c r="I136" i="21"/>
  <c r="E802" i="20"/>
  <c r="E808" i="20"/>
  <c r="E127" i="21"/>
  <c r="E440" i="20"/>
  <c r="E450" i="20"/>
  <c r="E805" i="20"/>
  <c r="E806" i="20"/>
  <c r="E136" i="21"/>
  <c r="E6" i="20"/>
  <c r="E6" i="21"/>
  <c r="E16" i="21"/>
  <c r="E130" i="21"/>
  <c r="E240" i="21"/>
  <c r="E812" i="20"/>
  <c r="E342" i="21"/>
  <c r="E811" i="20"/>
  <c r="E19" i="21"/>
  <c r="C51" i="4"/>
  <c r="C137" i="14" s="1"/>
  <c r="C138" i="4" s="1"/>
  <c r="C50" i="14" s="1"/>
  <c r="B32" i="20"/>
  <c r="I450" i="20"/>
  <c r="I811" i="20"/>
  <c r="I802" i="20"/>
  <c r="B219" i="13"/>
  <c r="E71" i="13"/>
  <c r="I7" i="15"/>
  <c r="J7" i="12"/>
  <c r="I179" i="13"/>
  <c r="J66" i="9"/>
  <c r="J59" i="9"/>
  <c r="J44" i="12"/>
  <c r="J9" i="9"/>
  <c r="M13" i="2"/>
  <c r="C46" i="4"/>
  <c r="C132" i="14" s="1"/>
  <c r="C133" i="4" s="1"/>
  <c r="C45" i="14" s="1"/>
  <c r="C15" i="20"/>
  <c r="C86" i="4"/>
  <c r="C172" i="14" s="1"/>
  <c r="I812" i="20"/>
  <c r="B350" i="21"/>
  <c r="B390" i="21" s="1"/>
  <c r="B99" i="4" s="1"/>
  <c r="B185" i="14" s="1"/>
  <c r="B365" i="21"/>
  <c r="B403" i="21"/>
  <c r="G6" i="20"/>
  <c r="G808" i="20"/>
  <c r="G16" i="21"/>
  <c r="G802" i="20"/>
  <c r="G811" i="20"/>
  <c r="G240" i="21"/>
  <c r="G806" i="20"/>
  <c r="G440" i="20"/>
  <c r="G805" i="20"/>
  <c r="G6" i="21"/>
  <c r="G19" i="21"/>
  <c r="G130" i="21"/>
  <c r="G342" i="21"/>
  <c r="G812" i="20"/>
  <c r="G450" i="20"/>
  <c r="G127" i="21"/>
  <c r="G136" i="21"/>
  <c r="C47" i="5"/>
  <c r="C87" i="5" s="1"/>
  <c r="B23" i="20"/>
  <c r="D238" i="13"/>
  <c r="D360" i="21"/>
  <c r="B14" i="13"/>
  <c r="B10" i="15" s="1"/>
  <c r="B20" i="13"/>
  <c r="B38" i="13"/>
  <c r="B46" i="13" s="1"/>
  <c r="B52" i="13"/>
  <c r="B137" i="13" s="1"/>
  <c r="B97" i="13"/>
  <c r="C82" i="13"/>
  <c r="C100" i="15"/>
  <c r="B71" i="13"/>
  <c r="B59" i="15"/>
  <c r="B190" i="13"/>
  <c r="B228" i="13"/>
  <c r="C18" i="13"/>
  <c r="C102" i="13"/>
  <c r="C57" i="13"/>
  <c r="B142" i="13" s="1"/>
  <c r="B102" i="13"/>
  <c r="B359" i="21"/>
  <c r="B237" i="13"/>
  <c r="H802" i="20"/>
  <c r="H812" i="20"/>
  <c r="H806" i="20"/>
  <c r="H127" i="21"/>
  <c r="H440" i="20"/>
  <c r="H19" i="21"/>
  <c r="H6" i="21"/>
  <c r="H342" i="21"/>
  <c r="H6" i="20"/>
  <c r="H808" i="20"/>
  <c r="H16" i="21"/>
  <c r="H450" i="20"/>
  <c r="H811" i="20"/>
  <c r="H136" i="21"/>
  <c r="H240" i="21"/>
  <c r="H805" i="20"/>
  <c r="H130" i="21"/>
  <c r="D156" i="13"/>
  <c r="B376" i="21"/>
  <c r="L21" i="2"/>
  <c r="H30" i="5"/>
  <c r="BJ10" i="24"/>
  <c r="C351" i="21"/>
  <c r="C350" i="21"/>
  <c r="L31" i="2"/>
  <c r="H105" i="5"/>
  <c r="BJ11" i="24"/>
  <c r="C54" i="5"/>
  <c r="C19" i="5"/>
  <c r="C22" i="5"/>
  <c r="B132" i="5"/>
  <c r="B146" i="5"/>
  <c r="F154" i="5"/>
  <c r="C71" i="13"/>
  <c r="C116" i="13"/>
  <c r="C59" i="15"/>
  <c r="C61" i="13"/>
  <c r="C106" i="13"/>
  <c r="B106" i="13"/>
  <c r="B262" i="15"/>
  <c r="B263" i="15" s="1"/>
  <c r="B169" i="15"/>
  <c r="E346" i="21"/>
  <c r="L16" i="2"/>
  <c r="H16" i="5"/>
  <c r="AT9" i="24"/>
  <c r="J100" i="5"/>
  <c r="R11" i="24"/>
  <c r="I35" i="2"/>
  <c r="D118" i="5"/>
  <c r="BD12" i="24"/>
  <c r="B161" i="5"/>
  <c r="B134" i="5"/>
  <c r="D25" i="5"/>
  <c r="I18" i="2"/>
  <c r="H10" i="24"/>
  <c r="B46" i="5"/>
  <c r="B60" i="5"/>
  <c r="B87" i="5"/>
  <c r="C134" i="5"/>
  <c r="C148" i="5"/>
  <c r="B63" i="20"/>
  <c r="C161" i="5"/>
  <c r="B67" i="5"/>
  <c r="B32" i="5"/>
  <c r="B40" i="5"/>
  <c r="B35" i="5"/>
  <c r="E39" i="6"/>
  <c r="J17" i="24"/>
  <c r="B10" i="11"/>
  <c r="B84" i="13"/>
  <c r="B27" i="15"/>
  <c r="B82" i="13"/>
  <c r="B127" i="13"/>
  <c r="B100" i="15"/>
  <c r="B74" i="13"/>
  <c r="B119" i="13"/>
  <c r="B10" i="12"/>
  <c r="B87" i="13"/>
  <c r="B117" i="15"/>
  <c r="B218" i="13"/>
  <c r="B245" i="13"/>
  <c r="H27" i="2"/>
  <c r="H51" i="2"/>
  <c r="H13" i="2"/>
  <c r="H41" i="2"/>
  <c r="D7" i="4"/>
  <c r="D7" i="5"/>
  <c r="D95" i="5"/>
  <c r="D41" i="4"/>
  <c r="D128" i="4"/>
  <c r="D9" i="9"/>
  <c r="D46" i="9"/>
  <c r="D38" i="10"/>
  <c r="D7" i="11"/>
  <c r="D7" i="13"/>
  <c r="D46" i="10"/>
  <c r="D44" i="12"/>
  <c r="D66" i="9"/>
  <c r="D7" i="12"/>
  <c r="D73" i="9"/>
  <c r="D7" i="10"/>
  <c r="D38" i="11"/>
  <c r="D24" i="12"/>
  <c r="D7" i="14"/>
  <c r="D127" i="14"/>
  <c r="D39" i="12"/>
  <c r="D179" i="13"/>
  <c r="C92" i="13"/>
  <c r="D46" i="11"/>
  <c r="D84" i="15"/>
  <c r="D7" i="15"/>
  <c r="D338" i="15"/>
  <c r="D59" i="9"/>
  <c r="D325" i="15"/>
  <c r="D170" i="16"/>
  <c r="D39" i="15"/>
  <c r="D40" i="14"/>
  <c r="D129" i="15"/>
  <c r="D6" i="20"/>
  <c r="D808" i="20"/>
  <c r="D19" i="21"/>
  <c r="D127" i="21"/>
  <c r="D342" i="21"/>
  <c r="D450" i="20"/>
  <c r="D805" i="20"/>
  <c r="D806" i="20"/>
  <c r="D16" i="21"/>
  <c r="D136" i="21"/>
  <c r="D440" i="20"/>
  <c r="D802" i="20"/>
  <c r="D6" i="21"/>
  <c r="D811" i="20"/>
  <c r="D812" i="20"/>
  <c r="D130" i="21"/>
  <c r="D240" i="21"/>
  <c r="F41" i="4"/>
  <c r="F7" i="4"/>
  <c r="F128" i="4"/>
  <c r="F9" i="9"/>
  <c r="F95" i="5"/>
  <c r="F7" i="5"/>
  <c r="F46" i="10"/>
  <c r="F44" i="12"/>
  <c r="F46" i="9"/>
  <c r="F38" i="10"/>
  <c r="F7" i="11"/>
  <c r="F73" i="9"/>
  <c r="F7" i="10"/>
  <c r="F59" i="9"/>
  <c r="F46" i="11"/>
  <c r="F39" i="12"/>
  <c r="F24" i="12"/>
  <c r="F66" i="9"/>
  <c r="F7" i="12"/>
  <c r="F38" i="11"/>
  <c r="E388" i="15"/>
  <c r="D147" i="15"/>
  <c r="D388" i="15"/>
  <c r="B400" i="15"/>
  <c r="B175" i="15"/>
  <c r="B362" i="15"/>
  <c r="B402" i="15" s="1"/>
  <c r="B134" i="15"/>
  <c r="B345" i="15"/>
  <c r="B369" i="15"/>
  <c r="B409" i="15" s="1"/>
  <c r="B383" i="15"/>
  <c r="B351" i="15"/>
  <c r="B77" i="4"/>
  <c r="B163" i="14" s="1"/>
  <c r="B82" i="5"/>
  <c r="F82" i="5" s="1"/>
  <c r="F42" i="5"/>
  <c r="C70" i="6"/>
  <c r="C74" i="6" s="1"/>
  <c r="D69" i="6"/>
  <c r="C25" i="21"/>
  <c r="C24" i="21"/>
  <c r="C30" i="21" s="1"/>
  <c r="V18" i="24"/>
  <c r="B204" i="13"/>
  <c r="B239" i="13"/>
  <c r="B207" i="13"/>
  <c r="B151" i="13"/>
  <c r="G21" i="3"/>
  <c r="G11" i="3"/>
  <c r="G35" i="3"/>
  <c r="C6" i="7"/>
  <c r="I6" i="7"/>
  <c r="O6" i="7"/>
  <c r="I7" i="8"/>
  <c r="M9" i="9"/>
  <c r="M66" i="9"/>
  <c r="M7" i="10"/>
  <c r="M46" i="11"/>
  <c r="M24" i="12"/>
  <c r="C18" i="6"/>
  <c r="M18" i="6"/>
  <c r="H25" i="6"/>
  <c r="R25" i="6"/>
  <c r="C35" i="6"/>
  <c r="M35" i="6"/>
  <c r="H45" i="6"/>
  <c r="R45" i="6"/>
  <c r="C54" i="6"/>
  <c r="M54" i="6"/>
  <c r="C66" i="6"/>
  <c r="C7" i="8"/>
  <c r="M59" i="9"/>
  <c r="M73" i="9"/>
  <c r="M38" i="11"/>
  <c r="M7" i="12"/>
  <c r="M39" i="12"/>
  <c r="C45" i="6"/>
  <c r="M44" i="12"/>
  <c r="J92" i="13"/>
  <c r="K179" i="13"/>
  <c r="M25" i="6"/>
  <c r="R54" i="6"/>
  <c r="M46" i="10"/>
  <c r="M7" i="11"/>
  <c r="R18" i="6"/>
  <c r="C25" i="6"/>
  <c r="R35" i="6"/>
  <c r="H54" i="6"/>
  <c r="M46" i="9"/>
  <c r="M38" i="10"/>
  <c r="K40" i="14"/>
  <c r="H35" i="6"/>
  <c r="K7" i="15"/>
  <c r="K39" i="15"/>
  <c r="M45" i="6"/>
  <c r="H18" i="6"/>
  <c r="K7" i="13"/>
  <c r="K129" i="15"/>
  <c r="K325" i="15"/>
  <c r="K127" i="14"/>
  <c r="K7" i="14"/>
  <c r="K84" i="15"/>
  <c r="K338" i="15"/>
  <c r="C88" i="20"/>
  <c r="K811" i="20"/>
  <c r="K812" i="20"/>
  <c r="C22" i="21"/>
  <c r="K808" i="20"/>
  <c r="K127" i="21"/>
  <c r="K342" i="21"/>
  <c r="K805" i="20"/>
  <c r="K806" i="20"/>
  <c r="K16" i="21"/>
  <c r="C33" i="21"/>
  <c r="K136" i="21"/>
  <c r="C260" i="21"/>
  <c r="C445" i="20"/>
  <c r="K802" i="20"/>
  <c r="C133" i="21"/>
  <c r="C250" i="21"/>
  <c r="D397" i="15"/>
  <c r="D383" i="15"/>
  <c r="B365" i="15"/>
  <c r="B405" i="15" s="1"/>
  <c r="B397" i="15"/>
  <c r="B144" i="15"/>
  <c r="B349" i="15"/>
  <c r="B373" i="15"/>
  <c r="B413" i="15" s="1"/>
  <c r="B387" i="15"/>
  <c r="F383" i="15"/>
  <c r="B108" i="4"/>
  <c r="B194" i="14" s="1"/>
  <c r="B72" i="20"/>
  <c r="L128" i="21"/>
  <c r="E134" i="21"/>
  <c r="M128" i="21" s="1"/>
  <c r="B91" i="4"/>
  <c r="B177" i="14" s="1"/>
  <c r="K42" i="2"/>
  <c r="G11" i="4"/>
  <c r="F11" i="14" s="1"/>
  <c r="L13" i="24"/>
  <c r="C158" i="5"/>
  <c r="C131" i="5"/>
  <c r="C119" i="5"/>
  <c r="C123" i="5" s="1"/>
  <c r="C202" i="13"/>
  <c r="A789" i="19"/>
  <c r="A733" i="19"/>
  <c r="B1206" i="19"/>
  <c r="A1217" i="19"/>
  <c r="B781" i="19"/>
  <c r="B721" i="19"/>
  <c r="C27" i="5"/>
  <c r="C33" i="5"/>
  <c r="C73" i="5" s="1"/>
  <c r="C65" i="5"/>
  <c r="C38" i="5"/>
  <c r="C78" i="5" s="1"/>
  <c r="C25" i="13"/>
  <c r="O48" i="6"/>
  <c r="AX17" i="24"/>
  <c r="F13" i="2"/>
  <c r="F41" i="2"/>
  <c r="F27" i="2"/>
  <c r="F51" i="2"/>
  <c r="B41" i="4"/>
  <c r="B7" i="4"/>
  <c r="B9" i="9"/>
  <c r="B128" i="4"/>
  <c r="B95" i="5"/>
  <c r="B46" i="10"/>
  <c r="B44" i="12"/>
  <c r="B7" i="5"/>
  <c r="B46" i="9"/>
  <c r="B38" i="10"/>
  <c r="B7" i="11"/>
  <c r="B7" i="13"/>
  <c r="B59" i="9"/>
  <c r="B46" i="11"/>
  <c r="B39" i="12"/>
  <c r="B7" i="14"/>
  <c r="B127" i="14"/>
  <c r="B66" i="9"/>
  <c r="B73" i="9"/>
  <c r="B38" i="11"/>
  <c r="B40" i="14"/>
  <c r="B84" i="15"/>
  <c r="B7" i="10"/>
  <c r="B24" i="12"/>
  <c r="B179" i="13"/>
  <c r="B7" i="15"/>
  <c r="B7" i="12"/>
  <c r="B129" i="15"/>
  <c r="B6" i="20"/>
  <c r="B39" i="15"/>
  <c r="B338" i="15"/>
  <c r="B170" i="16"/>
  <c r="B325" i="15"/>
  <c r="B440" i="20"/>
  <c r="B450" i="20"/>
  <c r="B802" i="20"/>
  <c r="B6" i="21"/>
  <c r="B811" i="20"/>
  <c r="B812" i="20"/>
  <c r="B130" i="21"/>
  <c r="B240" i="21"/>
  <c r="B808" i="20"/>
  <c r="B19" i="21"/>
  <c r="B127" i="21"/>
  <c r="B342" i="21"/>
  <c r="B805" i="20"/>
  <c r="B806" i="20"/>
  <c r="B16" i="21"/>
  <c r="B136" i="21"/>
  <c r="C147" i="15"/>
  <c r="C388" i="15"/>
  <c r="B178" i="15"/>
  <c r="B188" i="15" s="1"/>
  <c r="B401" i="15"/>
  <c r="B137" i="15"/>
  <c r="B352" i="15"/>
  <c r="B384" i="15"/>
  <c r="B370" i="15"/>
  <c r="B410" i="15" s="1"/>
  <c r="G42" i="5"/>
  <c r="G56" i="5"/>
  <c r="F16" i="13"/>
  <c r="I140" i="5"/>
  <c r="H184" i="13"/>
  <c r="G21" i="19"/>
  <c r="D57" i="19"/>
  <c r="C69" i="19"/>
  <c r="G81" i="19"/>
  <c r="D105" i="19"/>
  <c r="C865" i="19"/>
  <c r="F33" i="19"/>
  <c r="E45" i="19"/>
  <c r="E97" i="19"/>
  <c r="C113" i="19"/>
  <c r="F89" i="19"/>
  <c r="G821" i="19"/>
  <c r="D854" i="19"/>
  <c r="E843" i="19"/>
  <c r="F832" i="19"/>
  <c r="I44" i="2"/>
  <c r="D15" i="4"/>
  <c r="D15" i="14" s="1"/>
  <c r="AN13" i="24"/>
  <c r="D60" i="5"/>
  <c r="B166" i="5"/>
  <c r="C79" i="5"/>
  <c r="B73" i="5"/>
  <c r="B347" i="21"/>
  <c r="B346" i="21"/>
  <c r="B159" i="5"/>
  <c r="B29" i="20"/>
  <c r="B45" i="5"/>
  <c r="B59" i="5"/>
  <c r="B36" i="5"/>
  <c r="B48" i="5"/>
  <c r="B62" i="5"/>
  <c r="I29" i="2"/>
  <c r="D101" i="5"/>
  <c r="X11" i="24"/>
  <c r="K45" i="2"/>
  <c r="G16" i="4"/>
  <c r="F16" i="14" s="1"/>
  <c r="BH13" i="24"/>
  <c r="D71" i="5"/>
  <c r="F71" i="5" s="1"/>
  <c r="D44" i="5"/>
  <c r="D84" i="5" s="1"/>
  <c r="B83" i="5"/>
  <c r="C166" i="5"/>
  <c r="C58" i="20" s="1"/>
  <c r="C18" i="20"/>
  <c r="B78" i="5"/>
  <c r="G70" i="5"/>
  <c r="G31" i="5"/>
  <c r="F30" i="13"/>
  <c r="C127" i="5"/>
  <c r="C141" i="5"/>
  <c r="C109" i="5"/>
  <c r="C185" i="13"/>
  <c r="A389" i="19"/>
  <c r="A333" i="19"/>
  <c r="B876" i="19"/>
  <c r="A887" i="19"/>
  <c r="B321" i="19"/>
  <c r="B381" i="19"/>
  <c r="B120" i="5"/>
  <c r="B123" i="5"/>
  <c r="B155" i="5"/>
  <c r="B128" i="5"/>
  <c r="G145" i="5"/>
  <c r="F189" i="13"/>
  <c r="D533" i="19"/>
  <c r="C545" i="19"/>
  <c r="E986" i="19"/>
  <c r="B1019" i="19"/>
  <c r="E581" i="19"/>
  <c r="B605" i="19"/>
  <c r="A613" i="19"/>
  <c r="D997" i="19"/>
  <c r="C1008" i="19"/>
  <c r="B557" i="19"/>
  <c r="C597" i="19"/>
  <c r="D589" i="19"/>
  <c r="E521" i="19"/>
  <c r="A569" i="19"/>
  <c r="A1030" i="19"/>
  <c r="B44" i="5"/>
  <c r="B58" i="5"/>
  <c r="F140" i="5"/>
  <c r="C50" i="20"/>
  <c r="C60" i="5"/>
  <c r="B170" i="5"/>
  <c r="B31" i="20"/>
  <c r="D73" i="6"/>
  <c r="E72" i="6"/>
  <c r="D28" i="21"/>
  <c r="D27" i="21"/>
  <c r="AF18" i="24"/>
  <c r="C120" i="5"/>
  <c r="C155" i="5"/>
  <c r="C16" i="20"/>
  <c r="D127" i="13"/>
  <c r="D82" i="13"/>
  <c r="D100" i="15"/>
  <c r="C127" i="13"/>
  <c r="C83" i="13"/>
  <c r="C128" i="13"/>
  <c r="C104" i="15"/>
  <c r="C138" i="13"/>
  <c r="B32" i="13"/>
  <c r="B67" i="13"/>
  <c r="B35" i="13"/>
  <c r="B55" i="15"/>
  <c r="B67" i="4"/>
  <c r="B153" i="14" s="1"/>
  <c r="B416" i="21"/>
  <c r="E383" i="15"/>
  <c r="G36" i="3"/>
  <c r="J328" i="15"/>
  <c r="D16" i="24"/>
  <c r="B252" i="21"/>
  <c r="C397" i="15"/>
  <c r="C383" i="15"/>
  <c r="C134" i="15"/>
  <c r="G383" i="15"/>
  <c r="B165" i="15"/>
  <c r="B364" i="15"/>
  <c r="B404" i="15" s="1"/>
  <c r="B396" i="15"/>
  <c r="B358" i="15"/>
  <c r="F90" i="19"/>
  <c r="D106" i="19"/>
  <c r="E98" i="19"/>
  <c r="F190" i="19"/>
  <c r="D206" i="19"/>
  <c r="F390" i="19"/>
  <c r="D406" i="19"/>
  <c r="F590" i="19"/>
  <c r="D606" i="19"/>
  <c r="F790" i="19"/>
  <c r="D806" i="19"/>
  <c r="G282" i="19"/>
  <c r="E298" i="19"/>
  <c r="C314" i="19"/>
  <c r="G482" i="19"/>
  <c r="E498" i="19"/>
  <c r="C514" i="19"/>
  <c r="G682" i="19"/>
  <c r="E698" i="19"/>
  <c r="C714" i="19"/>
  <c r="G182" i="19"/>
  <c r="G82" i="19"/>
  <c r="C214" i="19"/>
  <c r="F290" i="19"/>
  <c r="D506" i="19"/>
  <c r="E598" i="19"/>
  <c r="D706" i="19"/>
  <c r="G782" i="19"/>
  <c r="C814" i="19"/>
  <c r="C114" i="19"/>
  <c r="E198" i="19"/>
  <c r="E398" i="19"/>
  <c r="F490" i="19"/>
  <c r="G582" i="19"/>
  <c r="C614" i="19"/>
  <c r="F690" i="19"/>
  <c r="G382" i="19"/>
  <c r="C414" i="19"/>
  <c r="E798" i="19"/>
  <c r="D306" i="19"/>
  <c r="H128" i="21"/>
  <c r="G131" i="21"/>
  <c r="B388" i="15"/>
  <c r="B147" i="15"/>
  <c r="B374" i="15"/>
  <c r="B414" i="15" s="1"/>
  <c r="B212" i="13"/>
  <c r="B124" i="13"/>
  <c r="B107" i="5"/>
  <c r="C122" i="5"/>
  <c r="C102" i="5"/>
  <c r="F31" i="5"/>
  <c r="B116" i="13"/>
  <c r="B216" i="13"/>
  <c r="D13" i="13" l="1"/>
  <c r="D21" i="5"/>
  <c r="D61" i="5" s="1"/>
  <c r="D53" i="5"/>
  <c r="D14" i="5"/>
  <c r="E48" i="6"/>
  <c r="AP17" i="24"/>
  <c r="J53" i="2"/>
  <c r="E243" i="21"/>
  <c r="E329" i="15" s="1"/>
  <c r="E357" i="15" s="1"/>
  <c r="E397" i="15" s="1"/>
  <c r="Z14" i="24"/>
  <c r="E9" i="21"/>
  <c r="C19" i="13"/>
  <c r="C97" i="13"/>
  <c r="C14" i="13"/>
  <c r="C20" i="13"/>
  <c r="C52" i="13"/>
  <c r="C137" i="13" s="1"/>
  <c r="J15" i="2"/>
  <c r="Z9" i="24"/>
  <c r="E13" i="5"/>
  <c r="Z13" i="24"/>
  <c r="J43" i="2"/>
  <c r="E12" i="4"/>
  <c r="E12" i="14" s="1"/>
  <c r="E360" i="21" s="1"/>
  <c r="C46" i="5"/>
  <c r="C86" i="5" s="1"/>
  <c r="C44" i="13"/>
  <c r="B129" i="13" s="1"/>
  <c r="B59" i="4"/>
  <c r="B145" i="14" s="1"/>
  <c r="B146" i="4" s="1"/>
  <c r="B58" i="14" s="1"/>
  <c r="A445" i="19"/>
  <c r="C481" i="19"/>
  <c r="D201" i="13"/>
  <c r="A497" i="19"/>
  <c r="C421" i="19"/>
  <c r="B433" i="19"/>
  <c r="B1162" i="19"/>
  <c r="B489" i="19"/>
  <c r="C1151" i="19"/>
  <c r="A1173" i="19"/>
  <c r="D27" i="20"/>
  <c r="D157" i="5"/>
  <c r="J19" i="2"/>
  <c r="E26" i="5"/>
  <c r="Z10" i="24"/>
  <c r="D188" i="13"/>
  <c r="D144" i="5"/>
  <c r="B942" i="19"/>
  <c r="B233" i="19"/>
  <c r="B289" i="19"/>
  <c r="C281" i="19"/>
  <c r="A245" i="19"/>
  <c r="A297" i="19"/>
  <c r="A953" i="19"/>
  <c r="C221" i="19"/>
  <c r="C931" i="19"/>
  <c r="D130" i="5"/>
  <c r="D108" i="5"/>
  <c r="D106" i="5"/>
  <c r="C214" i="13"/>
  <c r="C254" i="13" s="1"/>
  <c r="C241" i="13"/>
  <c r="C360" i="15"/>
  <c r="C363" i="21"/>
  <c r="E12" i="13"/>
  <c r="E52" i="5"/>
  <c r="F52" i="5" s="1"/>
  <c r="E20" i="5"/>
  <c r="F12" i="5"/>
  <c r="E14" i="5"/>
  <c r="J32" i="2"/>
  <c r="E113" i="5"/>
  <c r="J12" i="24"/>
  <c r="E57" i="5"/>
  <c r="F57" i="5" s="1"/>
  <c r="E17" i="13"/>
  <c r="F17" i="5"/>
  <c r="E43" i="5"/>
  <c r="E18" i="5"/>
  <c r="E21" i="5"/>
  <c r="D18" i="13"/>
  <c r="D102" i="13"/>
  <c r="D43" i="13"/>
  <c r="D21" i="13"/>
  <c r="D57" i="13"/>
  <c r="D142" i="13" s="1"/>
  <c r="J34" i="2"/>
  <c r="E117" i="5"/>
  <c r="F117" i="5" s="1"/>
  <c r="AP12" i="24"/>
  <c r="J30" i="2"/>
  <c r="E104" i="5"/>
  <c r="F104" i="5" s="1"/>
  <c r="AP11" i="24"/>
  <c r="C228" i="13"/>
  <c r="C347" i="15"/>
  <c r="C190" i="13"/>
  <c r="C230" i="13" s="1"/>
  <c r="C192" i="13"/>
  <c r="K14" i="2"/>
  <c r="G12" i="5"/>
  <c r="L9" i="24"/>
  <c r="G198" i="13"/>
  <c r="H154" i="5"/>
  <c r="F621" i="19"/>
  <c r="F681" i="19"/>
  <c r="E689" i="19"/>
  <c r="E633" i="19"/>
  <c r="D645" i="19"/>
  <c r="B669" i="19"/>
  <c r="B713" i="19"/>
  <c r="C1129" i="19"/>
  <c r="F1096" i="19"/>
  <c r="E1107" i="19"/>
  <c r="C657" i="19"/>
  <c r="D697" i="19"/>
  <c r="C705" i="19"/>
  <c r="D1118" i="19"/>
  <c r="B1140" i="19"/>
  <c r="K17" i="2"/>
  <c r="G17" i="5"/>
  <c r="BH9" i="24"/>
  <c r="D97" i="13"/>
  <c r="D20" i="13"/>
  <c r="D14" i="13"/>
  <c r="D52" i="13"/>
  <c r="D137" i="13" s="1"/>
  <c r="C237" i="13"/>
  <c r="C199" i="13"/>
  <c r="C239" i="13" s="1"/>
  <c r="C359" i="21"/>
  <c r="C205" i="13"/>
  <c r="C245" i="13" s="1"/>
  <c r="C356" i="15"/>
  <c r="C210" i="13"/>
  <c r="C250" i="13" s="1"/>
  <c r="C66" i="13"/>
  <c r="C111" i="13"/>
  <c r="C34" i="13"/>
  <c r="C74" i="13" s="1"/>
  <c r="C39" i="13"/>
  <c r="H69" i="5"/>
  <c r="G29" i="13"/>
  <c r="M33" i="2"/>
  <c r="I114" i="5"/>
  <c r="AF12" i="24"/>
  <c r="F238" i="13"/>
  <c r="D66" i="5"/>
  <c r="D26" i="13"/>
  <c r="F26" i="5"/>
  <c r="D39" i="5"/>
  <c r="D34" i="5"/>
  <c r="D121" i="5"/>
  <c r="D115" i="5"/>
  <c r="D153" i="5"/>
  <c r="D197" i="13"/>
  <c r="C181" i="19"/>
  <c r="B133" i="19"/>
  <c r="A197" i="19"/>
  <c r="A145" i="19"/>
  <c r="B189" i="19"/>
  <c r="C1041" i="19"/>
  <c r="C121" i="19"/>
  <c r="A1063" i="19"/>
  <c r="B1052" i="19"/>
  <c r="F113" i="5"/>
  <c r="D126" i="5"/>
  <c r="D14" i="20"/>
  <c r="M20" i="2"/>
  <c r="I29" i="5"/>
  <c r="AV10" i="24"/>
  <c r="B27" i="12"/>
  <c r="B259" i="13"/>
  <c r="C22" i="13"/>
  <c r="C14" i="15"/>
  <c r="B352" i="21"/>
  <c r="B191" i="13"/>
  <c r="B194" i="13"/>
  <c r="B230" i="13"/>
  <c r="B60" i="13"/>
  <c r="B145" i="13" s="1"/>
  <c r="B105" i="13"/>
  <c r="B361" i="21"/>
  <c r="B367" i="21"/>
  <c r="B399" i="21"/>
  <c r="B50" i="4"/>
  <c r="B136" i="14" s="1"/>
  <c r="B137" i="4" s="1"/>
  <c r="B49" i="14" s="1"/>
  <c r="B14" i="20"/>
  <c r="C58" i="13"/>
  <c r="C103" i="13"/>
  <c r="C46" i="15"/>
  <c r="C72" i="15" s="1"/>
  <c r="B103" i="13"/>
  <c r="D400" i="21"/>
  <c r="D51" i="4"/>
  <c r="D137" i="14" s="1"/>
  <c r="D138" i="4" s="1"/>
  <c r="D50" i="14" s="1"/>
  <c r="D15" i="20"/>
  <c r="B405" i="21"/>
  <c r="B105" i="4" s="1"/>
  <c r="B191" i="14" s="1"/>
  <c r="B65" i="4"/>
  <c r="B151" i="14" s="1"/>
  <c r="B378" i="21"/>
  <c r="B25" i="20"/>
  <c r="C142" i="13"/>
  <c r="C168" i="13"/>
  <c r="B167" i="13"/>
  <c r="C40" i="20"/>
  <c r="B54" i="13"/>
  <c r="B42" i="15"/>
  <c r="B19" i="13"/>
  <c r="B22" i="13"/>
  <c r="B103" i="4"/>
  <c r="B189" i="14" s="1"/>
  <c r="B67" i="20"/>
  <c r="B108" i="15"/>
  <c r="B72" i="15"/>
  <c r="B87" i="15"/>
  <c r="B78" i="13"/>
  <c r="B40" i="13"/>
  <c r="B9" i="11" s="1"/>
  <c r="B164" i="13"/>
  <c r="C80" i="20"/>
  <c r="B99" i="13"/>
  <c r="B282" i="15"/>
  <c r="B189" i="15"/>
  <c r="C128" i="5"/>
  <c r="C142" i="5"/>
  <c r="C107" i="5"/>
  <c r="C110" i="5"/>
  <c r="B148" i="15"/>
  <c r="B209" i="15"/>
  <c r="B241" i="15"/>
  <c r="B242" i="15" s="1"/>
  <c r="B107" i="4"/>
  <c r="B193" i="14" s="1"/>
  <c r="D167" i="13"/>
  <c r="C167" i="13"/>
  <c r="B71" i="20"/>
  <c r="E27" i="20"/>
  <c r="C167" i="5"/>
  <c r="E14" i="20"/>
  <c r="G71" i="5"/>
  <c r="H224" i="13"/>
  <c r="H343" i="15"/>
  <c r="G82" i="5"/>
  <c r="B392" i="15"/>
  <c r="B378" i="15"/>
  <c r="B418" i="15" s="1"/>
  <c r="C176" i="15"/>
  <c r="C33" i="13"/>
  <c r="C65" i="13"/>
  <c r="C27" i="13"/>
  <c r="C38" i="13"/>
  <c r="B110" i="13"/>
  <c r="C165" i="15"/>
  <c r="C166" i="15" s="1"/>
  <c r="C50" i="4"/>
  <c r="C136" i="14" s="1"/>
  <c r="C137" i="4" s="1"/>
  <c r="C49" i="14" s="1"/>
  <c r="C67" i="5"/>
  <c r="C32" i="5"/>
  <c r="C36" i="5" s="1"/>
  <c r="C35" i="5"/>
  <c r="C203" i="13"/>
  <c r="C215" i="13"/>
  <c r="C255" i="13" s="1"/>
  <c r="C242" i="13"/>
  <c r="C364" i="21"/>
  <c r="C361" i="15"/>
  <c r="C206" i="13"/>
  <c r="C246" i="13" s="1"/>
  <c r="B150" i="15"/>
  <c r="B206" i="15"/>
  <c r="B238" i="15"/>
  <c r="B239" i="15" s="1"/>
  <c r="B145" i="15"/>
  <c r="D228" i="15"/>
  <c r="D229" i="15" s="1"/>
  <c r="D135" i="15"/>
  <c r="B176" i="15"/>
  <c r="B181" i="15"/>
  <c r="B269" i="15"/>
  <c r="B270" i="15" s="1"/>
  <c r="E148" i="15"/>
  <c r="B159" i="13"/>
  <c r="B283" i="15"/>
  <c r="B117" i="4"/>
  <c r="B203" i="14" s="1"/>
  <c r="B72" i="5"/>
  <c r="B75" i="5"/>
  <c r="M16" i="2"/>
  <c r="I16" i="5"/>
  <c r="AV9" i="24"/>
  <c r="C9" i="10"/>
  <c r="C59" i="13"/>
  <c r="C104" i="13"/>
  <c r="C107" i="13"/>
  <c r="C62" i="13"/>
  <c r="C50" i="15"/>
  <c r="C10" i="11"/>
  <c r="D17" i="11" s="1"/>
  <c r="C27" i="15"/>
  <c r="C84" i="13"/>
  <c r="C169" i="13" s="1"/>
  <c r="C129" i="13"/>
  <c r="C59" i="5"/>
  <c r="C62" i="5"/>
  <c r="H70" i="5"/>
  <c r="G30" i="13"/>
  <c r="F115" i="13" s="1"/>
  <c r="H31" i="5"/>
  <c r="H71" i="5" s="1"/>
  <c r="B107" i="13"/>
  <c r="B26" i="11"/>
  <c r="B256" i="13"/>
  <c r="B133" i="5"/>
  <c r="B136" i="5"/>
  <c r="B147" i="5"/>
  <c r="B150" i="5"/>
  <c r="B25" i="11"/>
  <c r="B252" i="13"/>
  <c r="G22" i="19"/>
  <c r="E46" i="19"/>
  <c r="C70" i="19"/>
  <c r="F34" i="19"/>
  <c r="D58" i="19"/>
  <c r="F134" i="19"/>
  <c r="C170" i="19"/>
  <c r="G322" i="19"/>
  <c r="E346" i="19"/>
  <c r="C370" i="19"/>
  <c r="G522" i="19"/>
  <c r="E546" i="19"/>
  <c r="C570" i="19"/>
  <c r="G722" i="19"/>
  <c r="E746" i="19"/>
  <c r="C770" i="19"/>
  <c r="G122" i="19"/>
  <c r="D158" i="19"/>
  <c r="F334" i="19"/>
  <c r="D358" i="19"/>
  <c r="F534" i="19"/>
  <c r="D558" i="19"/>
  <c r="F734" i="19"/>
  <c r="D758" i="19"/>
  <c r="F234" i="19"/>
  <c r="E146" i="19"/>
  <c r="D258" i="19"/>
  <c r="E446" i="19"/>
  <c r="E646" i="19"/>
  <c r="G222" i="19"/>
  <c r="C270" i="19"/>
  <c r="F434" i="19"/>
  <c r="D658" i="19"/>
  <c r="F634" i="19"/>
  <c r="C670" i="19"/>
  <c r="D458" i="19"/>
  <c r="G622" i="19"/>
  <c r="C470" i="19"/>
  <c r="E246" i="19"/>
  <c r="G422" i="19"/>
  <c r="B398" i="15"/>
  <c r="B363" i="15"/>
  <c r="B366" i="15"/>
  <c r="E135" i="15"/>
  <c r="C25" i="4"/>
  <c r="C25" i="14" s="1"/>
  <c r="C56" i="20"/>
  <c r="F229" i="13"/>
  <c r="F348" i="15"/>
  <c r="H16" i="4"/>
  <c r="G16" i="14" s="1"/>
  <c r="L45" i="2"/>
  <c r="BJ13" i="24"/>
  <c r="B47" i="4"/>
  <c r="B133" i="14" s="1"/>
  <c r="B134" i="4" s="1"/>
  <c r="B46" i="14" s="1"/>
  <c r="B11" i="20"/>
  <c r="B355" i="21"/>
  <c r="B373" i="21"/>
  <c r="B387" i="21"/>
  <c r="J44" i="2"/>
  <c r="E15" i="4"/>
  <c r="E15" i="14" s="1"/>
  <c r="AP13" i="24"/>
  <c r="D145" i="15"/>
  <c r="B66" i="4"/>
  <c r="B69" i="4"/>
  <c r="B418" i="21"/>
  <c r="B389" i="15"/>
  <c r="B375" i="15"/>
  <c r="B415" i="15" s="1"/>
  <c r="D169" i="15"/>
  <c r="E145" i="15"/>
  <c r="C145" i="15"/>
  <c r="B80" i="5"/>
  <c r="B86" i="5"/>
  <c r="J35" i="2"/>
  <c r="E118" i="5"/>
  <c r="BF12" i="24"/>
  <c r="H42" i="5"/>
  <c r="H82" i="5" s="1"/>
  <c r="H56" i="5"/>
  <c r="G16" i="13"/>
  <c r="C156" i="13"/>
  <c r="B156" i="13"/>
  <c r="M31" i="2"/>
  <c r="I105" i="5"/>
  <c r="BL11" i="24"/>
  <c r="C60" i="4"/>
  <c r="C146" i="14" s="1"/>
  <c r="C147" i="4" s="1"/>
  <c r="C59" i="14" s="1"/>
  <c r="C24" i="20"/>
  <c r="C391" i="21"/>
  <c r="C377" i="21"/>
  <c r="B168" i="13"/>
  <c r="B18" i="15"/>
  <c r="C162" i="5"/>
  <c r="F282" i="19"/>
  <c r="D298" i="19"/>
  <c r="B314" i="19"/>
  <c r="F482" i="19"/>
  <c r="D498" i="19"/>
  <c r="B514" i="19"/>
  <c r="F682" i="19"/>
  <c r="D698" i="19"/>
  <c r="B714" i="19"/>
  <c r="F82" i="19"/>
  <c r="B114" i="19"/>
  <c r="E290" i="19"/>
  <c r="C306" i="19"/>
  <c r="E490" i="19"/>
  <c r="C506" i="19"/>
  <c r="E690" i="19"/>
  <c r="C706" i="19"/>
  <c r="E190" i="19"/>
  <c r="D198" i="19"/>
  <c r="C106" i="19"/>
  <c r="F182" i="19"/>
  <c r="C206" i="19"/>
  <c r="E90" i="19"/>
  <c r="D98" i="19"/>
  <c r="F382" i="19"/>
  <c r="B414" i="19"/>
  <c r="B214" i="19"/>
  <c r="E390" i="19"/>
  <c r="C406" i="19"/>
  <c r="E590" i="19"/>
  <c r="D598" i="19"/>
  <c r="F782" i="19"/>
  <c r="B814" i="19"/>
  <c r="F582" i="19"/>
  <c r="B614" i="19"/>
  <c r="E790" i="19"/>
  <c r="C606" i="19"/>
  <c r="D798" i="19"/>
  <c r="D398" i="19"/>
  <c r="C806" i="19"/>
  <c r="G128" i="21"/>
  <c r="F131" i="21"/>
  <c r="B166" i="15"/>
  <c r="B185" i="15"/>
  <c r="B259" i="15"/>
  <c r="B260" i="15" s="1"/>
  <c r="B171" i="15"/>
  <c r="C135" i="15"/>
  <c r="C228" i="15"/>
  <c r="C229" i="15" s="1"/>
  <c r="C169" i="15"/>
  <c r="C262" i="15"/>
  <c r="C263" i="15" s="1"/>
  <c r="H36" i="3"/>
  <c r="K328" i="15"/>
  <c r="C252" i="21"/>
  <c r="F16" i="24"/>
  <c r="B68" i="15"/>
  <c r="B95" i="15"/>
  <c r="B124" i="5"/>
  <c r="B168" i="5"/>
  <c r="B163" i="5"/>
  <c r="B160" i="5"/>
  <c r="C135" i="5"/>
  <c r="C149" i="5"/>
  <c r="F70" i="13"/>
  <c r="E115" i="13"/>
  <c r="F31" i="13"/>
  <c r="J29" i="2"/>
  <c r="E101" i="5"/>
  <c r="Z11" i="24"/>
  <c r="B49" i="5"/>
  <c r="B85" i="5"/>
  <c r="B76" i="5"/>
  <c r="B88" i="5"/>
  <c r="B46" i="4"/>
  <c r="B132" i="14" s="1"/>
  <c r="B133" i="4" s="1"/>
  <c r="B45" i="14" s="1"/>
  <c r="F46" i="4"/>
  <c r="B10" i="20"/>
  <c r="B348" i="21"/>
  <c r="B372" i="21"/>
  <c r="B354" i="21"/>
  <c r="B386" i="21"/>
  <c r="D350" i="21"/>
  <c r="D351" i="21"/>
  <c r="B179" i="15"/>
  <c r="B272" i="15"/>
  <c r="B273" i="15" s="1"/>
  <c r="C171" i="5"/>
  <c r="C32" i="20"/>
  <c r="L42" i="2"/>
  <c r="H11" i="4"/>
  <c r="G11" i="14" s="1"/>
  <c r="N13" i="24"/>
  <c r="B244" i="13"/>
  <c r="B26" i="10"/>
  <c r="B247" i="13"/>
  <c r="E69" i="6"/>
  <c r="D70" i="6"/>
  <c r="D74" i="6" s="1"/>
  <c r="D25" i="21"/>
  <c r="X18" i="24"/>
  <c r="D24" i="21"/>
  <c r="D30" i="21" s="1"/>
  <c r="E176" i="15"/>
  <c r="B377" i="15"/>
  <c r="B417" i="15" s="1"/>
  <c r="B391" i="15"/>
  <c r="B140" i="15"/>
  <c r="B196" i="15"/>
  <c r="B228" i="15"/>
  <c r="B229" i="15" s="1"/>
  <c r="B154" i="15"/>
  <c r="B135" i="15"/>
  <c r="B26" i="12"/>
  <c r="B258" i="13"/>
  <c r="B221" i="13" s="1"/>
  <c r="C174" i="5"/>
  <c r="D65" i="5"/>
  <c r="D38" i="5"/>
  <c r="D27" i="5"/>
  <c r="D33" i="5"/>
  <c r="D25" i="13"/>
  <c r="B174" i="5"/>
  <c r="D131" i="5"/>
  <c r="D158" i="5"/>
  <c r="D202" i="13"/>
  <c r="C721" i="19"/>
  <c r="B789" i="19"/>
  <c r="A797" i="19"/>
  <c r="B733" i="19"/>
  <c r="A745" i="19"/>
  <c r="A1228" i="19"/>
  <c r="C1206" i="19"/>
  <c r="C781" i="19"/>
  <c r="B1217" i="19"/>
  <c r="D119" i="5"/>
  <c r="D122" i="5"/>
  <c r="B17" i="4"/>
  <c r="B17" i="14" s="1"/>
  <c r="B172" i="5"/>
  <c r="B33" i="20"/>
  <c r="B30" i="20"/>
  <c r="H145" i="5"/>
  <c r="G189" i="13"/>
  <c r="E589" i="19"/>
  <c r="D597" i="19"/>
  <c r="E533" i="19"/>
  <c r="D545" i="19"/>
  <c r="F986" i="19"/>
  <c r="C1019" i="19"/>
  <c r="B613" i="19"/>
  <c r="F521" i="19"/>
  <c r="B569" i="19"/>
  <c r="E997" i="19"/>
  <c r="B1030" i="19"/>
  <c r="C557" i="19"/>
  <c r="F581" i="19"/>
  <c r="C605" i="19"/>
  <c r="D1008" i="19"/>
  <c r="C59" i="4"/>
  <c r="C145" i="14" s="1"/>
  <c r="C146" i="4" s="1"/>
  <c r="C58" i="14" s="1"/>
  <c r="C23" i="20"/>
  <c r="C354" i="21"/>
  <c r="C352" i="21"/>
  <c r="C376" i="21"/>
  <c r="C390" i="21"/>
  <c r="C40" i="5"/>
  <c r="C80" i="5" s="1"/>
  <c r="D176" i="15"/>
  <c r="B10" i="10"/>
  <c r="B72" i="13"/>
  <c r="B75" i="13"/>
  <c r="B63" i="15"/>
  <c r="C160" i="5"/>
  <c r="C163" i="5"/>
  <c r="E73" i="6"/>
  <c r="E28" i="21"/>
  <c r="E27" i="21"/>
  <c r="AH18" i="24"/>
  <c r="B84" i="5"/>
  <c r="C211" i="13"/>
  <c r="C251" i="13" s="1"/>
  <c r="C193" i="13"/>
  <c r="C225" i="13"/>
  <c r="C186" i="13"/>
  <c r="C347" i="21"/>
  <c r="C344" i="15"/>
  <c r="E51" i="4"/>
  <c r="E137" i="14" s="1"/>
  <c r="E138" i="4" s="1"/>
  <c r="E50" i="14" s="1"/>
  <c r="E15" i="20"/>
  <c r="E400" i="21"/>
  <c r="F51" i="4"/>
  <c r="C159" i="13"/>
  <c r="D109" i="5"/>
  <c r="D127" i="5"/>
  <c r="D141" i="5"/>
  <c r="D185" i="13"/>
  <c r="C321" i="19"/>
  <c r="B389" i="19"/>
  <c r="A397" i="19"/>
  <c r="C876" i="19"/>
  <c r="C381" i="19"/>
  <c r="A898" i="19"/>
  <c r="B333" i="19"/>
  <c r="A345" i="19"/>
  <c r="B887" i="19"/>
  <c r="D102" i="5"/>
  <c r="B69" i="20"/>
  <c r="F42" i="13"/>
  <c r="E101" i="13"/>
  <c r="F56" i="13"/>
  <c r="F101" i="13"/>
  <c r="B138" i="15"/>
  <c r="B157" i="15"/>
  <c r="B231" i="15"/>
  <c r="B232" i="15" s="1"/>
  <c r="B199" i="15"/>
  <c r="C241" i="15"/>
  <c r="C242" i="15" s="1"/>
  <c r="C148" i="15"/>
  <c r="C132" i="5"/>
  <c r="C159" i="5"/>
  <c r="F346" i="21"/>
  <c r="C29" i="21"/>
  <c r="C31" i="21"/>
  <c r="B353" i="15"/>
  <c r="B385" i="15"/>
  <c r="B350" i="15"/>
  <c r="B371" i="15"/>
  <c r="B411" i="15" s="1"/>
  <c r="D148" i="15"/>
  <c r="D241" i="15"/>
  <c r="D242" i="15" s="1"/>
  <c r="B9" i="12"/>
  <c r="B86" i="13"/>
  <c r="B113" i="15"/>
  <c r="F17" i="11"/>
  <c r="C17" i="11"/>
  <c r="J18" i="2"/>
  <c r="E25" i="5"/>
  <c r="J10" i="24"/>
  <c r="J140" i="5"/>
  <c r="I184" i="13"/>
  <c r="H81" i="19"/>
  <c r="E105" i="19"/>
  <c r="D113" i="19"/>
  <c r="H21" i="19"/>
  <c r="E57" i="19"/>
  <c r="F45" i="19"/>
  <c r="F97" i="19"/>
  <c r="G832" i="19"/>
  <c r="A837" i="19" s="1" a="1"/>
  <c r="F843" i="19"/>
  <c r="A848" i="19" s="1" a="1"/>
  <c r="D865" i="19"/>
  <c r="A870" i="19" s="1" a="1"/>
  <c r="G89" i="19"/>
  <c r="G33" i="19"/>
  <c r="D69" i="19"/>
  <c r="H821" i="19"/>
  <c r="A826" i="19" s="1" a="1"/>
  <c r="E854" i="19"/>
  <c r="A859" i="19" s="1" a="1"/>
  <c r="K100" i="5"/>
  <c r="E46" i="4"/>
  <c r="E132" i="14" s="1"/>
  <c r="E133" i="4" s="1"/>
  <c r="E45" i="14" s="1"/>
  <c r="E10" i="20"/>
  <c r="E386" i="21"/>
  <c r="B139" i="13"/>
  <c r="C146" i="13"/>
  <c r="B146" i="13"/>
  <c r="C108" i="15"/>
  <c r="M21" i="2"/>
  <c r="I30" i="5"/>
  <c r="BL10" i="24"/>
  <c r="B104" i="13"/>
  <c r="K53" i="2" l="1"/>
  <c r="F9" i="21"/>
  <c r="F243" i="21"/>
  <c r="F329" i="15" s="1"/>
  <c r="F357" i="15" s="1"/>
  <c r="F397" i="15" s="1"/>
  <c r="AB14" i="24"/>
  <c r="D22" i="5"/>
  <c r="D19" i="5"/>
  <c r="D54" i="5"/>
  <c r="E53" i="5"/>
  <c r="E13" i="13"/>
  <c r="C60" i="13"/>
  <c r="C145" i="13" s="1"/>
  <c r="C105" i="13"/>
  <c r="F53" i="5"/>
  <c r="C54" i="13"/>
  <c r="C139" i="13" s="1"/>
  <c r="C99" i="13"/>
  <c r="C42" i="15"/>
  <c r="K43" i="2"/>
  <c r="G12" i="4"/>
  <c r="F12" i="14" s="1"/>
  <c r="F360" i="21" s="1"/>
  <c r="AB13" i="24"/>
  <c r="K15" i="2"/>
  <c r="G13" i="5"/>
  <c r="AB9" i="24"/>
  <c r="F13" i="5"/>
  <c r="D53" i="13"/>
  <c r="D138" i="13" s="1"/>
  <c r="D98" i="13"/>
  <c r="B23" i="15"/>
  <c r="B80" i="13"/>
  <c r="J29" i="5"/>
  <c r="AX10" i="24"/>
  <c r="D155" i="5"/>
  <c r="D79" i="5"/>
  <c r="I154" i="5"/>
  <c r="E697" i="19"/>
  <c r="E1118" i="19"/>
  <c r="F633" i="19"/>
  <c r="G1096" i="19"/>
  <c r="G621" i="19"/>
  <c r="C669" i="19"/>
  <c r="E645" i="19"/>
  <c r="D657" i="19"/>
  <c r="C1140" i="19"/>
  <c r="C713" i="19"/>
  <c r="F1107" i="19"/>
  <c r="G681" i="19"/>
  <c r="H198" i="13"/>
  <c r="D1129" i="19"/>
  <c r="D705" i="19"/>
  <c r="F689" i="19"/>
  <c r="L14" i="2"/>
  <c r="H12" i="5"/>
  <c r="N9" i="24"/>
  <c r="D61" i="13"/>
  <c r="D146" i="13" s="1"/>
  <c r="D106" i="13"/>
  <c r="E61" i="5"/>
  <c r="F61" i="5" s="1"/>
  <c r="F21" i="5"/>
  <c r="E57" i="13"/>
  <c r="E142" i="13" s="1"/>
  <c r="E43" i="13"/>
  <c r="E21" i="13"/>
  <c r="E18" i="13"/>
  <c r="E102" i="13"/>
  <c r="E147" i="15"/>
  <c r="E241" i="15" s="1"/>
  <c r="K32" i="2"/>
  <c r="G113" i="5"/>
  <c r="L12" i="24"/>
  <c r="D170" i="5"/>
  <c r="D228" i="13"/>
  <c r="D347" i="15"/>
  <c r="D190" i="13"/>
  <c r="D230" i="13" s="1"/>
  <c r="D214" i="13"/>
  <c r="D254" i="13" s="1"/>
  <c r="D192" i="13"/>
  <c r="D161" i="5"/>
  <c r="D40" i="20"/>
  <c r="J114" i="5"/>
  <c r="AH12" i="24"/>
  <c r="C372" i="21"/>
  <c r="C412" i="21" s="1"/>
  <c r="C361" i="21"/>
  <c r="C401" i="21" s="1"/>
  <c r="C399" i="21"/>
  <c r="C54" i="20" s="1"/>
  <c r="C367" i="21"/>
  <c r="C407" i="21" s="1"/>
  <c r="D22" i="13"/>
  <c r="D19" i="13"/>
  <c r="D54" i="13"/>
  <c r="D139" i="13" s="1"/>
  <c r="D42" i="15"/>
  <c r="G238" i="13"/>
  <c r="C232" i="13"/>
  <c r="C218" i="13"/>
  <c r="E157" i="5"/>
  <c r="F157" i="5" s="1"/>
  <c r="E201" i="13"/>
  <c r="D421" i="19"/>
  <c r="C489" i="19"/>
  <c r="B445" i="19"/>
  <c r="D481" i="19"/>
  <c r="A505" i="19"/>
  <c r="B1173" i="19"/>
  <c r="A1184" i="19"/>
  <c r="C433" i="19"/>
  <c r="C1162" i="19"/>
  <c r="A457" i="19"/>
  <c r="B497" i="19"/>
  <c r="D1151" i="19"/>
  <c r="D128" i="13"/>
  <c r="D83" i="13"/>
  <c r="D168" i="13" s="1"/>
  <c r="D104" i="15"/>
  <c r="E58" i="5"/>
  <c r="F58" i="5" s="1"/>
  <c r="E44" i="5"/>
  <c r="F18" i="5"/>
  <c r="E54" i="5"/>
  <c r="F54" i="5" s="1"/>
  <c r="F14" i="5"/>
  <c r="E22" i="5"/>
  <c r="E19" i="5"/>
  <c r="E20" i="13"/>
  <c r="E60" i="13" s="1"/>
  <c r="E14" i="13"/>
  <c r="E52" i="13"/>
  <c r="E137" i="13" s="1"/>
  <c r="E134" i="15"/>
  <c r="E97" i="13"/>
  <c r="D67" i="20"/>
  <c r="D237" i="13"/>
  <c r="D205" i="13"/>
  <c r="D245" i="13" s="1"/>
  <c r="D356" i="15"/>
  <c r="D210" i="13"/>
  <c r="D250" i="13" s="1"/>
  <c r="D199" i="13"/>
  <c r="D239" i="13" s="1"/>
  <c r="D359" i="21"/>
  <c r="D66" i="13"/>
  <c r="D111" i="13"/>
  <c r="D39" i="13"/>
  <c r="D34" i="13"/>
  <c r="D168" i="15"/>
  <c r="D262" i="15" s="1"/>
  <c r="D263" i="15" s="1"/>
  <c r="C79" i="13"/>
  <c r="C164" i="13" s="1"/>
  <c r="C124" i="13"/>
  <c r="C91" i="15"/>
  <c r="C47" i="13"/>
  <c r="D60" i="13"/>
  <c r="D145" i="13" s="1"/>
  <c r="D105" i="13"/>
  <c r="G21" i="5"/>
  <c r="G57" i="5"/>
  <c r="F17" i="13"/>
  <c r="G18" i="5"/>
  <c r="G43" i="5"/>
  <c r="G83" i="5" s="1"/>
  <c r="E188" i="13"/>
  <c r="D281" i="19"/>
  <c r="E144" i="5"/>
  <c r="C942" i="19"/>
  <c r="D221" i="19"/>
  <c r="A257" i="19"/>
  <c r="A305" i="19"/>
  <c r="D931" i="19"/>
  <c r="A964" i="19"/>
  <c r="B245" i="19"/>
  <c r="B297" i="19"/>
  <c r="B953" i="19"/>
  <c r="C233" i="19"/>
  <c r="C289" i="19"/>
  <c r="E108" i="5"/>
  <c r="E130" i="5"/>
  <c r="E170" i="5" s="1"/>
  <c r="E106" i="5"/>
  <c r="E146" i="5" s="1"/>
  <c r="AR12" i="24"/>
  <c r="K34" i="2"/>
  <c r="G117" i="5"/>
  <c r="E83" i="5"/>
  <c r="F83" i="5" s="1"/>
  <c r="F43" i="5"/>
  <c r="C403" i="21"/>
  <c r="C103" i="4" s="1"/>
  <c r="C189" i="14" s="1"/>
  <c r="C63" i="4"/>
  <c r="C149" i="14" s="1"/>
  <c r="C150" i="4" s="1"/>
  <c r="C62" i="14" s="1"/>
  <c r="D146" i="5"/>
  <c r="F146" i="5" s="1"/>
  <c r="E26" i="13"/>
  <c r="E66" i="5"/>
  <c r="F66" i="5" s="1"/>
  <c r="E34" i="5"/>
  <c r="E74" i="5" s="1"/>
  <c r="E39" i="5"/>
  <c r="E79" i="5" s="1"/>
  <c r="D241" i="13"/>
  <c r="D363" i="21"/>
  <c r="D360" i="15"/>
  <c r="C48" i="5"/>
  <c r="B11" i="9"/>
  <c r="H29" i="13"/>
  <c r="I69" i="5"/>
  <c r="D166" i="5"/>
  <c r="D18" i="20"/>
  <c r="D74" i="5"/>
  <c r="F74" i="5" s="1"/>
  <c r="D47" i="5"/>
  <c r="G114" i="13"/>
  <c r="G69" i="13"/>
  <c r="G154" i="13" s="1"/>
  <c r="C364" i="15"/>
  <c r="C404" i="15" s="1"/>
  <c r="C369" i="15"/>
  <c r="C409" i="15" s="1"/>
  <c r="C396" i="15"/>
  <c r="C358" i="15"/>
  <c r="C398" i="15" s="1"/>
  <c r="L17" i="2"/>
  <c r="H17" i="5"/>
  <c r="BJ9" i="24"/>
  <c r="G52" i="5"/>
  <c r="G14" i="5"/>
  <c r="F12" i="13"/>
  <c r="G20" i="5"/>
  <c r="G60" i="5" s="1"/>
  <c r="C387" i="15"/>
  <c r="C144" i="15"/>
  <c r="C349" i="15"/>
  <c r="C389" i="15" s="1"/>
  <c r="C351" i="15"/>
  <c r="C373" i="15"/>
  <c r="C413" i="15" s="1"/>
  <c r="G104" i="5"/>
  <c r="K30" i="2"/>
  <c r="AR11" i="24"/>
  <c r="D46" i="15"/>
  <c r="D44" i="13"/>
  <c r="D58" i="13"/>
  <c r="D14" i="15"/>
  <c r="E121" i="5"/>
  <c r="E161" i="5" s="1"/>
  <c r="E153" i="5"/>
  <c r="F153" i="5" s="1"/>
  <c r="E197" i="13"/>
  <c r="B145" i="19"/>
  <c r="C189" i="19"/>
  <c r="A157" i="19"/>
  <c r="D181" i="19"/>
  <c r="C1052" i="19"/>
  <c r="B197" i="19"/>
  <c r="D1041" i="19"/>
  <c r="D121" i="19"/>
  <c r="A205" i="19"/>
  <c r="B1063" i="19"/>
  <c r="C133" i="19"/>
  <c r="A1074" i="19"/>
  <c r="E115" i="5"/>
  <c r="E155" i="5" s="1"/>
  <c r="E126" i="5"/>
  <c r="E166" i="5" s="1"/>
  <c r="E60" i="5"/>
  <c r="F60" i="5" s="1"/>
  <c r="F20" i="5"/>
  <c r="C400" i="15"/>
  <c r="C175" i="15"/>
  <c r="C269" i="15" s="1"/>
  <c r="C270" i="15" s="1"/>
  <c r="D148" i="5"/>
  <c r="F108" i="5"/>
  <c r="D134" i="5"/>
  <c r="F144" i="5"/>
  <c r="K19" i="2"/>
  <c r="G26" i="5"/>
  <c r="AB10" i="24"/>
  <c r="B61" i="4"/>
  <c r="B147" i="14" s="1"/>
  <c r="B392" i="21"/>
  <c r="B62" i="13"/>
  <c r="B50" i="15"/>
  <c r="B121" i="15" s="1"/>
  <c r="B59" i="13"/>
  <c r="B9" i="10"/>
  <c r="C16" i="10" s="1"/>
  <c r="B220" i="13"/>
  <c r="B231" i="13"/>
  <c r="B25" i="10"/>
  <c r="B234" i="13"/>
  <c r="B48" i="9"/>
  <c r="B217" i="13"/>
  <c r="B208" i="13"/>
  <c r="B23" i="9"/>
  <c r="B369" i="21"/>
  <c r="B366" i="21"/>
  <c r="B401" i="21"/>
  <c r="B52" i="4"/>
  <c r="B138" i="14" s="1"/>
  <c r="B16" i="20"/>
  <c r="B48" i="13"/>
  <c r="B45" i="13"/>
  <c r="B29" i="4"/>
  <c r="B29" i="14" s="1"/>
  <c r="C196" i="15"/>
  <c r="C88" i="15" s="1"/>
  <c r="B36" i="13"/>
  <c r="C45" i="5"/>
  <c r="D55" i="20"/>
  <c r="D91" i="4"/>
  <c r="D177" i="14" s="1"/>
  <c r="C143" i="13"/>
  <c r="B143" i="13"/>
  <c r="B407" i="21"/>
  <c r="B76" i="4"/>
  <c r="B162" i="14" s="1"/>
  <c r="B40" i="20"/>
  <c r="B152" i="4"/>
  <c r="B64" i="14"/>
  <c r="D16" i="20"/>
  <c r="B54" i="20"/>
  <c r="B90" i="4"/>
  <c r="B176" i="14" s="1"/>
  <c r="B11" i="11"/>
  <c r="B34" i="9"/>
  <c r="A826" i="19"/>
  <c r="D826" i="19"/>
  <c r="C827" i="19"/>
  <c r="B828" i="19"/>
  <c r="A829" i="19"/>
  <c r="E829" i="19"/>
  <c r="D830" i="19"/>
  <c r="E826" i="19"/>
  <c r="D827" i="19"/>
  <c r="C828" i="19"/>
  <c r="B829" i="19"/>
  <c r="A830" i="19"/>
  <c r="E830" i="19"/>
  <c r="B827" i="19"/>
  <c r="E828" i="19"/>
  <c r="C830" i="19"/>
  <c r="A827" i="19"/>
  <c r="D828" i="19"/>
  <c r="B830" i="19"/>
  <c r="E827" i="19"/>
  <c r="C826" i="19"/>
  <c r="D829" i="19"/>
  <c r="B826" i="19"/>
  <c r="C829" i="19"/>
  <c r="A828" i="19"/>
  <c r="A859" i="19"/>
  <c r="D859" i="19"/>
  <c r="C860" i="19"/>
  <c r="B861" i="19"/>
  <c r="A862" i="19"/>
  <c r="E862" i="19"/>
  <c r="D863" i="19"/>
  <c r="E859" i="19"/>
  <c r="D860" i="19"/>
  <c r="C861" i="19"/>
  <c r="B862" i="19"/>
  <c r="A863" i="19"/>
  <c r="E863" i="19"/>
  <c r="C859" i="19"/>
  <c r="A861" i="19"/>
  <c r="D862" i="19"/>
  <c r="B859" i="19"/>
  <c r="E860" i="19"/>
  <c r="C862" i="19"/>
  <c r="E861" i="19"/>
  <c r="D861" i="19"/>
  <c r="B860" i="19"/>
  <c r="C863" i="19"/>
  <c r="A860" i="19"/>
  <c r="B863" i="19"/>
  <c r="C837" i="19"/>
  <c r="B838" i="19"/>
  <c r="A839" i="19"/>
  <c r="E839" i="19"/>
  <c r="D840" i="19"/>
  <c r="C841" i="19"/>
  <c r="A837" i="19"/>
  <c r="D837" i="19"/>
  <c r="C838" i="19"/>
  <c r="B839" i="19"/>
  <c r="A840" i="19"/>
  <c r="E840" i="19"/>
  <c r="D841" i="19"/>
  <c r="A838" i="19"/>
  <c r="D839" i="19"/>
  <c r="B841" i="19"/>
  <c r="E837" i="19"/>
  <c r="C839" i="19"/>
  <c r="A841" i="19"/>
  <c r="B840" i="19"/>
  <c r="E838" i="19"/>
  <c r="D838" i="19"/>
  <c r="E841" i="19"/>
  <c r="B837" i="19"/>
  <c r="C840" i="19"/>
  <c r="C848" i="19"/>
  <c r="B849" i="19"/>
  <c r="A850" i="19"/>
  <c r="E850" i="19"/>
  <c r="D851" i="19"/>
  <c r="C852" i="19"/>
  <c r="A848" i="19"/>
  <c r="D848" i="19"/>
  <c r="C849" i="19"/>
  <c r="B850" i="19"/>
  <c r="A851" i="19"/>
  <c r="E851" i="19"/>
  <c r="D852" i="19"/>
  <c r="B848" i="19"/>
  <c r="E849" i="19"/>
  <c r="C851" i="19"/>
  <c r="D849" i="19"/>
  <c r="B851" i="19"/>
  <c r="E852" i="19"/>
  <c r="C850" i="19"/>
  <c r="A849" i="19"/>
  <c r="B852" i="19"/>
  <c r="E848" i="19"/>
  <c r="A852" i="19"/>
  <c r="D850" i="19"/>
  <c r="B870" i="19"/>
  <c r="A871" i="19"/>
  <c r="E871" i="19"/>
  <c r="D872" i="19"/>
  <c r="C873" i="19"/>
  <c r="B874" i="19"/>
  <c r="C870" i="19"/>
  <c r="B871" i="19"/>
  <c r="A872" i="19"/>
  <c r="B13" i="16" s="1"/>
  <c r="E872" i="19"/>
  <c r="D873" i="19"/>
  <c r="C874" i="19"/>
  <c r="E870" i="19"/>
  <c r="C872" i="19"/>
  <c r="A874" i="19"/>
  <c r="D870" i="19"/>
  <c r="B872" i="19"/>
  <c r="B32" i="16" s="1"/>
  <c r="E873" i="19"/>
  <c r="D871" i="19"/>
  <c r="E874" i="19"/>
  <c r="C871" i="19"/>
  <c r="D874" i="19"/>
  <c r="B873" i="19"/>
  <c r="A870" i="19"/>
  <c r="A873" i="19"/>
  <c r="C99" i="4"/>
  <c r="C185" i="14" s="1"/>
  <c r="C63" i="20"/>
  <c r="J30" i="5"/>
  <c r="B11" i="24"/>
  <c r="E18" i="20"/>
  <c r="I224" i="13"/>
  <c r="I343" i="15"/>
  <c r="E38" i="5"/>
  <c r="E78" i="5" s="1"/>
  <c r="E65" i="5"/>
  <c r="F65" i="5" s="1"/>
  <c r="E27" i="5"/>
  <c r="F27" i="5" s="1"/>
  <c r="E33" i="5"/>
  <c r="F33" i="5" s="1"/>
  <c r="E25" i="13"/>
  <c r="F25" i="5"/>
  <c r="B376" i="15"/>
  <c r="B393" i="15"/>
  <c r="B390" i="15"/>
  <c r="B367" i="15"/>
  <c r="B379" i="15"/>
  <c r="E141" i="13"/>
  <c r="D135" i="5"/>
  <c r="D149" i="5"/>
  <c r="C47" i="4"/>
  <c r="C133" i="14" s="1"/>
  <c r="C134" i="4" s="1"/>
  <c r="C46" i="14" s="1"/>
  <c r="C355" i="21"/>
  <c r="C387" i="21"/>
  <c r="C373" i="21"/>
  <c r="C348" i="21"/>
  <c r="C11" i="20"/>
  <c r="C72" i="4"/>
  <c r="C158" i="14" s="1"/>
  <c r="C394" i="21"/>
  <c r="C36" i="20"/>
  <c r="B155" i="4"/>
  <c r="B154" i="4"/>
  <c r="B67" i="14"/>
  <c r="B66" i="14"/>
  <c r="D73" i="5"/>
  <c r="D46" i="5"/>
  <c r="E70" i="6"/>
  <c r="E74" i="6" s="1"/>
  <c r="E24" i="21"/>
  <c r="E30" i="21" s="1"/>
  <c r="E25" i="21"/>
  <c r="Z18" i="24"/>
  <c r="G346" i="21"/>
  <c r="B72" i="4"/>
  <c r="B158" i="14" s="1"/>
  <c r="B36" i="20"/>
  <c r="B394" i="21"/>
  <c r="F27" i="20"/>
  <c r="E34" i="19"/>
  <c r="C58" i="19"/>
  <c r="F122" i="19"/>
  <c r="C158" i="19"/>
  <c r="E334" i="19"/>
  <c r="C358" i="19"/>
  <c r="E534" i="19"/>
  <c r="C558" i="19"/>
  <c r="E734" i="19"/>
  <c r="C758" i="19"/>
  <c r="B70" i="19"/>
  <c r="D146" i="19"/>
  <c r="F222" i="19"/>
  <c r="D246" i="19"/>
  <c r="B270" i="19"/>
  <c r="F422" i="19"/>
  <c r="D446" i="19"/>
  <c r="B470" i="19"/>
  <c r="F622" i="19"/>
  <c r="D646" i="19"/>
  <c r="B670" i="19"/>
  <c r="E134" i="19"/>
  <c r="E234" i="19"/>
  <c r="F322" i="19"/>
  <c r="B370" i="19"/>
  <c r="C458" i="19"/>
  <c r="E634" i="19"/>
  <c r="F22" i="19"/>
  <c r="D46" i="19"/>
  <c r="B170" i="19"/>
  <c r="C258" i="19"/>
  <c r="F522" i="19"/>
  <c r="F722" i="19"/>
  <c r="B770" i="19"/>
  <c r="D546" i="19"/>
  <c r="B570" i="19"/>
  <c r="E434" i="19"/>
  <c r="C658" i="19"/>
  <c r="D346" i="19"/>
  <c r="D746" i="19"/>
  <c r="C100" i="4"/>
  <c r="C186" i="14" s="1"/>
  <c r="C64" i="20"/>
  <c r="I145" i="5"/>
  <c r="H189" i="13"/>
  <c r="G521" i="19"/>
  <c r="D557" i="19"/>
  <c r="C569" i="19"/>
  <c r="C1030" i="19"/>
  <c r="F589" i="19"/>
  <c r="E597" i="19"/>
  <c r="F997" i="19"/>
  <c r="F533" i="19"/>
  <c r="E545" i="19"/>
  <c r="G581" i="19"/>
  <c r="D605" i="19"/>
  <c r="E1008" i="19"/>
  <c r="G986" i="19"/>
  <c r="D1019" i="19"/>
  <c r="C613" i="19"/>
  <c r="E207" i="15"/>
  <c r="E351" i="21"/>
  <c r="F60" i="4" s="1"/>
  <c r="E350" i="21"/>
  <c r="B87" i="4"/>
  <c r="B173" i="14" s="1"/>
  <c r="B51" i="20"/>
  <c r="E155" i="15"/>
  <c r="B403" i="15"/>
  <c r="B247" i="21" s="1"/>
  <c r="B406" i="15"/>
  <c r="G31" i="13"/>
  <c r="G70" i="13"/>
  <c r="C144" i="13"/>
  <c r="C147" i="13"/>
  <c r="J16" i="5"/>
  <c r="AX9" i="24"/>
  <c r="B60" i="15"/>
  <c r="B61" i="15" s="1"/>
  <c r="B182" i="15"/>
  <c r="B275" i="15"/>
  <c r="B276" i="15" s="1"/>
  <c r="B150" i="13"/>
  <c r="C90" i="4"/>
  <c r="C176" i="14" s="1"/>
  <c r="E40" i="20"/>
  <c r="B11" i="10"/>
  <c r="B76" i="13"/>
  <c r="B88" i="13"/>
  <c r="B12" i="9"/>
  <c r="B35" i="9"/>
  <c r="B85" i="13"/>
  <c r="B31" i="15"/>
  <c r="A3" i="23"/>
  <c r="C133" i="5"/>
  <c r="C136" i="5"/>
  <c r="C150" i="5"/>
  <c r="C147" i="5"/>
  <c r="B172" i="13"/>
  <c r="F16" i="10"/>
  <c r="G51" i="4"/>
  <c r="F137" i="14" s="1"/>
  <c r="G138" i="4" s="1"/>
  <c r="F50" i="14" s="1"/>
  <c r="F15" i="20"/>
  <c r="F400" i="21"/>
  <c r="K18" i="2"/>
  <c r="G25" i="5"/>
  <c r="L10" i="24"/>
  <c r="G46" i="4"/>
  <c r="F132" i="14" s="1"/>
  <c r="G133" i="4" s="1"/>
  <c r="F45" i="14" s="1"/>
  <c r="F10" i="20"/>
  <c r="F386" i="21"/>
  <c r="C172" i="5"/>
  <c r="B158" i="15"/>
  <c r="B251" i="15"/>
  <c r="B252" i="15" s="1"/>
  <c r="B219" i="15"/>
  <c r="E105" i="13"/>
  <c r="D186" i="13"/>
  <c r="D193" i="13"/>
  <c r="D211" i="13"/>
  <c r="D251" i="13" s="1"/>
  <c r="D225" i="13"/>
  <c r="D347" i="21"/>
  <c r="D344" i="15"/>
  <c r="C191" i="13"/>
  <c r="C212" i="13"/>
  <c r="C194" i="13"/>
  <c r="C226" i="13"/>
  <c r="D162" i="5"/>
  <c r="I70" i="5"/>
  <c r="H30" i="13"/>
  <c r="I31" i="5"/>
  <c r="I71" i="5" s="1"/>
  <c r="K30" i="5"/>
  <c r="B49" i="13"/>
  <c r="B92" i="15"/>
  <c r="B293" i="15"/>
  <c r="B294" i="15" s="1"/>
  <c r="B200" i="15"/>
  <c r="E103" i="13"/>
  <c r="B191" i="4"/>
  <c r="B190" i="4"/>
  <c r="B192" i="4"/>
  <c r="B103" i="14"/>
  <c r="B104" i="14"/>
  <c r="B102" i="14"/>
  <c r="D167" i="5"/>
  <c r="E91" i="4"/>
  <c r="E177" i="14" s="1"/>
  <c r="E55" i="20"/>
  <c r="F91" i="4"/>
  <c r="C352" i="15"/>
  <c r="C384" i="15"/>
  <c r="C370" i="15"/>
  <c r="C410" i="15" s="1"/>
  <c r="C137" i="15"/>
  <c r="C345" i="15"/>
  <c r="C219" i="13"/>
  <c r="C233" i="13"/>
  <c r="C61" i="4"/>
  <c r="C147" i="14" s="1"/>
  <c r="C25" i="20"/>
  <c r="C392" i="21"/>
  <c r="G229" i="13"/>
  <c r="G348" i="15"/>
  <c r="B30" i="4"/>
  <c r="B70" i="20"/>
  <c r="B73" i="20"/>
  <c r="D171" i="5"/>
  <c r="D38" i="13"/>
  <c r="D27" i="13"/>
  <c r="D110" i="13"/>
  <c r="D65" i="13"/>
  <c r="D33" i="13"/>
  <c r="D165" i="15"/>
  <c r="D166" i="15" s="1"/>
  <c r="D50" i="4"/>
  <c r="D136" i="14" s="1"/>
  <c r="D137" i="4" s="1"/>
  <c r="D49" i="14" s="1"/>
  <c r="B216" i="15"/>
  <c r="B155" i="15"/>
  <c r="B248" i="15"/>
  <c r="B249" i="15" s="1"/>
  <c r="B86" i="4"/>
  <c r="B172" i="14" s="1"/>
  <c r="F86" i="4"/>
  <c r="B50" i="20"/>
  <c r="K29" i="2"/>
  <c r="G101" i="5"/>
  <c r="AB11" i="24"/>
  <c r="F116" i="13"/>
  <c r="F71" i="13"/>
  <c r="F59" i="15"/>
  <c r="E116" i="13"/>
  <c r="B56" i="15"/>
  <c r="B191" i="15"/>
  <c r="B192" i="15" s="1"/>
  <c r="B265" i="15"/>
  <c r="B172" i="15"/>
  <c r="E82" i="19"/>
  <c r="A114" i="19"/>
  <c r="A119" i="19" s="1" a="1"/>
  <c r="D290" i="19"/>
  <c r="B306" i="19"/>
  <c r="D490" i="19"/>
  <c r="B506" i="19"/>
  <c r="D690" i="19"/>
  <c r="B706" i="19"/>
  <c r="E182" i="19"/>
  <c r="C198" i="19"/>
  <c r="A214" i="19"/>
  <c r="E382" i="19"/>
  <c r="C398" i="19"/>
  <c r="A414" i="19"/>
  <c r="E582" i="19"/>
  <c r="C598" i="19"/>
  <c r="A614" i="19"/>
  <c r="E782" i="19"/>
  <c r="C798" i="19"/>
  <c r="A814" i="19"/>
  <c r="D190" i="19"/>
  <c r="B106" i="19"/>
  <c r="B206" i="19"/>
  <c r="A314" i="19"/>
  <c r="B606" i="19"/>
  <c r="D90" i="19"/>
  <c r="C98" i="19"/>
  <c r="E482" i="19"/>
  <c r="C498" i="19"/>
  <c r="A714" i="19"/>
  <c r="E282" i="19"/>
  <c r="C298" i="19"/>
  <c r="A514" i="19"/>
  <c r="C698" i="19"/>
  <c r="B806" i="19"/>
  <c r="B406" i="19"/>
  <c r="D590" i="19"/>
  <c r="D790" i="19"/>
  <c r="D390" i="19"/>
  <c r="E682" i="19"/>
  <c r="F128" i="21"/>
  <c r="E131" i="21"/>
  <c r="C68" i="4"/>
  <c r="C154" i="14" s="1"/>
  <c r="C417" i="21"/>
  <c r="C72" i="20" s="1"/>
  <c r="G118" i="5"/>
  <c r="K35" i="2"/>
  <c r="BH12" i="24"/>
  <c r="F147" i="15"/>
  <c r="F388" i="15"/>
  <c r="C178" i="4"/>
  <c r="C177" i="4"/>
  <c r="C90" i="14"/>
  <c r="C89" i="14"/>
  <c r="B28" i="12"/>
  <c r="I42" i="5"/>
  <c r="I82" i="5" s="1"/>
  <c r="I56" i="5"/>
  <c r="H16" i="13"/>
  <c r="K16" i="5"/>
  <c r="D155" i="15"/>
  <c r="B212" i="15"/>
  <c r="B213" i="15" s="1"/>
  <c r="B47" i="15"/>
  <c r="B151" i="15"/>
  <c r="B15" i="15"/>
  <c r="B244" i="15"/>
  <c r="B245" i="15" s="1"/>
  <c r="C75" i="5"/>
  <c r="C72" i="5"/>
  <c r="C171" i="15"/>
  <c r="C185" i="15"/>
  <c r="C279" i="15" s="1"/>
  <c r="C259" i="15"/>
  <c r="C260" i="15" s="1"/>
  <c r="H383" i="15"/>
  <c r="E54" i="20"/>
  <c r="E67" i="20"/>
  <c r="B11" i="12"/>
  <c r="B210" i="15"/>
  <c r="B303" i="15"/>
  <c r="B304" i="15" s="1"/>
  <c r="B105" i="15"/>
  <c r="B106" i="15" s="1"/>
  <c r="B76" i="15"/>
  <c r="F17" i="12"/>
  <c r="B169" i="13"/>
  <c r="C110" i="13"/>
  <c r="F82" i="13"/>
  <c r="F100" i="15"/>
  <c r="E127" i="13"/>
  <c r="D128" i="5"/>
  <c r="D142" i="5"/>
  <c r="D107" i="5"/>
  <c r="D110" i="5"/>
  <c r="C67" i="4"/>
  <c r="C153" i="14" s="1"/>
  <c r="C31" i="20"/>
  <c r="C416" i="21"/>
  <c r="C380" i="21"/>
  <c r="D159" i="5"/>
  <c r="D132" i="5"/>
  <c r="D120" i="5"/>
  <c r="D123" i="5"/>
  <c r="D78" i="5"/>
  <c r="B160" i="15"/>
  <c r="B202" i="15"/>
  <c r="B203" i="15" s="1"/>
  <c r="B43" i="15"/>
  <c r="B234" i="15"/>
  <c r="B11" i="15"/>
  <c r="B141" i="15"/>
  <c r="D29" i="21"/>
  <c r="D31" i="21"/>
  <c r="D59" i="4"/>
  <c r="D145" i="14" s="1"/>
  <c r="D146" i="4" s="1"/>
  <c r="D58" i="14" s="1"/>
  <c r="D23" i="20"/>
  <c r="D354" i="21"/>
  <c r="D390" i="21"/>
  <c r="D352" i="21"/>
  <c r="D376" i="21"/>
  <c r="B48" i="4"/>
  <c r="B134" i="14" s="1"/>
  <c r="B12" i="20"/>
  <c r="B356" i="21"/>
  <c r="B388" i="21"/>
  <c r="B374" i="21"/>
  <c r="B353" i="21"/>
  <c r="E109" i="5"/>
  <c r="E127" i="5"/>
  <c r="E102" i="5"/>
  <c r="E141" i="5"/>
  <c r="E185" i="13"/>
  <c r="D381" i="19"/>
  <c r="A405" i="19"/>
  <c r="C887" i="19"/>
  <c r="B898" i="19"/>
  <c r="D321" i="19"/>
  <c r="A357" i="19"/>
  <c r="A909" i="19"/>
  <c r="B345" i="19"/>
  <c r="C389" i="19"/>
  <c r="B397" i="19"/>
  <c r="D876" i="19"/>
  <c r="C333" i="19"/>
  <c r="F101" i="5"/>
  <c r="E128" i="13"/>
  <c r="B137" i="5"/>
  <c r="B176" i="5"/>
  <c r="B173" i="5"/>
  <c r="B164" i="5"/>
  <c r="I36" i="3"/>
  <c r="L328" i="15"/>
  <c r="D252" i="21"/>
  <c r="H16" i="24"/>
  <c r="E131" i="5"/>
  <c r="F131" i="5" s="1"/>
  <c r="E158" i="5"/>
  <c r="F158" i="5" s="1"/>
  <c r="E122" i="5"/>
  <c r="F122" i="5" s="1"/>
  <c r="E202" i="13"/>
  <c r="D781" i="19"/>
  <c r="A805" i="19"/>
  <c r="C1217" i="19"/>
  <c r="B1228" i="19"/>
  <c r="D721" i="19"/>
  <c r="A757" i="19"/>
  <c r="A1239" i="19"/>
  <c r="C789" i="19"/>
  <c r="B797" i="19"/>
  <c r="B745" i="19"/>
  <c r="C733" i="19"/>
  <c r="D1206" i="19"/>
  <c r="E119" i="5"/>
  <c r="F119" i="5" s="1"/>
  <c r="F118" i="5"/>
  <c r="C151" i="15"/>
  <c r="B106" i="4"/>
  <c r="B109" i="4"/>
  <c r="B155" i="14"/>
  <c r="B152" i="14"/>
  <c r="B153" i="4" s="1"/>
  <c r="D151" i="15"/>
  <c r="B73" i="4"/>
  <c r="B159" i="14" s="1"/>
  <c r="B37" i="20"/>
  <c r="B395" i="21"/>
  <c r="I16" i="4"/>
  <c r="H16" i="14" s="1"/>
  <c r="M45" i="2"/>
  <c r="BL13" i="24"/>
  <c r="B101" i="15"/>
  <c r="B102" i="15" s="1"/>
  <c r="B300" i="15"/>
  <c r="B207" i="15"/>
  <c r="C64" i="4"/>
  <c r="C150" i="14" s="1"/>
  <c r="C151" i="4" s="1"/>
  <c r="C63" i="14" s="1"/>
  <c r="C365" i="21"/>
  <c r="C368" i="21"/>
  <c r="C404" i="21"/>
  <c r="C28" i="20"/>
  <c r="C112" i="13"/>
  <c r="C35" i="13"/>
  <c r="C67" i="13"/>
  <c r="C55" i="15"/>
  <c r="C32" i="13"/>
  <c r="C172" i="15"/>
  <c r="C52" i="4"/>
  <c r="C138" i="14" s="1"/>
  <c r="C40" i="13"/>
  <c r="C10" i="15"/>
  <c r="B112" i="13"/>
  <c r="C168" i="5"/>
  <c r="C124" i="5"/>
  <c r="B27" i="11"/>
  <c r="F14" i="20"/>
  <c r="E86" i="4"/>
  <c r="E172" i="14" s="1"/>
  <c r="E50" i="20"/>
  <c r="D206" i="13"/>
  <c r="D246" i="13" s="1"/>
  <c r="D242" i="13"/>
  <c r="D215" i="13"/>
  <c r="D255" i="13" s="1"/>
  <c r="D364" i="21"/>
  <c r="D377" i="21" s="1"/>
  <c r="D203" i="13"/>
  <c r="D361" i="15"/>
  <c r="D35" i="5"/>
  <c r="D67" i="5"/>
  <c r="D32" i="5"/>
  <c r="D40" i="5"/>
  <c r="D80" i="5" s="1"/>
  <c r="B88" i="15"/>
  <c r="B290" i="15"/>
  <c r="B197" i="15"/>
  <c r="I11" i="4"/>
  <c r="H11" i="14" s="1"/>
  <c r="M42" i="2"/>
  <c r="P13" i="24"/>
  <c r="D60" i="4"/>
  <c r="D146" i="14" s="1"/>
  <c r="D147" i="4" s="1"/>
  <c r="D59" i="14" s="1"/>
  <c r="D24" i="20"/>
  <c r="D391" i="21"/>
  <c r="B54" i="4"/>
  <c r="B140" i="14" s="1"/>
  <c r="B380" i="21"/>
  <c r="B412" i="21"/>
  <c r="B18" i="20"/>
  <c r="F155" i="13"/>
  <c r="E155" i="13"/>
  <c r="C175" i="5"/>
  <c r="C155" i="15"/>
  <c r="B186" i="15"/>
  <c r="B279" i="15"/>
  <c r="B280" i="15" s="1"/>
  <c r="J105" i="5"/>
  <c r="B12" i="24"/>
  <c r="G101" i="13"/>
  <c r="G56" i="13"/>
  <c r="G42" i="13"/>
  <c r="C207" i="15"/>
  <c r="E151" i="15"/>
  <c r="D207" i="15"/>
  <c r="G15" i="4"/>
  <c r="F15" i="14" s="1"/>
  <c r="K44" i="2"/>
  <c r="AR13" i="24"/>
  <c r="B55" i="4"/>
  <c r="B141" i="14" s="1"/>
  <c r="B19" i="20"/>
  <c r="B381" i="21"/>
  <c r="B413" i="21"/>
  <c r="C49" i="5"/>
  <c r="C85" i="5"/>
  <c r="C76" i="5"/>
  <c r="C88" i="5"/>
  <c r="D16" i="10"/>
  <c r="C178" i="15"/>
  <c r="C401" i="15"/>
  <c r="C365" i="15"/>
  <c r="C405" i="15" s="1"/>
  <c r="C362" i="15"/>
  <c r="C374" i="15"/>
  <c r="C414" i="15" s="1"/>
  <c r="C243" i="13"/>
  <c r="C216" i="13"/>
  <c r="C207" i="13"/>
  <c r="C204" i="13"/>
  <c r="C123" i="13"/>
  <c r="C46" i="13"/>
  <c r="C87" i="15"/>
  <c r="C78" i="13"/>
  <c r="B123" i="13"/>
  <c r="C54" i="4"/>
  <c r="C140" i="14" s="1"/>
  <c r="C73" i="13"/>
  <c r="C118" i="13"/>
  <c r="C186" i="15"/>
  <c r="C76" i="4"/>
  <c r="C162" i="14" s="1"/>
  <c r="B118" i="13"/>
  <c r="E16" i="20"/>
  <c r="F12" i="4"/>
  <c r="F138" i="4"/>
  <c r="C17" i="12"/>
  <c r="F127" i="5"/>
  <c r="K140" i="5"/>
  <c r="G53" i="5" l="1"/>
  <c r="F13" i="13"/>
  <c r="AD13" i="24"/>
  <c r="H12" i="4"/>
  <c r="G12" i="14" s="1"/>
  <c r="G360" i="21" s="1"/>
  <c r="L43" i="2"/>
  <c r="L15" i="2"/>
  <c r="AD9" i="24"/>
  <c r="H13" i="5"/>
  <c r="D62" i="5"/>
  <c r="D59" i="5"/>
  <c r="E98" i="13"/>
  <c r="E53" i="13"/>
  <c r="E138" i="13" s="1"/>
  <c r="L53" i="2"/>
  <c r="AD14" i="24"/>
  <c r="G9" i="21"/>
  <c r="G243" i="21"/>
  <c r="G329" i="15" s="1"/>
  <c r="G357" i="15" s="1"/>
  <c r="G397" i="15" s="1"/>
  <c r="L19" i="2"/>
  <c r="H26" i="5"/>
  <c r="AD10" i="24"/>
  <c r="D84" i="13"/>
  <c r="D169" i="13" s="1"/>
  <c r="D10" i="11"/>
  <c r="D27" i="15"/>
  <c r="G144" i="5"/>
  <c r="E221" i="19"/>
  <c r="C245" i="19"/>
  <c r="B257" i="19"/>
  <c r="C297" i="19"/>
  <c r="B305" i="19"/>
  <c r="A313" i="19"/>
  <c r="E931" i="19"/>
  <c r="F188" i="13"/>
  <c r="E281" i="19"/>
  <c r="D233" i="19"/>
  <c r="D289" i="19"/>
  <c r="A975" i="19"/>
  <c r="A269" i="19"/>
  <c r="B964" i="19"/>
  <c r="D942" i="19"/>
  <c r="C953" i="19"/>
  <c r="G108" i="5"/>
  <c r="G130" i="5"/>
  <c r="G170" i="5" s="1"/>
  <c r="G106" i="5"/>
  <c r="G146" i="5" s="1"/>
  <c r="C238" i="15"/>
  <c r="C239" i="15" s="1"/>
  <c r="C154" i="15"/>
  <c r="C150" i="15"/>
  <c r="C206" i="15"/>
  <c r="G54" i="5"/>
  <c r="G19" i="5"/>
  <c r="H57" i="5"/>
  <c r="G17" i="13"/>
  <c r="H21" i="5"/>
  <c r="H43" i="5"/>
  <c r="H83" i="5" s="1"/>
  <c r="H18" i="5"/>
  <c r="F34" i="5"/>
  <c r="F126" i="5"/>
  <c r="E66" i="13"/>
  <c r="E111" i="13"/>
  <c r="E39" i="13"/>
  <c r="E168" i="15"/>
  <c r="E262" i="15" s="1"/>
  <c r="E34" i="13"/>
  <c r="E169" i="15"/>
  <c r="E190" i="13"/>
  <c r="E230" i="13" s="1"/>
  <c r="E192" i="13"/>
  <c r="E228" i="13"/>
  <c r="E214" i="13"/>
  <c r="E254" i="13" s="1"/>
  <c r="E347" i="15"/>
  <c r="G61" i="5"/>
  <c r="C119" i="13"/>
  <c r="D119" i="13"/>
  <c r="D74" i="13"/>
  <c r="D159" i="13" s="1"/>
  <c r="D367" i="21"/>
  <c r="D407" i="21" s="1"/>
  <c r="D399" i="21"/>
  <c r="D54" i="20" s="1"/>
  <c r="D372" i="21"/>
  <c r="D412" i="21" s="1"/>
  <c r="D58" i="20" s="1"/>
  <c r="D361" i="21"/>
  <c r="D401" i="21" s="1"/>
  <c r="E241" i="13"/>
  <c r="E360" i="15"/>
  <c r="E363" i="21"/>
  <c r="I198" i="13"/>
  <c r="G633" i="19"/>
  <c r="F645" i="19"/>
  <c r="E657" i="19"/>
  <c r="F697" i="19"/>
  <c r="E705" i="19"/>
  <c r="J154" i="5"/>
  <c r="K154" i="5" s="1"/>
  <c r="H621" i="19"/>
  <c r="H681" i="19"/>
  <c r="G689" i="19"/>
  <c r="D1140" i="19"/>
  <c r="A1145" i="19" s="1" a="1"/>
  <c r="D669" i="19"/>
  <c r="D713" i="19"/>
  <c r="F1118" i="19"/>
  <c r="A1123" i="19" s="1" a="1"/>
  <c r="E1129" i="19"/>
  <c r="A1134" i="19" s="1" a="1"/>
  <c r="H1096" i="19"/>
  <c r="A1101" i="19" s="1" a="1"/>
  <c r="G1107" i="19"/>
  <c r="A1112" i="19" s="1" a="1"/>
  <c r="D232" i="13"/>
  <c r="D218" i="13"/>
  <c r="P9" i="24"/>
  <c r="M14" i="2"/>
  <c r="I12" i="5"/>
  <c r="H238" i="13"/>
  <c r="F115" i="5"/>
  <c r="D72" i="15"/>
  <c r="D108" i="15"/>
  <c r="BL9" i="24"/>
  <c r="I17" i="5"/>
  <c r="M17" i="2"/>
  <c r="D87" i="5"/>
  <c r="F166" i="5"/>
  <c r="G121" i="5"/>
  <c r="E421" i="19"/>
  <c r="B1184" i="19"/>
  <c r="C1173" i="19"/>
  <c r="A513" i="19"/>
  <c r="B457" i="19"/>
  <c r="D489" i="19"/>
  <c r="C445" i="19"/>
  <c r="B505" i="19"/>
  <c r="G157" i="5"/>
  <c r="A469" i="19"/>
  <c r="C497" i="19"/>
  <c r="A1195" i="19"/>
  <c r="D433" i="19"/>
  <c r="F201" i="13"/>
  <c r="E1151" i="19"/>
  <c r="D1162" i="19"/>
  <c r="E481" i="19"/>
  <c r="G22" i="5"/>
  <c r="G44" i="5"/>
  <c r="G84" i="5" s="1"/>
  <c r="G58" i="5"/>
  <c r="D91" i="15"/>
  <c r="D47" i="13"/>
  <c r="D79" i="13"/>
  <c r="D164" i="13" s="1"/>
  <c r="D124" i="13"/>
  <c r="E228" i="15"/>
  <c r="E229" i="15" s="1"/>
  <c r="F22" i="5"/>
  <c r="F19" i="5"/>
  <c r="E62" i="5"/>
  <c r="E59" i="5"/>
  <c r="D62" i="13"/>
  <c r="D59" i="13"/>
  <c r="D147" i="13" s="1"/>
  <c r="D50" i="15"/>
  <c r="D9" i="10"/>
  <c r="D104" i="13"/>
  <c r="F121" i="5"/>
  <c r="G153" i="5"/>
  <c r="A213" i="19"/>
  <c r="A1085" i="19"/>
  <c r="B157" i="19"/>
  <c r="B205" i="19"/>
  <c r="C1063" i="19"/>
  <c r="A169" i="19"/>
  <c r="D1052" i="19"/>
  <c r="C145" i="19"/>
  <c r="G115" i="5"/>
  <c r="G155" i="5" s="1"/>
  <c r="D133" i="19"/>
  <c r="F197" i="13"/>
  <c r="E1041" i="19"/>
  <c r="B1074" i="19"/>
  <c r="E121" i="19"/>
  <c r="D189" i="19"/>
  <c r="G126" i="5"/>
  <c r="C197" i="19"/>
  <c r="E181" i="19"/>
  <c r="C118" i="21"/>
  <c r="D103" i="13"/>
  <c r="E58" i="13"/>
  <c r="D143" i="13" s="1"/>
  <c r="E44" i="13"/>
  <c r="E14" i="15"/>
  <c r="E46" i="15"/>
  <c r="F155" i="5"/>
  <c r="B121" i="21"/>
  <c r="D174" i="5"/>
  <c r="C391" i="15"/>
  <c r="C377" i="15"/>
  <c r="C417" i="15" s="1"/>
  <c r="D175" i="15"/>
  <c r="D269" i="15" s="1"/>
  <c r="D270" i="15" s="1"/>
  <c r="D400" i="15"/>
  <c r="L34" i="2"/>
  <c r="H117" i="5"/>
  <c r="AT12" i="24"/>
  <c r="E134" i="5"/>
  <c r="E174" i="5" s="1"/>
  <c r="E148" i="5"/>
  <c r="F148" i="5" s="1"/>
  <c r="F102" i="13"/>
  <c r="F57" i="13"/>
  <c r="F142" i="13" s="1"/>
  <c r="F21" i="13"/>
  <c r="F18" i="13"/>
  <c r="F43" i="13"/>
  <c r="E84" i="5"/>
  <c r="F84" i="5" s="1"/>
  <c r="F44" i="5"/>
  <c r="C26" i="12"/>
  <c r="C258" i="13"/>
  <c r="F130" i="5"/>
  <c r="N12" i="24"/>
  <c r="H113" i="5"/>
  <c r="L32" i="2"/>
  <c r="E61" i="13"/>
  <c r="E106" i="13"/>
  <c r="F39" i="5"/>
  <c r="A719" i="19" a="1"/>
  <c r="G66" i="5"/>
  <c r="F26" i="13"/>
  <c r="G39" i="5"/>
  <c r="G34" i="5"/>
  <c r="G74" i="5" s="1"/>
  <c r="E205" i="13"/>
  <c r="E245" i="13" s="1"/>
  <c r="E237" i="13"/>
  <c r="E210" i="13"/>
  <c r="E250" i="13" s="1"/>
  <c r="E199" i="13"/>
  <c r="E239" i="13" s="1"/>
  <c r="E356" i="15"/>
  <c r="E359" i="21"/>
  <c r="F137" i="4" s="1"/>
  <c r="L30" i="2"/>
  <c r="H104" i="5"/>
  <c r="AT11" i="24"/>
  <c r="F97" i="13"/>
  <c r="F14" i="13"/>
  <c r="F52" i="13"/>
  <c r="F137" i="13" s="1"/>
  <c r="F134" i="15"/>
  <c r="F135" i="15"/>
  <c r="F20" i="13"/>
  <c r="F60" i="13" s="1"/>
  <c r="H114" i="13"/>
  <c r="H69" i="13"/>
  <c r="H154" i="13" s="1"/>
  <c r="D403" i="21"/>
  <c r="D63" i="4"/>
  <c r="D149" i="14" s="1"/>
  <c r="D150" i="4" s="1"/>
  <c r="D62" i="14" s="1"/>
  <c r="F63" i="4"/>
  <c r="F106" i="5"/>
  <c r="B132" i="13"/>
  <c r="C87" i="13"/>
  <c r="C172" i="13" s="1"/>
  <c r="C10" i="12"/>
  <c r="C117" i="15"/>
  <c r="C132" i="13"/>
  <c r="C151" i="13"/>
  <c r="D151" i="13"/>
  <c r="D369" i="15"/>
  <c r="D409" i="15" s="1"/>
  <c r="D364" i="15"/>
  <c r="D404" i="15" s="1"/>
  <c r="D396" i="15"/>
  <c r="D358" i="15"/>
  <c r="D398" i="15" s="1"/>
  <c r="D99" i="13"/>
  <c r="E54" i="13"/>
  <c r="E139" i="13" s="1"/>
  <c r="E42" i="15"/>
  <c r="E22" i="13"/>
  <c r="E99" i="13"/>
  <c r="E19" i="13"/>
  <c r="C121" i="21"/>
  <c r="D80" i="20"/>
  <c r="F161" i="5"/>
  <c r="D373" i="15"/>
  <c r="D413" i="15" s="1"/>
  <c r="D349" i="15"/>
  <c r="D389" i="15" s="1"/>
  <c r="D351" i="15"/>
  <c r="D144" i="15"/>
  <c r="D387" i="15"/>
  <c r="F170" i="5"/>
  <c r="E242" i="15"/>
  <c r="E83" i="13"/>
  <c r="E104" i="15"/>
  <c r="E47" i="5"/>
  <c r="E87" i="5" s="1"/>
  <c r="H52" i="5"/>
  <c r="G12" i="13"/>
  <c r="H14" i="5"/>
  <c r="H20" i="5"/>
  <c r="H60" i="5" s="1"/>
  <c r="K114" i="5"/>
  <c r="F79" i="5"/>
  <c r="I29" i="13"/>
  <c r="I69" i="13" s="1"/>
  <c r="J69" i="5"/>
  <c r="K69" i="5" s="1"/>
  <c r="K29" i="5"/>
  <c r="B148" i="4"/>
  <c r="B60" i="14"/>
  <c r="B28" i="4"/>
  <c r="B28" i="14" s="1"/>
  <c r="B101" i="4"/>
  <c r="B187" i="14" s="1"/>
  <c r="B65" i="20"/>
  <c r="B116" i="4"/>
  <c r="B202" i="14" s="1"/>
  <c r="B80" i="20"/>
  <c r="D25" i="4"/>
  <c r="D25" i="14" s="1"/>
  <c r="D56" i="20"/>
  <c r="B406" i="21"/>
  <c r="B409" i="21"/>
  <c r="B20" i="4"/>
  <c r="B20" i="14" s="1"/>
  <c r="B78" i="4"/>
  <c r="B164" i="14" s="1"/>
  <c r="B42" i="20"/>
  <c r="C197" i="15"/>
  <c r="C290" i="15"/>
  <c r="B25" i="4"/>
  <c r="B25" i="14" s="1"/>
  <c r="B92" i="4"/>
  <c r="B178" i="14" s="1"/>
  <c r="B56" i="20"/>
  <c r="B147" i="13"/>
  <c r="B144" i="13"/>
  <c r="F78" i="5"/>
  <c r="B51" i="14"/>
  <c r="B139" i="4"/>
  <c r="B24" i="9"/>
  <c r="A2" i="23" s="1"/>
  <c r="B27" i="10"/>
  <c r="B49" i="9"/>
  <c r="B260" i="13"/>
  <c r="A1" i="23"/>
  <c r="AT8" i="24" s="1"/>
  <c r="B248" i="13"/>
  <c r="B257" i="13"/>
  <c r="F38" i="5"/>
  <c r="F151" i="15"/>
  <c r="E56" i="20"/>
  <c r="E25" i="4"/>
  <c r="E25" i="14" s="1"/>
  <c r="F25" i="4"/>
  <c r="F178" i="4"/>
  <c r="L44" i="2"/>
  <c r="H15" i="4"/>
  <c r="G15" i="14" s="1"/>
  <c r="AT13" i="24"/>
  <c r="E203" i="13"/>
  <c r="E215" i="13"/>
  <c r="E255" i="13" s="1"/>
  <c r="E242" i="13"/>
  <c r="E206" i="13"/>
  <c r="E246" i="13" s="1"/>
  <c r="E361" i="15"/>
  <c r="E364" i="21"/>
  <c r="F64" i="4" s="1"/>
  <c r="B135" i="4"/>
  <c r="B47" i="14"/>
  <c r="E167" i="13"/>
  <c r="C280" i="15"/>
  <c r="B158" i="13"/>
  <c r="C116" i="4"/>
  <c r="C202" i="14" s="1"/>
  <c r="B163" i="13"/>
  <c r="C94" i="4"/>
  <c r="C180" i="14" s="1"/>
  <c r="C26" i="10"/>
  <c r="C247" i="13"/>
  <c r="C244" i="13"/>
  <c r="C179" i="15"/>
  <c r="C272" i="15"/>
  <c r="C273" i="15" s="1"/>
  <c r="C209" i="15"/>
  <c r="C188" i="15"/>
  <c r="C181" i="15"/>
  <c r="C191" i="15" s="1"/>
  <c r="B81" i="4"/>
  <c r="B167" i="14" s="1"/>
  <c r="B45" i="20"/>
  <c r="B421" i="21"/>
  <c r="G82" i="13"/>
  <c r="F167" i="13" s="1"/>
  <c r="G127" i="13"/>
  <c r="G100" i="15"/>
  <c r="D178" i="15"/>
  <c r="D401" i="15"/>
  <c r="D374" i="15"/>
  <c r="D414" i="15" s="1"/>
  <c r="D365" i="15"/>
  <c r="D405" i="15" s="1"/>
  <c r="D362" i="15"/>
  <c r="F40" i="20"/>
  <c r="C51" i="14"/>
  <c r="C139" i="4"/>
  <c r="C92" i="4"/>
  <c r="C178" i="14" s="1"/>
  <c r="B152" i="13"/>
  <c r="B113" i="4"/>
  <c r="B199" i="14" s="1"/>
  <c r="B77" i="20"/>
  <c r="C48" i="15"/>
  <c r="E171" i="5"/>
  <c r="M328" i="15"/>
  <c r="J16" i="24"/>
  <c r="E252" i="21"/>
  <c r="E193" i="13"/>
  <c r="E225" i="13"/>
  <c r="E211" i="13"/>
  <c r="E251" i="13" s="1"/>
  <c r="E344" i="15"/>
  <c r="E186" i="13"/>
  <c r="E347" i="21"/>
  <c r="E135" i="5"/>
  <c r="E149" i="5"/>
  <c r="F109" i="5"/>
  <c r="B56" i="4"/>
  <c r="B53" i="4"/>
  <c r="B370" i="21"/>
  <c r="B414" i="21"/>
  <c r="B13" i="4"/>
  <c r="B13" i="14" s="1"/>
  <c r="B17" i="20"/>
  <c r="B20" i="20"/>
  <c r="D99" i="4"/>
  <c r="D185" i="14" s="1"/>
  <c r="D63" i="20"/>
  <c r="B254" i="15"/>
  <c r="B255" i="15" s="1"/>
  <c r="B235" i="15"/>
  <c r="D163" i="5"/>
  <c r="D160" i="5"/>
  <c r="C107" i="4"/>
  <c r="C193" i="14" s="1"/>
  <c r="C71" i="20"/>
  <c r="D124" i="5"/>
  <c r="D168" i="5"/>
  <c r="H56" i="13"/>
  <c r="H42" i="13"/>
  <c r="B285" i="15"/>
  <c r="B286" i="15" s="1"/>
  <c r="B266" i="15"/>
  <c r="B310" i="15"/>
  <c r="B311" i="15" s="1"/>
  <c r="B217" i="15"/>
  <c r="D90" i="4"/>
  <c r="D176" i="14" s="1"/>
  <c r="D46" i="13"/>
  <c r="D78" i="13"/>
  <c r="D87" i="15"/>
  <c r="D54" i="4"/>
  <c r="D140" i="14" s="1"/>
  <c r="C101" i="4"/>
  <c r="C187" i="14" s="1"/>
  <c r="C65" i="20"/>
  <c r="C28" i="4"/>
  <c r="C28" i="14" s="1"/>
  <c r="H51" i="4"/>
  <c r="G137" i="14" s="1"/>
  <c r="H138" i="4" s="1"/>
  <c r="G50" i="14" s="1"/>
  <c r="G15" i="20"/>
  <c r="G400" i="21"/>
  <c r="E129" i="13"/>
  <c r="D47" i="4"/>
  <c r="D133" i="14" s="1"/>
  <c r="D134" i="4" s="1"/>
  <c r="D46" i="14" s="1"/>
  <c r="D373" i="21"/>
  <c r="D348" i="21"/>
  <c r="D355" i="21"/>
  <c r="D387" i="21"/>
  <c r="D11" i="20"/>
  <c r="D194" i="13"/>
  <c r="D226" i="13"/>
  <c r="D212" i="13"/>
  <c r="D191" i="13"/>
  <c r="G86" i="4"/>
  <c r="F172" i="14" s="1"/>
  <c r="F50" i="20"/>
  <c r="G91" i="4"/>
  <c r="F177" i="14" s="1"/>
  <c r="F55" i="20"/>
  <c r="E59" i="4"/>
  <c r="E145" i="14" s="1"/>
  <c r="E146" i="4" s="1"/>
  <c r="E58" i="14" s="1"/>
  <c r="E23" i="20"/>
  <c r="E352" i="21"/>
  <c r="E390" i="21"/>
  <c r="F99" i="4" s="1"/>
  <c r="E376" i="21"/>
  <c r="F67" i="4" s="1"/>
  <c r="E354" i="21"/>
  <c r="F176" i="15"/>
  <c r="C48" i="4"/>
  <c r="C134" i="14" s="1"/>
  <c r="C374" i="21"/>
  <c r="C353" i="21"/>
  <c r="C356" i="21"/>
  <c r="C388" i="21"/>
  <c r="C12" i="20"/>
  <c r="E73" i="5"/>
  <c r="F73" i="5" s="1"/>
  <c r="E46" i="5"/>
  <c r="E86" i="5" s="1"/>
  <c r="I383" i="15"/>
  <c r="F141" i="5"/>
  <c r="F127" i="13"/>
  <c r="C402" i="15"/>
  <c r="C375" i="15"/>
  <c r="C415" i="15" s="1"/>
  <c r="C363" i="15"/>
  <c r="C366" i="15"/>
  <c r="D301" i="15"/>
  <c r="D100" i="4"/>
  <c r="D186" i="14" s="1"/>
  <c r="D64" i="20"/>
  <c r="B95" i="4"/>
  <c r="B181" i="14" s="1"/>
  <c r="B59" i="20"/>
  <c r="C301" i="15"/>
  <c r="H346" i="21"/>
  <c r="F54" i="20"/>
  <c r="C137" i="5"/>
  <c r="C173" i="5"/>
  <c r="C164" i="5"/>
  <c r="C176" i="5"/>
  <c r="C11" i="9"/>
  <c r="C9" i="11"/>
  <c r="C23" i="15"/>
  <c r="C80" i="13"/>
  <c r="B125" i="13"/>
  <c r="C95" i="15"/>
  <c r="C68" i="15"/>
  <c r="C65" i="4"/>
  <c r="C151" i="14" s="1"/>
  <c r="C366" i="21"/>
  <c r="C369" i="21"/>
  <c r="C405" i="21"/>
  <c r="C29" i="20"/>
  <c r="E159" i="5"/>
  <c r="F159" i="5" s="1"/>
  <c r="E120" i="5"/>
  <c r="E123" i="5"/>
  <c r="E132" i="5"/>
  <c r="E168" i="13"/>
  <c r="E167" i="5"/>
  <c r="B74" i="4"/>
  <c r="B160" i="14" s="1"/>
  <c r="B396" i="21"/>
  <c r="B379" i="21"/>
  <c r="B382" i="21"/>
  <c r="B393" i="21"/>
  <c r="B19" i="4"/>
  <c r="B19" i="14" s="1"/>
  <c r="B38" i="20"/>
  <c r="D61" i="4"/>
  <c r="D147" i="14" s="1"/>
  <c r="D25" i="20"/>
  <c r="D392" i="21"/>
  <c r="B24" i="15"/>
  <c r="B25" i="15" s="1"/>
  <c r="B19" i="15"/>
  <c r="B12" i="15"/>
  <c r="B222" i="15"/>
  <c r="B223" i="15" s="1"/>
  <c r="B161" i="15"/>
  <c r="C265" i="15"/>
  <c r="C266" i="15" s="1"/>
  <c r="C56" i="15"/>
  <c r="C57" i="15" s="1"/>
  <c r="B16" i="15"/>
  <c r="B28" i="15"/>
  <c r="B29" i="15" s="1"/>
  <c r="G158" i="5"/>
  <c r="F202" i="13"/>
  <c r="D733" i="19"/>
  <c r="C745" i="19"/>
  <c r="E1206" i="19"/>
  <c r="B1239" i="19"/>
  <c r="E781" i="19"/>
  <c r="B805" i="19"/>
  <c r="A813" i="19"/>
  <c r="D1217" i="19"/>
  <c r="C1228" i="19"/>
  <c r="A769" i="19"/>
  <c r="B757" i="19"/>
  <c r="E721" i="19"/>
  <c r="A1250" i="19"/>
  <c r="D789" i="19"/>
  <c r="C797" i="19"/>
  <c r="G122" i="5"/>
  <c r="G131" i="5"/>
  <c r="G119" i="5"/>
  <c r="C122" i="21"/>
  <c r="D73" i="13"/>
  <c r="D76" i="4"/>
  <c r="D162" i="14" s="1"/>
  <c r="G147" i="15"/>
  <c r="G388" i="15"/>
  <c r="C148" i="4"/>
  <c r="C60" i="14"/>
  <c r="C199" i="15"/>
  <c r="C231" i="15"/>
  <c r="C232" i="15" s="1"/>
  <c r="C157" i="15"/>
  <c r="C138" i="15"/>
  <c r="C140" i="15"/>
  <c r="D370" i="15"/>
  <c r="D410" i="15" s="1"/>
  <c r="D137" i="15"/>
  <c r="D384" i="15"/>
  <c r="D352" i="15"/>
  <c r="D345" i="15"/>
  <c r="D219" i="13"/>
  <c r="D233" i="13"/>
  <c r="F145" i="13"/>
  <c r="E145" i="13"/>
  <c r="L18" i="2"/>
  <c r="H25" i="5"/>
  <c r="N10" i="24"/>
  <c r="E80" i="20"/>
  <c r="G71" i="13"/>
  <c r="F156" i="13" s="1"/>
  <c r="G59" i="15"/>
  <c r="E301" i="15"/>
  <c r="H229" i="13"/>
  <c r="H348" i="15"/>
  <c r="H46" i="4"/>
  <c r="G132" i="14" s="1"/>
  <c r="H133" i="4" s="1"/>
  <c r="G45" i="14" s="1"/>
  <c r="G10" i="20"/>
  <c r="G386" i="21"/>
  <c r="C73" i="4"/>
  <c r="C159" i="14" s="1"/>
  <c r="C395" i="21"/>
  <c r="C37" i="20"/>
  <c r="D175" i="5"/>
  <c r="B246" i="21"/>
  <c r="B12" i="21"/>
  <c r="B332" i="15"/>
  <c r="E27" i="13"/>
  <c r="E33" i="13"/>
  <c r="D118" i="13" s="1"/>
  <c r="E65" i="13"/>
  <c r="E165" i="15"/>
  <c r="E166" i="15" s="1"/>
  <c r="E38" i="13"/>
  <c r="E50" i="4"/>
  <c r="E136" i="14" s="1"/>
  <c r="E137" i="4" s="1"/>
  <c r="E49" i="14" s="1"/>
  <c r="F146" i="4"/>
  <c r="F15" i="4"/>
  <c r="F103" i="13"/>
  <c r="C150" i="13"/>
  <c r="B333" i="15"/>
  <c r="B65" i="14"/>
  <c r="C9" i="12"/>
  <c r="C113" i="15"/>
  <c r="C217" i="15"/>
  <c r="C86" i="13"/>
  <c r="C131" i="13"/>
  <c r="B131" i="13"/>
  <c r="C26" i="11"/>
  <c r="C256" i="13"/>
  <c r="F351" i="21"/>
  <c r="F350" i="21"/>
  <c r="J145" i="5"/>
  <c r="I189" i="13"/>
  <c r="H581" i="19"/>
  <c r="E605" i="19"/>
  <c r="D613" i="19"/>
  <c r="G997" i="19"/>
  <c r="A1002" i="19" s="1" a="1"/>
  <c r="F1008" i="19"/>
  <c r="A1013" i="19" s="1" a="1"/>
  <c r="H521" i="19"/>
  <c r="E557" i="19"/>
  <c r="D569" i="19"/>
  <c r="D1030" i="19"/>
  <c r="A1035" i="19" s="1" a="1"/>
  <c r="G533" i="19"/>
  <c r="F545" i="19"/>
  <c r="G589" i="19"/>
  <c r="H986" i="19"/>
  <c r="A991" i="19" s="1" a="1"/>
  <c r="E1019" i="19"/>
  <c r="A1024" i="19" s="1" a="1"/>
  <c r="F597" i="19"/>
  <c r="B80" i="4"/>
  <c r="B166" i="14" s="1"/>
  <c r="B420" i="21"/>
  <c r="B44" i="20"/>
  <c r="D68" i="4"/>
  <c r="D154" i="14" s="1"/>
  <c r="D417" i="21"/>
  <c r="D108" i="4" s="1"/>
  <c r="D194" i="14" s="1"/>
  <c r="J11" i="4"/>
  <c r="R13" i="24"/>
  <c r="B114" i="15"/>
  <c r="B115" i="15" s="1"/>
  <c r="B89" i="15"/>
  <c r="D75" i="5"/>
  <c r="D72" i="5"/>
  <c r="D45" i="5"/>
  <c r="D48" i="5"/>
  <c r="D36" i="5"/>
  <c r="D64" i="4"/>
  <c r="D150" i="14" s="1"/>
  <c r="D151" i="4" s="1"/>
  <c r="D63" i="14" s="1"/>
  <c r="D365" i="21"/>
  <c r="D378" i="21" s="1"/>
  <c r="D368" i="21"/>
  <c r="D404" i="21"/>
  <c r="D28" i="20"/>
  <c r="F16" i="20"/>
  <c r="C10" i="10"/>
  <c r="C75" i="13"/>
  <c r="C63" i="15"/>
  <c r="C72" i="13"/>
  <c r="C192" i="15"/>
  <c r="C18" i="15"/>
  <c r="C45" i="13"/>
  <c r="C36" i="13"/>
  <c r="C34" i="9"/>
  <c r="B120" i="13"/>
  <c r="C48" i="13"/>
  <c r="B117" i="13"/>
  <c r="C77" i="4"/>
  <c r="C163" i="14" s="1"/>
  <c r="C408" i="21"/>
  <c r="C41" i="20"/>
  <c r="B306" i="15"/>
  <c r="B307" i="15" s="1"/>
  <c r="B301" i="15"/>
  <c r="J16" i="4"/>
  <c r="B14" i="24"/>
  <c r="D48" i="15"/>
  <c r="B195" i="14"/>
  <c r="B192" i="14"/>
  <c r="E162" i="5"/>
  <c r="E110" i="5"/>
  <c r="E128" i="5"/>
  <c r="E142" i="5"/>
  <c r="E107" i="5"/>
  <c r="F107" i="5" s="1"/>
  <c r="D67" i="4"/>
  <c r="D153" i="14" s="1"/>
  <c r="D380" i="21"/>
  <c r="D416" i="21"/>
  <c r="D31" i="20"/>
  <c r="D172" i="5"/>
  <c r="C80" i="4"/>
  <c r="C166" i="14" s="1"/>
  <c r="C420" i="21"/>
  <c r="C44" i="20"/>
  <c r="D133" i="5"/>
  <c r="D147" i="5"/>
  <c r="D150" i="5"/>
  <c r="D136" i="5"/>
  <c r="F148" i="15"/>
  <c r="F241" i="15"/>
  <c r="F242" i="15" s="1"/>
  <c r="G27" i="20"/>
  <c r="L35" i="2"/>
  <c r="H118" i="5"/>
  <c r="BJ12" i="24"/>
  <c r="E122" i="19"/>
  <c r="C146" i="19"/>
  <c r="D34" i="19"/>
  <c r="A70" i="19"/>
  <c r="A75" i="19" s="1" a="1"/>
  <c r="E222" i="19"/>
  <c r="C246" i="19"/>
  <c r="A270" i="19"/>
  <c r="E422" i="19"/>
  <c r="C446" i="19"/>
  <c r="A470" i="19"/>
  <c r="E622" i="19"/>
  <c r="C646" i="19"/>
  <c r="A670" i="19"/>
  <c r="A675" i="19" s="1" a="1"/>
  <c r="C46" i="19"/>
  <c r="D234" i="19"/>
  <c r="B258" i="19"/>
  <c r="D434" i="19"/>
  <c r="B458" i="19"/>
  <c r="D634" i="19"/>
  <c r="B658" i="19"/>
  <c r="E22" i="19"/>
  <c r="B58" i="19"/>
  <c r="A170" i="19"/>
  <c r="B158" i="19"/>
  <c r="D134" i="19"/>
  <c r="A570" i="19"/>
  <c r="C746" i="19"/>
  <c r="E322" i="19"/>
  <c r="A370" i="19"/>
  <c r="B558" i="19"/>
  <c r="C346" i="19"/>
  <c r="E722" i="19"/>
  <c r="A770" i="19"/>
  <c r="D334" i="19"/>
  <c r="C546" i="19"/>
  <c r="D734" i="19"/>
  <c r="D534" i="19"/>
  <c r="B358" i="19"/>
  <c r="E522" i="19"/>
  <c r="B758" i="19"/>
  <c r="B64" i="15"/>
  <c r="B65" i="15" s="1"/>
  <c r="B57" i="15"/>
  <c r="L29" i="2"/>
  <c r="H101" i="5"/>
  <c r="AD11" i="24"/>
  <c r="D185" i="15"/>
  <c r="D186" i="15" s="1"/>
  <c r="D171" i="15"/>
  <c r="D172" i="15" s="1"/>
  <c r="D259" i="15"/>
  <c r="D260" i="15" s="1"/>
  <c r="D196" i="15"/>
  <c r="D32" i="13"/>
  <c r="C117" i="13" s="1"/>
  <c r="D67" i="13"/>
  <c r="D35" i="13"/>
  <c r="D112" i="13"/>
  <c r="D55" i="15"/>
  <c r="D52" i="4"/>
  <c r="D138" i="14" s="1"/>
  <c r="D10" i="15"/>
  <c r="D40" i="13"/>
  <c r="C371" i="15"/>
  <c r="C411" i="15" s="1"/>
  <c r="C350" i="15"/>
  <c r="C353" i="15"/>
  <c r="C385" i="15"/>
  <c r="C392" i="15"/>
  <c r="C378" i="15"/>
  <c r="C418" i="15" s="1"/>
  <c r="E107" i="13"/>
  <c r="E104" i="13"/>
  <c r="E143" i="13"/>
  <c r="H70" i="13"/>
  <c r="H31" i="13"/>
  <c r="C48" i="9"/>
  <c r="C25" i="10"/>
  <c r="C231" i="13"/>
  <c r="C23" i="9"/>
  <c r="C217" i="13"/>
  <c r="C208" i="13"/>
  <c r="C220" i="13"/>
  <c r="C234" i="13"/>
  <c r="F18" i="20"/>
  <c r="G27" i="5"/>
  <c r="G33" i="5"/>
  <c r="G65" i="5"/>
  <c r="G38" i="5"/>
  <c r="F25" i="13"/>
  <c r="J42" i="5"/>
  <c r="J82" i="5" s="1"/>
  <c r="K82" i="5" s="1"/>
  <c r="J56" i="5"/>
  <c r="K56" i="5" s="1"/>
  <c r="I16" i="13"/>
  <c r="F67" i="20"/>
  <c r="E31" i="21"/>
  <c r="E29" i="21"/>
  <c r="C87" i="4"/>
  <c r="C173" i="14" s="1"/>
  <c r="C51" i="20"/>
  <c r="B380" i="15"/>
  <c r="B416" i="15"/>
  <c r="B407" i="15"/>
  <c r="B419" i="15"/>
  <c r="B244" i="21"/>
  <c r="B10" i="21"/>
  <c r="B330" i="15"/>
  <c r="J70" i="5"/>
  <c r="K70" i="5" s="1"/>
  <c r="J31" i="5"/>
  <c r="I30" i="13"/>
  <c r="H115" i="13" s="1"/>
  <c r="A619" i="19" a="1"/>
  <c r="F61" i="4"/>
  <c r="F105" i="13"/>
  <c r="B13" i="21"/>
  <c r="B68" i="14"/>
  <c r="B156" i="4"/>
  <c r="F141" i="13"/>
  <c r="F59" i="4"/>
  <c r="F132" i="5"/>
  <c r="C89" i="15"/>
  <c r="C291" i="15"/>
  <c r="E48" i="15"/>
  <c r="B94" i="4"/>
  <c r="B180" i="14" s="1"/>
  <c r="B58" i="20"/>
  <c r="B291" i="15"/>
  <c r="B296" i="15"/>
  <c r="D243" i="13"/>
  <c r="D216" i="13"/>
  <c r="D207" i="13"/>
  <c r="D204" i="13"/>
  <c r="C104" i="4"/>
  <c r="C190" i="14" s="1"/>
  <c r="C68" i="20"/>
  <c r="B88" i="4"/>
  <c r="B174" i="14" s="1"/>
  <c r="B52" i="20"/>
  <c r="B24" i="4"/>
  <c r="B24" i="14" s="1"/>
  <c r="D72" i="4"/>
  <c r="D158" i="14" s="1"/>
  <c r="D394" i="21"/>
  <c r="D36" i="20"/>
  <c r="B44" i="15"/>
  <c r="B96" i="15"/>
  <c r="B97" i="15" s="1"/>
  <c r="B69" i="15"/>
  <c r="B70" i="15" s="1"/>
  <c r="B51" i="15"/>
  <c r="B48" i="15"/>
  <c r="B109" i="15"/>
  <c r="B110" i="15" s="1"/>
  <c r="B73" i="15"/>
  <c r="B74" i="15" s="1"/>
  <c r="C108" i="4"/>
  <c r="C194" i="14" s="1"/>
  <c r="D82" i="19"/>
  <c r="B98" i="19"/>
  <c r="D182" i="19"/>
  <c r="B198" i="19"/>
  <c r="D382" i="19"/>
  <c r="B398" i="19"/>
  <c r="D582" i="19"/>
  <c r="B598" i="19"/>
  <c r="D782" i="19"/>
  <c r="B798" i="19"/>
  <c r="C90" i="19"/>
  <c r="A106" i="19"/>
  <c r="A111" i="19" s="1" a="1"/>
  <c r="C190" i="19"/>
  <c r="A206" i="19"/>
  <c r="C390" i="19"/>
  <c r="A406" i="19"/>
  <c r="C590" i="19"/>
  <c r="A606" i="19"/>
  <c r="A611" i="19" s="1" a="1"/>
  <c r="C790" i="19"/>
  <c r="A806" i="19"/>
  <c r="A306" i="19"/>
  <c r="D682" i="19"/>
  <c r="B698" i="19"/>
  <c r="C290" i="19"/>
  <c r="A506" i="19"/>
  <c r="A706" i="19"/>
  <c r="A711" i="19" s="1" a="1"/>
  <c r="D482" i="19"/>
  <c r="B498" i="19"/>
  <c r="C690" i="19"/>
  <c r="D282" i="19"/>
  <c r="B298" i="19"/>
  <c r="C490" i="19"/>
  <c r="E128" i="21"/>
  <c r="D131" i="21"/>
  <c r="E719" i="19"/>
  <c r="B719" i="19"/>
  <c r="D176" i="21" s="1"/>
  <c r="F719" i="19"/>
  <c r="D719" i="19"/>
  <c r="B176" i="21" s="1"/>
  <c r="C719" i="19"/>
  <c r="C176" i="21" s="1"/>
  <c r="A719" i="19"/>
  <c r="E176" i="21" s="1"/>
  <c r="C119" i="19"/>
  <c r="C162" i="21" s="1"/>
  <c r="F119" i="19"/>
  <c r="B119" i="19"/>
  <c r="D162" i="21" s="1"/>
  <c r="A119" i="19"/>
  <c r="E162" i="21" s="1"/>
  <c r="E119" i="19"/>
  <c r="D119" i="19"/>
  <c r="B162" i="21" s="1"/>
  <c r="E156" i="13"/>
  <c r="G127" i="5"/>
  <c r="G141" i="5"/>
  <c r="G109" i="5"/>
  <c r="F185" i="13"/>
  <c r="D333" i="19"/>
  <c r="C345" i="19"/>
  <c r="E876" i="19"/>
  <c r="B909" i="19"/>
  <c r="E381" i="19"/>
  <c r="B405" i="19"/>
  <c r="A413" i="19"/>
  <c r="D887" i="19"/>
  <c r="C898" i="19"/>
  <c r="A920" i="19"/>
  <c r="E321" i="19"/>
  <c r="B357" i="19"/>
  <c r="D389" i="19"/>
  <c r="C397" i="19"/>
  <c r="A369" i="19"/>
  <c r="G102" i="5"/>
  <c r="B119" i="21"/>
  <c r="B41" i="11"/>
  <c r="B30" i="14"/>
  <c r="G14" i="20"/>
  <c r="C259" i="13"/>
  <c r="C221" i="13" s="1"/>
  <c r="C27" i="12"/>
  <c r="B118" i="15"/>
  <c r="B119" i="15" s="1"/>
  <c r="B93" i="15"/>
  <c r="C25" i="11"/>
  <c r="C252" i="13"/>
  <c r="B313" i="15"/>
  <c r="B314" i="15" s="1"/>
  <c r="B220" i="15"/>
  <c r="A4" i="23"/>
  <c r="E60" i="4"/>
  <c r="E146" i="14" s="1"/>
  <c r="E147" i="4" s="1"/>
  <c r="E59" i="14" s="1"/>
  <c r="E24" i="20"/>
  <c r="E377" i="21"/>
  <c r="E32" i="20" s="1"/>
  <c r="E391" i="21"/>
  <c r="B112" i="4"/>
  <c r="B198" i="14" s="1"/>
  <c r="B76" i="20"/>
  <c r="D86" i="5"/>
  <c r="F86" i="5" s="1"/>
  <c r="F46" i="5"/>
  <c r="C112" i="4"/>
  <c r="C198" i="14" s="1"/>
  <c r="C76" i="20"/>
  <c r="C55" i="4"/>
  <c r="C141" i="14" s="1"/>
  <c r="C381" i="21"/>
  <c r="C413" i="21"/>
  <c r="C19" i="20"/>
  <c r="E32" i="5"/>
  <c r="E35" i="5"/>
  <c r="E67" i="5"/>
  <c r="F67" i="5" s="1"/>
  <c r="E40" i="5"/>
  <c r="E80" i="5" s="1"/>
  <c r="F80" i="5" s="1"/>
  <c r="E58" i="20"/>
  <c r="D32" i="20"/>
  <c r="F147" i="4"/>
  <c r="C378" i="21"/>
  <c r="F155" i="15"/>
  <c r="F167" i="5"/>
  <c r="G115" i="13"/>
  <c r="K105" i="5"/>
  <c r="F171" i="5"/>
  <c r="F102" i="5"/>
  <c r="G13" i="13" l="1"/>
  <c r="H53" i="5"/>
  <c r="AF9" i="24"/>
  <c r="M15" i="2"/>
  <c r="I13" i="5"/>
  <c r="F53" i="13"/>
  <c r="F138" i="13" s="1"/>
  <c r="F98" i="13"/>
  <c r="M53" i="2"/>
  <c r="AF14" i="24"/>
  <c r="H9" i="21"/>
  <c r="H243" i="21"/>
  <c r="H329" i="15" s="1"/>
  <c r="H357" i="15" s="1"/>
  <c r="H397" i="15" s="1"/>
  <c r="M43" i="2"/>
  <c r="I12" i="4"/>
  <c r="H12" i="14" s="1"/>
  <c r="H360" i="21" s="1"/>
  <c r="AF13" i="24"/>
  <c r="A575" i="19" a="1"/>
  <c r="F174" i="5"/>
  <c r="G52" i="13"/>
  <c r="G137" i="13" s="1"/>
  <c r="G14" i="13"/>
  <c r="G134" i="15"/>
  <c r="G97" i="13"/>
  <c r="G135" i="15"/>
  <c r="G20" i="13"/>
  <c r="G60" i="13" s="1"/>
  <c r="D206" i="15"/>
  <c r="D154" i="15"/>
  <c r="D248" i="15" s="1"/>
  <c r="D249" i="15" s="1"/>
  <c r="D238" i="15"/>
  <c r="D239" i="15" s="1"/>
  <c r="D150" i="15"/>
  <c r="F228" i="15"/>
  <c r="F229" i="15" s="1"/>
  <c r="E364" i="15"/>
  <c r="E404" i="15" s="1"/>
  <c r="E369" i="15"/>
  <c r="E409" i="15" s="1"/>
  <c r="E396" i="15"/>
  <c r="E358" i="15"/>
  <c r="E398" i="15" s="1"/>
  <c r="F168" i="15"/>
  <c r="F262" i="15" s="1"/>
  <c r="F39" i="13"/>
  <c r="F66" i="13"/>
  <c r="F111" i="13"/>
  <c r="F169" i="15"/>
  <c r="F34" i="13"/>
  <c r="F74" i="13" s="1"/>
  <c r="F106" i="13"/>
  <c r="F61" i="13"/>
  <c r="F134" i="5"/>
  <c r="E16" i="10"/>
  <c r="F59" i="5"/>
  <c r="F62" i="5"/>
  <c r="D132" i="13"/>
  <c r="D10" i="12"/>
  <c r="E17" i="12" s="1"/>
  <c r="D87" i="13"/>
  <c r="D117" i="15"/>
  <c r="F241" i="13"/>
  <c r="F363" i="21"/>
  <c r="F360" i="15"/>
  <c r="F47" i="5"/>
  <c r="I14" i="5"/>
  <c r="H12" i="13"/>
  <c r="I52" i="5"/>
  <c r="I20" i="5"/>
  <c r="I60" i="5" s="1"/>
  <c r="C1123" i="19"/>
  <c r="D1126" i="19"/>
  <c r="C1124" i="19"/>
  <c r="D1127" i="19"/>
  <c r="B1123" i="19"/>
  <c r="B1127" i="19"/>
  <c r="E1127" i="19"/>
  <c r="B1124" i="19"/>
  <c r="C1127" i="19"/>
  <c r="B1125" i="19"/>
  <c r="E1123" i="19"/>
  <c r="E1124" i="19"/>
  <c r="B1126" i="19"/>
  <c r="A1125" i="19"/>
  <c r="A1123" i="19"/>
  <c r="A1126" i="19"/>
  <c r="C1125" i="19"/>
  <c r="C1126" i="19"/>
  <c r="D1125" i="19"/>
  <c r="E1125" i="19"/>
  <c r="D1123" i="19"/>
  <c r="E1126" i="19"/>
  <c r="A1127" i="19"/>
  <c r="A1124" i="19"/>
  <c r="D1124" i="19"/>
  <c r="G47" i="5"/>
  <c r="G87" i="5" s="1"/>
  <c r="E79" i="13"/>
  <c r="E164" i="13" s="1"/>
  <c r="E124" i="13"/>
  <c r="E91" i="15"/>
  <c r="E47" i="13"/>
  <c r="G57" i="13"/>
  <c r="G142" i="13" s="1"/>
  <c r="G21" i="13"/>
  <c r="G102" i="13"/>
  <c r="G43" i="13"/>
  <c r="G18" i="13"/>
  <c r="C101" i="15"/>
  <c r="C300" i="15"/>
  <c r="F228" i="13"/>
  <c r="F192" i="13"/>
  <c r="F347" i="15"/>
  <c r="F190" i="13"/>
  <c r="F230" i="13" s="1"/>
  <c r="F214" i="13"/>
  <c r="F254" i="13" s="1"/>
  <c r="D377" i="15"/>
  <c r="D417" i="15" s="1"/>
  <c r="D391" i="15"/>
  <c r="D17" i="12"/>
  <c r="G188" i="13"/>
  <c r="H144" i="5"/>
  <c r="E233" i="19"/>
  <c r="B269" i="19"/>
  <c r="E289" i="19"/>
  <c r="F221" i="19"/>
  <c r="D245" i="19"/>
  <c r="C257" i="19"/>
  <c r="D297" i="19"/>
  <c r="C305" i="19"/>
  <c r="B313" i="19"/>
  <c r="F931" i="19"/>
  <c r="D953" i="19"/>
  <c r="E942" i="19"/>
  <c r="F281" i="19"/>
  <c r="B975" i="19"/>
  <c r="C964" i="19"/>
  <c r="H108" i="5"/>
  <c r="H106" i="5"/>
  <c r="H146" i="5" s="1"/>
  <c r="H130" i="5"/>
  <c r="H170" i="5" s="1"/>
  <c r="E72" i="15"/>
  <c r="E108" i="15"/>
  <c r="G166" i="5"/>
  <c r="F87" i="5"/>
  <c r="R9" i="24"/>
  <c r="J12" i="5"/>
  <c r="B1113" i="19"/>
  <c r="C1116" i="19"/>
  <c r="B1114" i="19"/>
  <c r="B1112" i="19"/>
  <c r="B1115" i="19"/>
  <c r="A1113" i="19"/>
  <c r="A1114" i="19"/>
  <c r="A1112" i="19"/>
  <c r="A1115" i="19"/>
  <c r="E1113" i="19"/>
  <c r="E1116" i="19"/>
  <c r="B1116" i="19"/>
  <c r="E1114" i="19"/>
  <c r="D1112" i="19"/>
  <c r="E1115" i="19"/>
  <c r="C1115" i="19"/>
  <c r="D1114" i="19"/>
  <c r="E1112" i="19"/>
  <c r="C1112" i="19"/>
  <c r="D1115" i="19"/>
  <c r="C1113" i="19"/>
  <c r="D1116" i="19"/>
  <c r="D1113" i="19"/>
  <c r="C1114" i="19"/>
  <c r="A1116" i="19"/>
  <c r="I238" i="13"/>
  <c r="H44" i="5"/>
  <c r="H84" i="5" s="1"/>
  <c r="H58" i="5"/>
  <c r="C47" i="15"/>
  <c r="C244" i="15"/>
  <c r="C245" i="15" s="1"/>
  <c r="F42" i="15"/>
  <c r="F99" i="13"/>
  <c r="F54" i="13"/>
  <c r="F139" i="13" s="1"/>
  <c r="F19" i="13"/>
  <c r="F22" i="13"/>
  <c r="M30" i="2"/>
  <c r="I104" i="5"/>
  <c r="AV11" i="24"/>
  <c r="G79" i="5"/>
  <c r="M32" i="2"/>
  <c r="I113" i="5"/>
  <c r="P12" i="24"/>
  <c r="F128" i="13"/>
  <c r="F104" i="15"/>
  <c r="F83" i="13"/>
  <c r="H121" i="5"/>
  <c r="H161" i="5" s="1"/>
  <c r="H157" i="5"/>
  <c r="B513" i="19"/>
  <c r="F1151" i="19"/>
  <c r="E433" i="19"/>
  <c r="D445" i="19"/>
  <c r="F481" i="19"/>
  <c r="C457" i="19"/>
  <c r="D497" i="19"/>
  <c r="E1162" i="19"/>
  <c r="G201" i="13"/>
  <c r="C1184" i="19"/>
  <c r="C505" i="19"/>
  <c r="D1173" i="19"/>
  <c r="F421" i="19"/>
  <c r="E489" i="19"/>
  <c r="B469" i="19"/>
  <c r="B1195" i="19"/>
  <c r="F210" i="13"/>
  <c r="F250" i="13" s="1"/>
  <c r="F356" i="15"/>
  <c r="F199" i="13"/>
  <c r="F239" i="13" s="1"/>
  <c r="F237" i="13"/>
  <c r="F205" i="13"/>
  <c r="F245" i="13" s="1"/>
  <c r="F359" i="21"/>
  <c r="G161" i="5"/>
  <c r="J17" i="5"/>
  <c r="K17" i="5" s="1"/>
  <c r="B10" i="24"/>
  <c r="C1102" i="19"/>
  <c r="D1105" i="19"/>
  <c r="B1104" i="19"/>
  <c r="D1103" i="19"/>
  <c r="D1104" i="19"/>
  <c r="E1102" i="19"/>
  <c r="A1104" i="19"/>
  <c r="C1103" i="19"/>
  <c r="B1105" i="19"/>
  <c r="C1104" i="19"/>
  <c r="A1101" i="19"/>
  <c r="E1104" i="19"/>
  <c r="A1105" i="19"/>
  <c r="C1101" i="19"/>
  <c r="E1103" i="19"/>
  <c r="D1101" i="19"/>
  <c r="E1101" i="19"/>
  <c r="E1105" i="19"/>
  <c r="A1103" i="19"/>
  <c r="B1102" i="19"/>
  <c r="B1103" i="19"/>
  <c r="D1102" i="19"/>
  <c r="A1102" i="19"/>
  <c r="B1101" i="19"/>
  <c r="C1105" i="19"/>
  <c r="E403" i="21"/>
  <c r="E103" i="4" s="1"/>
  <c r="E189" i="14" s="1"/>
  <c r="E63" i="4"/>
  <c r="E149" i="14" s="1"/>
  <c r="E150" i="4" s="1"/>
  <c r="E62" i="14" s="1"/>
  <c r="E232" i="13"/>
  <c r="E218" i="13"/>
  <c r="E74" i="13"/>
  <c r="E159" i="13" s="1"/>
  <c r="E119" i="13"/>
  <c r="G62" i="5"/>
  <c r="G59" i="5"/>
  <c r="C248" i="15"/>
  <c r="C249" i="15" s="1"/>
  <c r="C216" i="15"/>
  <c r="C310" i="15" s="1"/>
  <c r="G134" i="5"/>
  <c r="G148" i="5"/>
  <c r="E17" i="11"/>
  <c r="H66" i="5"/>
  <c r="G26" i="13"/>
  <c r="H39" i="5"/>
  <c r="H79" i="5" s="1"/>
  <c r="H34" i="5"/>
  <c r="H74" i="5" s="1"/>
  <c r="H54" i="5"/>
  <c r="H22" i="5"/>
  <c r="H19" i="5"/>
  <c r="D107" i="13"/>
  <c r="E62" i="13"/>
  <c r="E9" i="10"/>
  <c r="F9" i="10" s="1"/>
  <c r="E59" i="13"/>
  <c r="D144" i="13" s="1"/>
  <c r="E50" i="15"/>
  <c r="D103" i="4"/>
  <c r="D189" i="14" s="1"/>
  <c r="F103" i="4"/>
  <c r="E367" i="21"/>
  <c r="E399" i="21"/>
  <c r="E361" i="21"/>
  <c r="E401" i="21" s="1"/>
  <c r="E372" i="21"/>
  <c r="E412" i="21" s="1"/>
  <c r="F50" i="4"/>
  <c r="H126" i="5"/>
  <c r="H166" i="5" s="1"/>
  <c r="G197" i="13"/>
  <c r="F1041" i="19"/>
  <c r="C205" i="19"/>
  <c r="C157" i="19"/>
  <c r="F121" i="19"/>
  <c r="D1063" i="19"/>
  <c r="E189" i="19"/>
  <c r="C1074" i="19"/>
  <c r="B169" i="19"/>
  <c r="B1085" i="19"/>
  <c r="D197" i="19"/>
  <c r="F181" i="19"/>
  <c r="H153" i="5"/>
  <c r="H115" i="5"/>
  <c r="D145" i="19"/>
  <c r="E133" i="19"/>
  <c r="B213" i="19"/>
  <c r="E1052" i="19"/>
  <c r="F44" i="13"/>
  <c r="F14" i="15"/>
  <c r="F58" i="13"/>
  <c r="F143" i="13" s="1"/>
  <c r="F46" i="15"/>
  <c r="I117" i="5"/>
  <c r="AV12" i="24"/>
  <c r="M34" i="2"/>
  <c r="D129" i="13"/>
  <c r="E84" i="13"/>
  <c r="E27" i="15"/>
  <c r="E10" i="11"/>
  <c r="F10" i="11" s="1"/>
  <c r="I57" i="5"/>
  <c r="I21" i="5"/>
  <c r="H17" i="13"/>
  <c r="I18" i="5"/>
  <c r="I43" i="5"/>
  <c r="I83" i="5" s="1"/>
  <c r="D258" i="13"/>
  <c r="D26" i="12"/>
  <c r="D1134" i="19"/>
  <c r="E1137" i="19"/>
  <c r="C1136" i="19"/>
  <c r="A1135" i="19"/>
  <c r="A1136" i="19"/>
  <c r="E1136" i="19"/>
  <c r="A1137" i="19"/>
  <c r="B1137" i="19"/>
  <c r="B1138" i="19"/>
  <c r="C1137" i="19"/>
  <c r="A1134" i="19"/>
  <c r="D1138" i="19"/>
  <c r="A1138" i="19"/>
  <c r="C1134" i="19"/>
  <c r="E1135" i="19"/>
  <c r="C1135" i="19"/>
  <c r="E1134" i="19"/>
  <c r="E1138" i="19"/>
  <c r="D1137" i="19"/>
  <c r="B1135" i="19"/>
  <c r="B1136" i="19"/>
  <c r="D1135" i="19"/>
  <c r="D1136" i="19"/>
  <c r="B1134" i="19"/>
  <c r="C1138" i="19"/>
  <c r="B1145" i="19"/>
  <c r="C1148" i="19"/>
  <c r="A1147" i="19"/>
  <c r="B21" i="16" s="1"/>
  <c r="D1145" i="19"/>
  <c r="B1148" i="19"/>
  <c r="E1145" i="19"/>
  <c r="C1147" i="19"/>
  <c r="A1146" i="19"/>
  <c r="B1149" i="19"/>
  <c r="E1147" i="19"/>
  <c r="B1147" i="19"/>
  <c r="B40" i="16" s="1"/>
  <c r="E1149" i="19"/>
  <c r="A1149" i="19"/>
  <c r="E1146" i="19"/>
  <c r="C1145" i="19"/>
  <c r="D1148" i="19"/>
  <c r="E1148" i="19"/>
  <c r="C1146" i="19"/>
  <c r="A1145" i="19"/>
  <c r="D1147" i="19"/>
  <c r="B1146" i="19"/>
  <c r="C1149" i="19"/>
  <c r="D1146" i="19"/>
  <c r="D1149" i="19"/>
  <c r="A1148" i="19"/>
  <c r="E175" i="15"/>
  <c r="E269" i="15" s="1"/>
  <c r="E270" i="15" s="1"/>
  <c r="E400" i="15"/>
  <c r="E349" i="15"/>
  <c r="E389" i="15" s="1"/>
  <c r="E351" i="15"/>
  <c r="E373" i="15"/>
  <c r="E413" i="15" s="1"/>
  <c r="E387" i="15"/>
  <c r="E144" i="15"/>
  <c r="E263" i="15"/>
  <c r="H61" i="5"/>
  <c r="H47" i="5"/>
  <c r="H87" i="5" s="1"/>
  <c r="M19" i="2"/>
  <c r="I26" i="5"/>
  <c r="AF10" i="24"/>
  <c r="D72" i="20"/>
  <c r="B187" i="4"/>
  <c r="B186" i="4"/>
  <c r="B100" i="14"/>
  <c r="B188" i="4"/>
  <c r="B98" i="14"/>
  <c r="B99" i="14"/>
  <c r="B82" i="20"/>
  <c r="B33" i="4"/>
  <c r="B118" i="4"/>
  <c r="B204" i="14" s="1"/>
  <c r="B75" i="14"/>
  <c r="B77" i="14"/>
  <c r="B165" i="4"/>
  <c r="B164" i="4"/>
  <c r="B76" i="14"/>
  <c r="B163" i="4"/>
  <c r="D90" i="14"/>
  <c r="D178" i="4"/>
  <c r="B178" i="4"/>
  <c r="B90" i="14"/>
  <c r="B177" i="4"/>
  <c r="B89" i="14"/>
  <c r="B91" i="14"/>
  <c r="B179" i="4"/>
  <c r="D66" i="4"/>
  <c r="D69" i="4"/>
  <c r="D418" i="21"/>
  <c r="D30" i="20"/>
  <c r="D33" i="20"/>
  <c r="D17" i="4"/>
  <c r="D17" i="14" s="1"/>
  <c r="G151" i="15"/>
  <c r="G207" i="15"/>
  <c r="C95" i="4"/>
  <c r="C181" i="14" s="1"/>
  <c r="C59" i="20"/>
  <c r="E100" i="4"/>
  <c r="E186" i="14" s="1"/>
  <c r="E64" i="20"/>
  <c r="G54" i="20"/>
  <c r="C66" i="4"/>
  <c r="C69" i="4"/>
  <c r="C418" i="21"/>
  <c r="C33" i="20"/>
  <c r="C17" i="4"/>
  <c r="C17" i="14" s="1"/>
  <c r="C30" i="20"/>
  <c r="E72" i="5"/>
  <c r="E75" i="5"/>
  <c r="E48" i="5"/>
  <c r="E36" i="5"/>
  <c r="E45" i="5"/>
  <c r="G128" i="5"/>
  <c r="G142" i="5"/>
  <c r="G107" i="5"/>
  <c r="G110" i="5"/>
  <c r="G167" i="5"/>
  <c r="B151" i="16"/>
  <c r="F162" i="21"/>
  <c r="B202" i="21"/>
  <c r="B159" i="16"/>
  <c r="F176" i="21"/>
  <c r="B216" i="21"/>
  <c r="B90" i="19"/>
  <c r="B190" i="19"/>
  <c r="B390" i="19"/>
  <c r="B590" i="19"/>
  <c r="B790" i="19"/>
  <c r="A98" i="19"/>
  <c r="A103" i="19" s="1" a="1"/>
  <c r="C282" i="19"/>
  <c r="A298" i="19"/>
  <c r="C482" i="19"/>
  <c r="A498" i="19"/>
  <c r="C682" i="19"/>
  <c r="A698" i="19"/>
  <c r="A703" i="19" s="1" a="1"/>
  <c r="A198" i="19"/>
  <c r="C182" i="19"/>
  <c r="A798" i="19"/>
  <c r="C82" i="19"/>
  <c r="C382" i="19"/>
  <c r="A398" i="19"/>
  <c r="A598" i="19"/>
  <c r="A603" i="19" s="1" a="1"/>
  <c r="B690" i="19"/>
  <c r="B290" i="19"/>
  <c r="B490" i="19"/>
  <c r="C582" i="19"/>
  <c r="C782" i="19"/>
  <c r="D128" i="21"/>
  <c r="C131" i="21"/>
  <c r="B611" i="19"/>
  <c r="F611" i="19"/>
  <c r="C611" i="19"/>
  <c r="A611" i="19"/>
  <c r="E611" i="19"/>
  <c r="D611" i="19"/>
  <c r="C619" i="19"/>
  <c r="C167" i="21" s="1"/>
  <c r="A619" i="19"/>
  <c r="E167" i="21" s="1"/>
  <c r="D619" i="19"/>
  <c r="B167" i="21" s="1"/>
  <c r="F619" i="19"/>
  <c r="B619" i="19"/>
  <c r="D167" i="21" s="1"/>
  <c r="E619" i="19"/>
  <c r="J71" i="5"/>
  <c r="K71" i="5" s="1"/>
  <c r="K31" i="5"/>
  <c r="I42" i="13"/>
  <c r="I56" i="13"/>
  <c r="F58" i="20"/>
  <c r="C49" i="9"/>
  <c r="C27" i="10"/>
  <c r="C24" i="9"/>
  <c r="C257" i="13"/>
  <c r="C248" i="13"/>
  <c r="C260" i="13"/>
  <c r="B1" i="23"/>
  <c r="G16" i="10"/>
  <c r="D88" i="15"/>
  <c r="D290" i="15"/>
  <c r="E124" i="5"/>
  <c r="E168" i="5"/>
  <c r="F168" i="5" s="1"/>
  <c r="C117" i="4"/>
  <c r="C203" i="14" s="1"/>
  <c r="C81" i="20"/>
  <c r="C76" i="15"/>
  <c r="C121" i="15"/>
  <c r="C49" i="13"/>
  <c r="B171" i="13"/>
  <c r="E78" i="13"/>
  <c r="D163" i="13" s="1"/>
  <c r="E87" i="15"/>
  <c r="E46" i="13"/>
  <c r="E54" i="4"/>
  <c r="E140" i="14" s="1"/>
  <c r="E73" i="13"/>
  <c r="E76" i="4"/>
  <c r="E162" i="14" s="1"/>
  <c r="C113" i="4"/>
  <c r="C199" i="14" s="1"/>
  <c r="C77" i="20"/>
  <c r="H86" i="4"/>
  <c r="G172" i="14" s="1"/>
  <c r="G50" i="20"/>
  <c r="D350" i="15"/>
  <c r="D371" i="15"/>
  <c r="D411" i="15" s="1"/>
  <c r="D385" i="15"/>
  <c r="D353" i="15"/>
  <c r="F206" i="13"/>
  <c r="F246" i="13" s="1"/>
  <c r="F242" i="13"/>
  <c r="F361" i="15"/>
  <c r="F364" i="21"/>
  <c r="F203" i="13"/>
  <c r="F215" i="13"/>
  <c r="F255" i="13" s="1"/>
  <c r="B161" i="4"/>
  <c r="B160" i="4"/>
  <c r="B159" i="4"/>
  <c r="B71" i="14"/>
  <c r="B73" i="14"/>
  <c r="B72" i="14"/>
  <c r="H27" i="20"/>
  <c r="C105" i="4"/>
  <c r="C191" i="14" s="1"/>
  <c r="C69" i="20"/>
  <c r="C29" i="4"/>
  <c r="C29" i="14" s="1"/>
  <c r="C11" i="12"/>
  <c r="C16" i="11"/>
  <c r="C403" i="15"/>
  <c r="C13" i="21" s="1"/>
  <c r="C406" i="15"/>
  <c r="C74" i="4"/>
  <c r="C160" i="14" s="1"/>
  <c r="C379" i="21"/>
  <c r="C382" i="21"/>
  <c r="C393" i="21"/>
  <c r="C396" i="21"/>
  <c r="C38" i="20"/>
  <c r="C19" i="4"/>
  <c r="C19" i="14" s="1"/>
  <c r="E61" i="4"/>
  <c r="E147" i="14" s="1"/>
  <c r="E25" i="20"/>
  <c r="E392" i="21"/>
  <c r="F187" i="4" s="1"/>
  <c r="D48" i="4"/>
  <c r="D134" i="14" s="1"/>
  <c r="D374" i="21"/>
  <c r="D353" i="21"/>
  <c r="D356" i="21"/>
  <c r="D388" i="21"/>
  <c r="D12" i="20"/>
  <c r="H91" i="4"/>
  <c r="G177" i="14" s="1"/>
  <c r="G55" i="20"/>
  <c r="D291" i="15"/>
  <c r="D89" i="14"/>
  <c r="D177" i="4"/>
  <c r="H127" i="13"/>
  <c r="H82" i="13"/>
  <c r="H100" i="15"/>
  <c r="I51" i="4"/>
  <c r="H137" i="14" s="1"/>
  <c r="I138" i="4" s="1"/>
  <c r="H50" i="14" s="1"/>
  <c r="H15" i="20"/>
  <c r="H400" i="21"/>
  <c r="B141" i="4"/>
  <c r="B142" i="4"/>
  <c r="B53" i="14"/>
  <c r="B54" i="14"/>
  <c r="E191" i="13"/>
  <c r="E226" i="13"/>
  <c r="E212" i="13"/>
  <c r="E194" i="13"/>
  <c r="E233" i="13"/>
  <c r="E219" i="13"/>
  <c r="C275" i="15"/>
  <c r="C276" i="15" s="1"/>
  <c r="C60" i="15"/>
  <c r="C64" i="15" s="1"/>
  <c r="C65" i="15" s="1"/>
  <c r="C182" i="15"/>
  <c r="C212" i="15"/>
  <c r="C213" i="15" s="1"/>
  <c r="C15" i="15"/>
  <c r="M44" i="2"/>
  <c r="I15" i="4"/>
  <c r="H15" i="14" s="1"/>
  <c r="AV13" i="24"/>
  <c r="F40" i="5"/>
  <c r="C152" i="13"/>
  <c r="G105" i="13"/>
  <c r="B111" i="19"/>
  <c r="F111" i="19"/>
  <c r="A111" i="19"/>
  <c r="E111" i="19"/>
  <c r="C111" i="19"/>
  <c r="D111" i="19"/>
  <c r="B122" i="15"/>
  <c r="B123" i="15" s="1"/>
  <c r="B77" i="15"/>
  <c r="B78" i="15" s="1"/>
  <c r="B52" i="15"/>
  <c r="G16" i="20"/>
  <c r="B107" i="14"/>
  <c r="B105" i="14"/>
  <c r="B108" i="14"/>
  <c r="B106" i="14"/>
  <c r="F225" i="13"/>
  <c r="F211" i="13"/>
  <c r="F251" i="13" s="1"/>
  <c r="F193" i="13"/>
  <c r="F344" i="15"/>
  <c r="F186" i="13"/>
  <c r="F347" i="21"/>
  <c r="C151" i="16"/>
  <c r="C202" i="21"/>
  <c r="C134" i="19"/>
  <c r="D22" i="19"/>
  <c r="B46" i="19"/>
  <c r="B146" i="19"/>
  <c r="C234" i="19"/>
  <c r="A258" i="19"/>
  <c r="C434" i="19"/>
  <c r="A458" i="19"/>
  <c r="C634" i="19"/>
  <c r="A658" i="19"/>
  <c r="A663" i="19" s="1" a="1"/>
  <c r="D322" i="19"/>
  <c r="B346" i="19"/>
  <c r="D522" i="19"/>
  <c r="B546" i="19"/>
  <c r="D722" i="19"/>
  <c r="B746" i="19"/>
  <c r="C34" i="19"/>
  <c r="D222" i="19"/>
  <c r="A58" i="19"/>
  <c r="A63" i="19" s="1" a="1"/>
  <c r="D122" i="19"/>
  <c r="A158" i="19"/>
  <c r="B246" i="19"/>
  <c r="C734" i="19"/>
  <c r="A758" i="19"/>
  <c r="B446" i="19"/>
  <c r="B646" i="19"/>
  <c r="A358" i="19"/>
  <c r="D422" i="19"/>
  <c r="C334" i="19"/>
  <c r="D622" i="19"/>
  <c r="C534" i="19"/>
  <c r="A558" i="19"/>
  <c r="A563" i="19" s="1" a="1"/>
  <c r="A711" i="19"/>
  <c r="D711" i="19"/>
  <c r="E711" i="19"/>
  <c r="B711" i="19"/>
  <c r="C711" i="19"/>
  <c r="F711" i="19"/>
  <c r="C81" i="4"/>
  <c r="C167" i="14" s="1"/>
  <c r="C421" i="21"/>
  <c r="C45" i="20"/>
  <c r="E68" i="4"/>
  <c r="E154" i="14" s="1"/>
  <c r="E417" i="21"/>
  <c r="C28" i="12"/>
  <c r="G40" i="20"/>
  <c r="D151" i="16"/>
  <c r="D202" i="21"/>
  <c r="C159" i="16"/>
  <c r="C216" i="21"/>
  <c r="D112" i="4"/>
  <c r="D198" i="14" s="1"/>
  <c r="D76" i="20"/>
  <c r="D26" i="11"/>
  <c r="D256" i="13"/>
  <c r="I70" i="13"/>
  <c r="H155" i="13" s="1"/>
  <c r="I31" i="13"/>
  <c r="H116" i="13" s="1"/>
  <c r="G78" i="5"/>
  <c r="G67" i="5"/>
  <c r="G35" i="5"/>
  <c r="G32" i="5"/>
  <c r="G40" i="5"/>
  <c r="H71" i="13"/>
  <c r="H59" i="15"/>
  <c r="D11" i="9"/>
  <c r="D9" i="11"/>
  <c r="D80" i="13"/>
  <c r="C165" i="13" s="1"/>
  <c r="D23" i="15"/>
  <c r="D10" i="10"/>
  <c r="D72" i="13"/>
  <c r="C160" i="13" s="1"/>
  <c r="D75" i="13"/>
  <c r="D63" i="15"/>
  <c r="D34" i="9"/>
  <c r="D45" i="13"/>
  <c r="D48" i="13"/>
  <c r="D18" i="15"/>
  <c r="D36" i="13"/>
  <c r="C130" i="13" s="1"/>
  <c r="D279" i="15"/>
  <c r="D280" i="15" s="1"/>
  <c r="D216" i="15"/>
  <c r="D310" i="15" s="1"/>
  <c r="B75" i="19"/>
  <c r="F75" i="19"/>
  <c r="B55" i="16" s="1"/>
  <c r="D76" i="19"/>
  <c r="B77" i="19"/>
  <c r="F77" i="19"/>
  <c r="D78" i="19"/>
  <c r="B79" i="19"/>
  <c r="F79" i="19"/>
  <c r="A76" i="19"/>
  <c r="F76" i="19"/>
  <c r="B74" i="16" s="1"/>
  <c r="E77" i="19"/>
  <c r="E78" i="19"/>
  <c r="D79" i="19"/>
  <c r="C75" i="19"/>
  <c r="B76" i="19"/>
  <c r="A77" i="19"/>
  <c r="A78" i="19"/>
  <c r="F78" i="19"/>
  <c r="E79" i="19"/>
  <c r="D75" i="19"/>
  <c r="C77" i="19"/>
  <c r="A79" i="19"/>
  <c r="A75" i="19"/>
  <c r="E76" i="19"/>
  <c r="B112" i="16" s="1"/>
  <c r="C78" i="19"/>
  <c r="C76" i="19"/>
  <c r="B78" i="19"/>
  <c r="E75" i="19"/>
  <c r="B145" i="21" s="1"/>
  <c r="D77" i="19"/>
  <c r="C79" i="19"/>
  <c r="M35" i="2"/>
  <c r="I118" i="5"/>
  <c r="BL12" i="24"/>
  <c r="G67" i="20"/>
  <c r="C120" i="4"/>
  <c r="C206" i="14" s="1"/>
  <c r="C441" i="20"/>
  <c r="C84" i="20"/>
  <c r="D30" i="4"/>
  <c r="D73" i="20"/>
  <c r="D70" i="20"/>
  <c r="D80" i="4"/>
  <c r="D166" i="14" s="1"/>
  <c r="D420" i="21"/>
  <c r="D44" i="20"/>
  <c r="F142" i="5"/>
  <c r="B160" i="13"/>
  <c r="B157" i="13"/>
  <c r="D17" i="10"/>
  <c r="C17" i="10"/>
  <c r="C11" i="11"/>
  <c r="G25" i="4"/>
  <c r="F25" i="14" s="1"/>
  <c r="F56" i="20"/>
  <c r="D65" i="4"/>
  <c r="D151" i="14" s="1"/>
  <c r="D369" i="21"/>
  <c r="D405" i="21"/>
  <c r="D366" i="21"/>
  <c r="D29" i="20"/>
  <c r="F12" i="3"/>
  <c r="I11" i="14"/>
  <c r="B120" i="4"/>
  <c r="B206" i="14" s="1"/>
  <c r="B84" i="20"/>
  <c r="B441" i="20"/>
  <c r="C1002" i="19"/>
  <c r="B1003" i="19"/>
  <c r="A1004" i="19"/>
  <c r="E1004" i="19"/>
  <c r="D1005" i="19"/>
  <c r="C1006" i="19"/>
  <c r="A1002" i="19"/>
  <c r="D1002" i="19"/>
  <c r="C1003" i="19"/>
  <c r="B1004" i="19"/>
  <c r="A1005" i="19"/>
  <c r="E1005" i="19"/>
  <c r="D1006" i="19"/>
  <c r="B1002" i="19"/>
  <c r="E1003" i="19"/>
  <c r="C1005" i="19"/>
  <c r="D1003" i="19"/>
  <c r="B1005" i="19"/>
  <c r="E1006" i="19"/>
  <c r="D1004" i="19"/>
  <c r="C1004" i="19"/>
  <c r="A1003" i="19"/>
  <c r="B1006" i="19"/>
  <c r="E1002" i="19"/>
  <c r="A1006" i="19"/>
  <c r="I229" i="13"/>
  <c r="I348" i="15"/>
  <c r="G60" i="4"/>
  <c r="F146" i="14" s="1"/>
  <c r="G147" i="4" s="1"/>
  <c r="F59" i="14" s="1"/>
  <c r="F377" i="21"/>
  <c r="F32" i="20" s="1"/>
  <c r="F391" i="21"/>
  <c r="F24" i="20"/>
  <c r="C16" i="12"/>
  <c r="F90" i="4"/>
  <c r="E90" i="4"/>
  <c r="E176" i="14" s="1"/>
  <c r="E89" i="14" s="1"/>
  <c r="H388" i="15"/>
  <c r="H147" i="15"/>
  <c r="D27" i="12"/>
  <c r="D259" i="13"/>
  <c r="D221" i="13" s="1"/>
  <c r="D138" i="15"/>
  <c r="D157" i="15"/>
  <c r="D199" i="15"/>
  <c r="D231" i="15"/>
  <c r="D232" i="15" s="1"/>
  <c r="D140" i="15"/>
  <c r="C219" i="15"/>
  <c r="C251" i="15"/>
  <c r="C252" i="15" s="1"/>
  <c r="C158" i="15"/>
  <c r="D158" i="13"/>
  <c r="D116" i="4"/>
  <c r="D202" i="14" s="1"/>
  <c r="G162" i="5"/>
  <c r="D101" i="4"/>
  <c r="D187" i="14" s="1"/>
  <c r="D65" i="20"/>
  <c r="D28" i="4"/>
  <c r="D28" i="14" s="1"/>
  <c r="E172" i="5"/>
  <c r="C64" i="14"/>
  <c r="C152" i="4"/>
  <c r="I46" i="4"/>
  <c r="H132" i="14" s="1"/>
  <c r="I133" i="4" s="1"/>
  <c r="H45" i="14" s="1"/>
  <c r="H386" i="21"/>
  <c r="H10" i="20"/>
  <c r="E99" i="4"/>
  <c r="E185" i="14" s="1"/>
  <c r="E63" i="20"/>
  <c r="D73" i="4"/>
  <c r="D159" i="14" s="1"/>
  <c r="D395" i="21"/>
  <c r="D37" i="20"/>
  <c r="G17" i="11"/>
  <c r="D9" i="12"/>
  <c r="D16" i="12" s="1"/>
  <c r="D131" i="13"/>
  <c r="D86" i="13"/>
  <c r="C171" i="13" s="1"/>
  <c r="D113" i="15"/>
  <c r="H14" i="20"/>
  <c r="B139" i="14"/>
  <c r="B55" i="14" s="1"/>
  <c r="B142" i="14"/>
  <c r="E47" i="4"/>
  <c r="E133" i="14" s="1"/>
  <c r="E134" i="4" s="1"/>
  <c r="E46" i="14" s="1"/>
  <c r="E373" i="21"/>
  <c r="F55" i="4" s="1"/>
  <c r="E355" i="21"/>
  <c r="E387" i="21"/>
  <c r="F87" i="4" s="1"/>
  <c r="E348" i="21"/>
  <c r="F47" i="4"/>
  <c r="E11" i="20"/>
  <c r="C91" i="14"/>
  <c r="C179" i="4"/>
  <c r="F80" i="20"/>
  <c r="C247" i="21"/>
  <c r="E401" i="15"/>
  <c r="E178" i="15"/>
  <c r="E362" i="15"/>
  <c r="E374" i="15"/>
  <c r="E414" i="15" s="1"/>
  <c r="E365" i="15"/>
  <c r="E405" i="15" s="1"/>
  <c r="E243" i="13"/>
  <c r="E216" i="13"/>
  <c r="E207" i="13"/>
  <c r="E204" i="13"/>
  <c r="G351" i="21"/>
  <c r="G350" i="21"/>
  <c r="C125" i="13"/>
  <c r="D197" i="15"/>
  <c r="H101" i="13"/>
  <c r="G167" i="13"/>
  <c r="F148" i="4"/>
  <c r="B195" i="4"/>
  <c r="B194" i="4"/>
  <c r="B193" i="4"/>
  <c r="B196" i="4"/>
  <c r="B49" i="11"/>
  <c r="G135" i="5"/>
  <c r="G149" i="5"/>
  <c r="E151" i="16"/>
  <c r="E202" i="21"/>
  <c r="D159" i="16"/>
  <c r="D216" i="21"/>
  <c r="G176" i="15"/>
  <c r="F38" i="13"/>
  <c r="F27" i="13"/>
  <c r="E112" i="13" s="1"/>
  <c r="F65" i="13"/>
  <c r="E150" i="13" s="1"/>
  <c r="F33" i="13"/>
  <c r="F165" i="15"/>
  <c r="F166" i="15" s="1"/>
  <c r="G50" i="4"/>
  <c r="F136" i="14" s="1"/>
  <c r="G137" i="4" s="1"/>
  <c r="F49" i="14" s="1"/>
  <c r="G73" i="5"/>
  <c r="G46" i="5"/>
  <c r="C27" i="11"/>
  <c r="E147" i="13"/>
  <c r="E144" i="13"/>
  <c r="D68" i="15"/>
  <c r="D95" i="15"/>
  <c r="D92" i="4"/>
  <c r="D178" i="14" s="1"/>
  <c r="D56" i="15"/>
  <c r="D57" i="15" s="1"/>
  <c r="D265" i="15"/>
  <c r="D266" i="15" s="1"/>
  <c r="M29" i="2"/>
  <c r="I101" i="5"/>
  <c r="AF11" i="24"/>
  <c r="A675" i="19"/>
  <c r="D675" i="19"/>
  <c r="B676" i="19"/>
  <c r="F676" i="19"/>
  <c r="B82" i="16" s="1"/>
  <c r="D677" i="19"/>
  <c r="B678" i="19"/>
  <c r="F678" i="19"/>
  <c r="D679" i="19"/>
  <c r="E675" i="19"/>
  <c r="B153" i="21" s="1"/>
  <c r="C676" i="19"/>
  <c r="A677" i="19"/>
  <c r="E677" i="19"/>
  <c r="C678" i="19"/>
  <c r="A679" i="19"/>
  <c r="E679" i="19"/>
  <c r="B675" i="19"/>
  <c r="D676" i="19"/>
  <c r="F677" i="19"/>
  <c r="B679" i="19"/>
  <c r="A676" i="19"/>
  <c r="C677" i="19"/>
  <c r="E678" i="19"/>
  <c r="B677" i="19"/>
  <c r="F679" i="19"/>
  <c r="E676" i="19"/>
  <c r="B120" i="16" s="1"/>
  <c r="C679" i="19"/>
  <c r="F675" i="19"/>
  <c r="B63" i="16" s="1"/>
  <c r="D678" i="19"/>
  <c r="C675" i="19"/>
  <c r="A678" i="19"/>
  <c r="H158" i="5"/>
  <c r="E789" i="19"/>
  <c r="D797" i="19"/>
  <c r="G202" i="13"/>
  <c r="E733" i="19"/>
  <c r="D745" i="19"/>
  <c r="F1206" i="19"/>
  <c r="C1239" i="19"/>
  <c r="F721" i="19"/>
  <c r="C757" i="19"/>
  <c r="F781" i="19"/>
  <c r="C805" i="19"/>
  <c r="E1217" i="19"/>
  <c r="B813" i="19"/>
  <c r="D1228" i="19"/>
  <c r="B769" i="19"/>
  <c r="B1250" i="19"/>
  <c r="H122" i="5"/>
  <c r="H131" i="5"/>
  <c r="H119" i="5"/>
  <c r="D107" i="4"/>
  <c r="D193" i="14" s="1"/>
  <c r="D71" i="20"/>
  <c r="E136" i="5"/>
  <c r="E150" i="5"/>
  <c r="E147" i="5"/>
  <c r="E133" i="5"/>
  <c r="F162" i="5"/>
  <c r="C121" i="13"/>
  <c r="C133" i="13"/>
  <c r="B133" i="13"/>
  <c r="B130" i="13"/>
  <c r="B121" i="13"/>
  <c r="D77" i="4"/>
  <c r="D163" i="14" s="1"/>
  <c r="D408" i="21"/>
  <c r="D41" i="20"/>
  <c r="F75" i="5"/>
  <c r="F72" i="5"/>
  <c r="A991" i="19"/>
  <c r="D991" i="19"/>
  <c r="C992" i="19"/>
  <c r="B993" i="19"/>
  <c r="A994" i="19"/>
  <c r="E994" i="19"/>
  <c r="D995" i="19"/>
  <c r="E991" i="19"/>
  <c r="D992" i="19"/>
  <c r="C993" i="19"/>
  <c r="B994" i="19"/>
  <c r="A995" i="19"/>
  <c r="E995" i="19"/>
  <c r="B991" i="19"/>
  <c r="E992" i="19"/>
  <c r="C994" i="19"/>
  <c r="B992" i="19"/>
  <c r="E993" i="19"/>
  <c r="C995" i="19"/>
  <c r="C991" i="19"/>
  <c r="D994" i="19"/>
  <c r="D993" i="19"/>
  <c r="A993" i="19"/>
  <c r="A992" i="19"/>
  <c r="B995" i="19"/>
  <c r="B1035" i="19"/>
  <c r="A1036" i="19"/>
  <c r="E1036" i="19"/>
  <c r="D1037" i="19"/>
  <c r="C1038" i="19"/>
  <c r="B1039" i="19"/>
  <c r="C1035" i="19"/>
  <c r="B1036" i="19"/>
  <c r="A1037" i="19"/>
  <c r="B17" i="16" s="1"/>
  <c r="E1037" i="19"/>
  <c r="D1038" i="19"/>
  <c r="C1039" i="19"/>
  <c r="A1035" i="19"/>
  <c r="C1036" i="19"/>
  <c r="A1038" i="19"/>
  <c r="D1039" i="19"/>
  <c r="E1035" i="19"/>
  <c r="C1037" i="19"/>
  <c r="A1039" i="19"/>
  <c r="B1038" i="19"/>
  <c r="B1037" i="19"/>
  <c r="B36" i="16" s="1"/>
  <c r="D1036" i="19"/>
  <c r="E1039" i="19"/>
  <c r="D1035" i="19"/>
  <c r="E1038" i="19"/>
  <c r="C1013" i="19"/>
  <c r="B1014" i="19"/>
  <c r="A1015" i="19"/>
  <c r="E1015" i="19"/>
  <c r="D1016" i="19"/>
  <c r="C1017" i="19"/>
  <c r="A1013" i="19"/>
  <c r="D1013" i="19"/>
  <c r="C1014" i="19"/>
  <c r="B1015" i="19"/>
  <c r="A1016" i="19"/>
  <c r="E1016" i="19"/>
  <c r="D1017" i="19"/>
  <c r="D1014" i="19"/>
  <c r="B1016" i="19"/>
  <c r="E1017" i="19"/>
  <c r="A1014" i="19"/>
  <c r="D1015" i="19"/>
  <c r="B1017" i="19"/>
  <c r="B1013" i="19"/>
  <c r="C1016" i="19"/>
  <c r="C1015" i="19"/>
  <c r="E1014" i="19"/>
  <c r="E1013" i="19"/>
  <c r="A1017" i="19"/>
  <c r="G59" i="4"/>
  <c r="F145" i="14" s="1"/>
  <c r="G146" i="4" s="1"/>
  <c r="F58" i="14" s="1"/>
  <c r="F23" i="20"/>
  <c r="F352" i="21"/>
  <c r="F376" i="21"/>
  <c r="F390" i="21"/>
  <c r="F354" i="21"/>
  <c r="C115" i="15"/>
  <c r="C311" i="15"/>
  <c r="M18" i="2"/>
  <c r="I25" i="5"/>
  <c r="P10" i="24"/>
  <c r="G171" i="5"/>
  <c r="D60" i="14"/>
  <c r="D148" i="4"/>
  <c r="C78" i="4"/>
  <c r="C164" i="14" s="1"/>
  <c r="C409" i="21"/>
  <c r="C406" i="21"/>
  <c r="C20" i="4"/>
  <c r="C20" i="14" s="1"/>
  <c r="C42" i="20"/>
  <c r="C88" i="4"/>
  <c r="C174" i="14" s="1"/>
  <c r="C52" i="20"/>
  <c r="C24" i="4"/>
  <c r="C24" i="14" s="1"/>
  <c r="C47" i="14"/>
  <c r="C135" i="4"/>
  <c r="E67" i="4"/>
  <c r="E153" i="14" s="1"/>
  <c r="E31" i="20"/>
  <c r="E416" i="21"/>
  <c r="F107" i="4" s="1"/>
  <c r="E380" i="21"/>
  <c r="F80" i="4" s="1"/>
  <c r="D25" i="11"/>
  <c r="D252" i="13"/>
  <c r="D87" i="4"/>
  <c r="D173" i="14" s="1"/>
  <c r="D51" i="20"/>
  <c r="E169" i="13"/>
  <c r="D94" i="4"/>
  <c r="D180" i="14" s="1"/>
  <c r="B70" i="4"/>
  <c r="B82" i="4"/>
  <c r="B79" i="4"/>
  <c r="B383" i="21"/>
  <c r="B410" i="21"/>
  <c r="B422" i="21"/>
  <c r="B419" i="21"/>
  <c r="B21" i="4"/>
  <c r="B34" i="20"/>
  <c r="B46" i="20"/>
  <c r="B18" i="4"/>
  <c r="B43" i="20"/>
  <c r="E175" i="5"/>
  <c r="F175" i="5" s="1"/>
  <c r="F135" i="5"/>
  <c r="D402" i="15"/>
  <c r="D375" i="15"/>
  <c r="D415" i="15" s="1"/>
  <c r="D363" i="15"/>
  <c r="D366" i="15"/>
  <c r="D272" i="15"/>
  <c r="D273" i="15" s="1"/>
  <c r="D179" i="15"/>
  <c r="D188" i="15"/>
  <c r="D181" i="15"/>
  <c r="D191" i="15" s="1"/>
  <c r="D192" i="15" s="1"/>
  <c r="D209" i="15"/>
  <c r="C105" i="15"/>
  <c r="C106" i="15" s="1"/>
  <c r="C303" i="15"/>
  <c r="C210" i="15"/>
  <c r="E64" i="4"/>
  <c r="E150" i="14" s="1"/>
  <c r="E151" i="4" s="1"/>
  <c r="E63" i="14" s="1"/>
  <c r="E404" i="21"/>
  <c r="E365" i="21"/>
  <c r="F150" i="4" s="1"/>
  <c r="E368" i="21"/>
  <c r="E28" i="20"/>
  <c r="E177" i="4"/>
  <c r="E178" i="4"/>
  <c r="E90" i="14"/>
  <c r="F32" i="5"/>
  <c r="F172" i="5"/>
  <c r="E110" i="13"/>
  <c r="G116" i="13"/>
  <c r="F168" i="13"/>
  <c r="K42" i="5"/>
  <c r="F28" i="4"/>
  <c r="D150" i="13"/>
  <c r="F128" i="5"/>
  <c r="G155" i="15"/>
  <c r="C163" i="13"/>
  <c r="C158" i="13"/>
  <c r="F177" i="4"/>
  <c r="E159" i="16"/>
  <c r="E216" i="21"/>
  <c r="B175" i="4"/>
  <c r="B174" i="4"/>
  <c r="B173" i="4"/>
  <c r="B87" i="14"/>
  <c r="B85" i="14"/>
  <c r="B86" i="14"/>
  <c r="D26" i="10"/>
  <c r="D244" i="13"/>
  <c r="D247" i="13"/>
  <c r="B316" i="15"/>
  <c r="B317" i="15" s="1"/>
  <c r="B297" i="15"/>
  <c r="B331" i="15"/>
  <c r="B334" i="15"/>
  <c r="B248" i="21"/>
  <c r="B245" i="21"/>
  <c r="B14" i="21"/>
  <c r="B11" i="21"/>
  <c r="C367" i="15"/>
  <c r="C244" i="21" s="1"/>
  <c r="C379" i="15"/>
  <c r="C376" i="15"/>
  <c r="C390" i="15"/>
  <c r="C246" i="21" s="1"/>
  <c r="C393" i="15"/>
  <c r="D51" i="14"/>
  <c r="D139" i="4"/>
  <c r="H109" i="5"/>
  <c r="H127" i="5"/>
  <c r="H141" i="5"/>
  <c r="G185" i="13"/>
  <c r="E389" i="19"/>
  <c r="D397" i="19"/>
  <c r="E333" i="19"/>
  <c r="D345" i="19"/>
  <c r="F876" i="19"/>
  <c r="C909" i="19"/>
  <c r="F321" i="19"/>
  <c r="C357" i="19"/>
  <c r="F381" i="19"/>
  <c r="C405" i="19"/>
  <c r="D898" i="19"/>
  <c r="B920" i="19"/>
  <c r="B369" i="19"/>
  <c r="B413" i="19"/>
  <c r="E887" i="19"/>
  <c r="H102" i="5"/>
  <c r="B575" i="19"/>
  <c r="F575" i="19"/>
  <c r="B59" i="16" s="1"/>
  <c r="D576" i="19"/>
  <c r="B577" i="19"/>
  <c r="F577" i="19"/>
  <c r="D578" i="19"/>
  <c r="B579" i="19"/>
  <c r="F579" i="19"/>
  <c r="C575" i="19"/>
  <c r="A576" i="19"/>
  <c r="E576" i="19"/>
  <c r="B116" i="16" s="1"/>
  <c r="C577" i="19"/>
  <c r="A578" i="19"/>
  <c r="E578" i="19"/>
  <c r="C579" i="19"/>
  <c r="D575" i="19"/>
  <c r="F576" i="19"/>
  <c r="B78" i="16" s="1"/>
  <c r="B578" i="19"/>
  <c r="D579" i="19"/>
  <c r="C576" i="19"/>
  <c r="E577" i="19"/>
  <c r="A579" i="19"/>
  <c r="A577" i="19"/>
  <c r="E579" i="19"/>
  <c r="B576" i="19"/>
  <c r="F578" i="19"/>
  <c r="E575" i="19"/>
  <c r="B149" i="21" s="1"/>
  <c r="C578" i="19"/>
  <c r="A575" i="19"/>
  <c r="D577" i="19"/>
  <c r="F15" i="3"/>
  <c r="I16" i="14"/>
  <c r="D104" i="4"/>
  <c r="D190" i="14" s="1"/>
  <c r="D68" i="20"/>
  <c r="D88" i="5"/>
  <c r="D49" i="5"/>
  <c r="D76" i="5"/>
  <c r="D85" i="5"/>
  <c r="F36" i="5"/>
  <c r="F45" i="5"/>
  <c r="F48" i="5"/>
  <c r="A1024" i="19"/>
  <c r="D1024" i="19"/>
  <c r="C1025" i="19"/>
  <c r="B1026" i="19"/>
  <c r="A1027" i="19"/>
  <c r="E1027" i="19"/>
  <c r="D1028" i="19"/>
  <c r="E1024" i="19"/>
  <c r="D1025" i="19"/>
  <c r="C1026" i="19"/>
  <c r="B1027" i="19"/>
  <c r="A1028" i="19"/>
  <c r="E1028" i="19"/>
  <c r="A1025" i="19"/>
  <c r="D1026" i="19"/>
  <c r="B1028" i="19"/>
  <c r="C1024" i="19"/>
  <c r="A1026" i="19"/>
  <c r="D1027" i="19"/>
  <c r="E1026" i="19"/>
  <c r="E1025" i="19"/>
  <c r="B1025" i="19"/>
  <c r="C1028" i="19"/>
  <c r="B1024" i="19"/>
  <c r="C1027" i="19"/>
  <c r="K145" i="5"/>
  <c r="E185" i="15"/>
  <c r="E171" i="15"/>
  <c r="E172" i="15" s="1"/>
  <c r="E259" i="15"/>
  <c r="E260" i="15" s="1"/>
  <c r="E196" i="15"/>
  <c r="E35" i="13"/>
  <c r="E67" i="13"/>
  <c r="F179" i="4" s="1"/>
  <c r="E32" i="13"/>
  <c r="E55" i="15"/>
  <c r="E40" i="13"/>
  <c r="E10" i="15"/>
  <c r="F52" i="4"/>
  <c r="F139" i="4"/>
  <c r="E52" i="4"/>
  <c r="E138" i="14" s="1"/>
  <c r="G18" i="20"/>
  <c r="H65" i="5"/>
  <c r="H27" i="5"/>
  <c r="H33" i="5"/>
  <c r="G25" i="13"/>
  <c r="F110" i="13" s="1"/>
  <c r="H38" i="5"/>
  <c r="H78" i="5" s="1"/>
  <c r="D378" i="15"/>
  <c r="D418" i="15" s="1"/>
  <c r="D392" i="15"/>
  <c r="C11" i="15"/>
  <c r="C43" i="15"/>
  <c r="C202" i="15"/>
  <c r="C203" i="15" s="1"/>
  <c r="C234" i="15"/>
  <c r="C160" i="15"/>
  <c r="C141" i="15"/>
  <c r="C293" i="15"/>
  <c r="C92" i="15"/>
  <c r="C200" i="15"/>
  <c r="G241" i="15"/>
  <c r="G242" i="15" s="1"/>
  <c r="G148" i="15"/>
  <c r="G159" i="5"/>
  <c r="G123" i="5"/>
  <c r="G120" i="5"/>
  <c r="G132" i="5"/>
  <c r="B32" i="15"/>
  <c r="B33" i="15" s="1"/>
  <c r="B20" i="15"/>
  <c r="B114" i="4"/>
  <c r="B200" i="14" s="1"/>
  <c r="B32" i="4"/>
  <c r="B78" i="20"/>
  <c r="E160" i="5"/>
  <c r="E163" i="5"/>
  <c r="B165" i="13"/>
  <c r="C12" i="9"/>
  <c r="D39" i="9"/>
  <c r="C35" i="9"/>
  <c r="C85" i="13"/>
  <c r="C11" i="10"/>
  <c r="D17" i="9"/>
  <c r="C31" i="15"/>
  <c r="C88" i="13"/>
  <c r="C76" i="13"/>
  <c r="B3" i="23"/>
  <c r="C39" i="9"/>
  <c r="C17" i="9"/>
  <c r="C53" i="4"/>
  <c r="C56" i="4"/>
  <c r="C370" i="21"/>
  <c r="C414" i="21"/>
  <c r="C13" i="4"/>
  <c r="C13" i="14" s="1"/>
  <c r="C17" i="20"/>
  <c r="C20" i="20"/>
  <c r="E72" i="4"/>
  <c r="E158" i="14" s="1"/>
  <c r="E36" i="20"/>
  <c r="E394" i="21"/>
  <c r="D23" i="9"/>
  <c r="D234" i="13"/>
  <c r="D48" i="9"/>
  <c r="D25" i="10"/>
  <c r="D208" i="13"/>
  <c r="D220" i="13"/>
  <c r="D217" i="13"/>
  <c r="D231" i="13"/>
  <c r="D55" i="4"/>
  <c r="D141" i="14" s="1"/>
  <c r="D381" i="21"/>
  <c r="D413" i="21"/>
  <c r="D19" i="20"/>
  <c r="C186" i="4"/>
  <c r="C188" i="4"/>
  <c r="C187" i="4"/>
  <c r="C98" i="14"/>
  <c r="C100" i="14"/>
  <c r="C99" i="14"/>
  <c r="H141" i="13"/>
  <c r="H239" i="15"/>
  <c r="D137" i="5"/>
  <c r="D176" i="5"/>
  <c r="D164" i="5"/>
  <c r="D173" i="5"/>
  <c r="B96" i="4"/>
  <c r="B93" i="4"/>
  <c r="B60" i="20"/>
  <c r="B57" i="20"/>
  <c r="B26" i="4"/>
  <c r="F149" i="5"/>
  <c r="E137" i="15"/>
  <c r="E370" i="15"/>
  <c r="E410" i="15" s="1"/>
  <c r="E384" i="15"/>
  <c r="E352" i="15"/>
  <c r="E345" i="15"/>
  <c r="G301" i="15"/>
  <c r="G102" i="15"/>
  <c r="B121" i="4"/>
  <c r="B207" i="14" s="1"/>
  <c r="B85" i="20"/>
  <c r="B442" i="20"/>
  <c r="C189" i="15"/>
  <c r="C282" i="15"/>
  <c r="C283" i="15" s="1"/>
  <c r="F100" i="4"/>
  <c r="F110" i="5"/>
  <c r="C120" i="13"/>
  <c r="F35" i="5"/>
  <c r="G155" i="13"/>
  <c r="F301" i="15"/>
  <c r="F129" i="13"/>
  <c r="F186" i="4"/>
  <c r="D123" i="13"/>
  <c r="H145" i="15"/>
  <c r="F123" i="5"/>
  <c r="F120" i="5"/>
  <c r="E72" i="20"/>
  <c r="F159" i="13"/>
  <c r="G141" i="13"/>
  <c r="F72" i="4"/>
  <c r="F68" i="4"/>
  <c r="AH13" i="24" l="1"/>
  <c r="J12" i="4"/>
  <c r="I243" i="21"/>
  <c r="I9" i="21"/>
  <c r="AH14" i="24"/>
  <c r="J13" i="5"/>
  <c r="AH9" i="24"/>
  <c r="I53" i="5"/>
  <c r="H13" i="13"/>
  <c r="G53" i="13"/>
  <c r="G138" i="13" s="1"/>
  <c r="G98" i="13"/>
  <c r="F188" i="4"/>
  <c r="F54" i="4"/>
  <c r="J26" i="5"/>
  <c r="AH10" i="24"/>
  <c r="I61" i="5"/>
  <c r="E445" i="19"/>
  <c r="E497" i="19"/>
  <c r="H201" i="13"/>
  <c r="E1173" i="19"/>
  <c r="I157" i="5"/>
  <c r="C1195" i="19"/>
  <c r="C469" i="19"/>
  <c r="F1162" i="19"/>
  <c r="D457" i="19"/>
  <c r="F489" i="19"/>
  <c r="G481" i="19"/>
  <c r="F433" i="19"/>
  <c r="D505" i="19"/>
  <c r="G1151" i="19"/>
  <c r="G421" i="19"/>
  <c r="C513" i="19"/>
  <c r="D1184" i="19"/>
  <c r="F27" i="15"/>
  <c r="G10" i="11"/>
  <c r="F84" i="13"/>
  <c r="G210" i="13"/>
  <c r="G250" i="13" s="1"/>
  <c r="G199" i="13"/>
  <c r="G239" i="13" s="1"/>
  <c r="G237" i="13"/>
  <c r="G356" i="15"/>
  <c r="G359" i="21"/>
  <c r="G66" i="13"/>
  <c r="G151" i="13" s="1"/>
  <c r="G111" i="13"/>
  <c r="G39" i="13"/>
  <c r="G168" i="15"/>
  <c r="G262" i="15" s="1"/>
  <c r="G169" i="15"/>
  <c r="G34" i="13"/>
  <c r="J104" i="5"/>
  <c r="AX11" i="24"/>
  <c r="H148" i="5"/>
  <c r="H134" i="5"/>
  <c r="H174" i="5" s="1"/>
  <c r="G83" i="13"/>
  <c r="G168" i="13" s="1"/>
  <c r="G104" i="15"/>
  <c r="E10" i="12"/>
  <c r="E117" i="15"/>
  <c r="E87" i="13"/>
  <c r="E132" i="13"/>
  <c r="H14" i="13"/>
  <c r="H52" i="13"/>
  <c r="H134" i="15"/>
  <c r="H20" i="13"/>
  <c r="H60" i="13" s="1"/>
  <c r="G145" i="13" s="1"/>
  <c r="G63" i="4"/>
  <c r="F149" i="14" s="1"/>
  <c r="G150" i="4" s="1"/>
  <c r="F62" i="14" s="1"/>
  <c r="F403" i="21"/>
  <c r="G103" i="4" s="1"/>
  <c r="F189" i="14" s="1"/>
  <c r="E151" i="13"/>
  <c r="F151" i="13"/>
  <c r="F263" i="15"/>
  <c r="D300" i="15"/>
  <c r="D101" i="15"/>
  <c r="D102" i="15" s="1"/>
  <c r="G228" i="15"/>
  <c r="G229" i="15" s="1"/>
  <c r="E377" i="15"/>
  <c r="E417" i="15" s="1"/>
  <c r="E391" i="15"/>
  <c r="F245" i="15"/>
  <c r="F72" i="15"/>
  <c r="F48" i="15"/>
  <c r="F108" i="15"/>
  <c r="E26" i="12"/>
  <c r="F26" i="12" s="1"/>
  <c r="E258" i="13"/>
  <c r="G228" i="13"/>
  <c r="G192" i="13"/>
  <c r="G347" i="15"/>
  <c r="G214" i="13"/>
  <c r="G254" i="13" s="1"/>
  <c r="G190" i="13"/>
  <c r="G230" i="13" s="1"/>
  <c r="F387" i="15"/>
  <c r="F351" i="15"/>
  <c r="F144" i="15"/>
  <c r="F373" i="15"/>
  <c r="F413" i="15" s="1"/>
  <c r="F349" i="15"/>
  <c r="F389" i="15" s="1"/>
  <c r="I54" i="5"/>
  <c r="I22" i="5"/>
  <c r="I19" i="5"/>
  <c r="F79" i="13"/>
  <c r="F164" i="13" s="1"/>
  <c r="F124" i="13"/>
  <c r="F91" i="15"/>
  <c r="F47" i="13"/>
  <c r="D244" i="15"/>
  <c r="D245" i="15" s="1"/>
  <c r="D47" i="15"/>
  <c r="G54" i="13"/>
  <c r="G139" i="13" s="1"/>
  <c r="G42" i="15"/>
  <c r="G99" i="13"/>
  <c r="G19" i="13"/>
  <c r="G104" i="13" s="1"/>
  <c r="G22" i="13"/>
  <c r="E206" i="15"/>
  <c r="E238" i="15"/>
  <c r="E239" i="15" s="1"/>
  <c r="E150" i="15"/>
  <c r="E154" i="15"/>
  <c r="E248" i="15" s="1"/>
  <c r="E249" i="15" s="1"/>
  <c r="I44" i="5"/>
  <c r="I84" i="5" s="1"/>
  <c r="I58" i="5"/>
  <c r="J117" i="5"/>
  <c r="AX12" i="24"/>
  <c r="E407" i="21"/>
  <c r="F116" i="4" s="1"/>
  <c r="F76" i="4"/>
  <c r="H62" i="5"/>
  <c r="H59" i="5"/>
  <c r="G174" i="5"/>
  <c r="F367" i="21"/>
  <c r="F407" i="21" s="1"/>
  <c r="F399" i="21"/>
  <c r="F372" i="21"/>
  <c r="F412" i="21" s="1"/>
  <c r="F361" i="21"/>
  <c r="F401" i="21" s="1"/>
  <c r="F369" i="15"/>
  <c r="F409" i="15" s="1"/>
  <c r="F358" i="15"/>
  <c r="F398" i="15" s="1"/>
  <c r="F396" i="15"/>
  <c r="F364" i="15"/>
  <c r="F404" i="15" s="1"/>
  <c r="I126" i="5"/>
  <c r="I166" i="5" s="1"/>
  <c r="I153" i="5"/>
  <c r="H54" i="20" s="1"/>
  <c r="D157" i="19"/>
  <c r="E197" i="19"/>
  <c r="D205" i="19"/>
  <c r="E1063" i="19"/>
  <c r="F133" i="19"/>
  <c r="F189" i="19"/>
  <c r="G1041" i="19"/>
  <c r="I115" i="5"/>
  <c r="I155" i="5" s="1"/>
  <c r="E145" i="19"/>
  <c r="G181" i="19"/>
  <c r="D1074" i="19"/>
  <c r="I121" i="5"/>
  <c r="I161" i="5" s="1"/>
  <c r="C169" i="19"/>
  <c r="C213" i="19"/>
  <c r="F1052" i="19"/>
  <c r="H197" i="13"/>
  <c r="C1085" i="19"/>
  <c r="G121" i="19"/>
  <c r="G9" i="10"/>
  <c r="F59" i="13"/>
  <c r="F147" i="13" s="1"/>
  <c r="F62" i="13"/>
  <c r="F107" i="13"/>
  <c r="F50" i="15"/>
  <c r="F104" i="13"/>
  <c r="F232" i="13"/>
  <c r="F218" i="13"/>
  <c r="C102" i="15"/>
  <c r="C114" i="15"/>
  <c r="G61" i="13"/>
  <c r="G146" i="13" s="1"/>
  <c r="G106" i="13"/>
  <c r="D28" i="12"/>
  <c r="H26" i="13"/>
  <c r="I66" i="5"/>
  <c r="I39" i="5"/>
  <c r="I79" i="5" s="1"/>
  <c r="I34" i="5"/>
  <c r="K26" i="5"/>
  <c r="H57" i="13"/>
  <c r="H21" i="13"/>
  <c r="H61" i="13" s="1"/>
  <c r="H146" i="13" s="1"/>
  <c r="H18" i="13"/>
  <c r="H43" i="13"/>
  <c r="H155" i="5"/>
  <c r="I17" i="13"/>
  <c r="J21" i="5"/>
  <c r="J57" i="5"/>
  <c r="K57" i="5" s="1"/>
  <c r="J18" i="5"/>
  <c r="J43" i="5"/>
  <c r="G205" i="13"/>
  <c r="G245" i="13" s="1"/>
  <c r="G241" i="13"/>
  <c r="G360" i="15"/>
  <c r="G363" i="21"/>
  <c r="G376" i="21" s="1"/>
  <c r="J113" i="5"/>
  <c r="R12" i="24"/>
  <c r="H188" i="13"/>
  <c r="I144" i="5"/>
  <c r="F942" i="19"/>
  <c r="F233" i="19"/>
  <c r="C269" i="19"/>
  <c r="F289" i="19"/>
  <c r="E953" i="19"/>
  <c r="D964" i="19"/>
  <c r="G221" i="19"/>
  <c r="D257" i="19"/>
  <c r="D305" i="19"/>
  <c r="G931" i="19"/>
  <c r="G281" i="19"/>
  <c r="E245" i="19"/>
  <c r="E297" i="19"/>
  <c r="C313" i="19"/>
  <c r="C975" i="19"/>
  <c r="I108" i="5"/>
  <c r="I106" i="5"/>
  <c r="I130" i="5"/>
  <c r="K12" i="5"/>
  <c r="J14" i="5"/>
  <c r="I12" i="13"/>
  <c r="J52" i="5"/>
  <c r="K52" i="5" s="1"/>
  <c r="J20" i="5"/>
  <c r="G58" i="13"/>
  <c r="G14" i="15"/>
  <c r="G103" i="13"/>
  <c r="G46" i="15"/>
  <c r="G44" i="13"/>
  <c r="F175" i="15"/>
  <c r="F269" i="15" s="1"/>
  <c r="F270" i="15" s="1"/>
  <c r="F400" i="15"/>
  <c r="E146" i="13"/>
  <c r="F146" i="13"/>
  <c r="B41" i="10"/>
  <c r="B33" i="14"/>
  <c r="C285" i="15"/>
  <c r="C286" i="15" s="1"/>
  <c r="D89" i="15"/>
  <c r="C333" i="15"/>
  <c r="F92" i="4"/>
  <c r="H207" i="15"/>
  <c r="B40" i="11"/>
  <c r="B26" i="14"/>
  <c r="D81" i="4"/>
  <c r="D167" i="14" s="1"/>
  <c r="D421" i="21"/>
  <c r="D45" i="20"/>
  <c r="C18" i="10"/>
  <c r="B40" i="10"/>
  <c r="B32" i="14"/>
  <c r="C51" i="15"/>
  <c r="C69" i="15"/>
  <c r="C70" i="15" s="1"/>
  <c r="C96" i="15"/>
  <c r="C97" i="15" s="1"/>
  <c r="C44" i="15"/>
  <c r="E88" i="15"/>
  <c r="E290" i="15"/>
  <c r="H128" i="5"/>
  <c r="H142" i="5"/>
  <c r="H107" i="5"/>
  <c r="H110" i="5"/>
  <c r="E378" i="15"/>
  <c r="E418" i="15" s="1"/>
  <c r="E392" i="15"/>
  <c r="D27" i="11"/>
  <c r="E112" i="4"/>
  <c r="E198" i="14" s="1"/>
  <c r="E76" i="20"/>
  <c r="F112" i="4"/>
  <c r="C118" i="15"/>
  <c r="C119" i="15" s="1"/>
  <c r="C93" i="15"/>
  <c r="C254" i="15"/>
  <c r="C255" i="15" s="1"/>
  <c r="C235" i="15"/>
  <c r="H73" i="5"/>
  <c r="H46" i="5"/>
  <c r="H86" i="5" s="1"/>
  <c r="G58" i="20"/>
  <c r="E265" i="15"/>
  <c r="E56" i="15"/>
  <c r="E57" i="15" s="1"/>
  <c r="B97" i="16"/>
  <c r="D210" i="15"/>
  <c r="D105" i="15"/>
  <c r="D106" i="15" s="1"/>
  <c r="D303" i="15"/>
  <c r="G67" i="4"/>
  <c r="F153" i="14" s="1"/>
  <c r="F416" i="21"/>
  <c r="F31" i="20"/>
  <c r="F380" i="21"/>
  <c r="G242" i="13"/>
  <c r="G361" i="15"/>
  <c r="G206" i="13"/>
  <c r="G246" i="13" s="1"/>
  <c r="G203" i="13"/>
  <c r="G364" i="21"/>
  <c r="G377" i="21" s="1"/>
  <c r="G32" i="20" s="1"/>
  <c r="G215" i="13"/>
  <c r="G255" i="13" s="1"/>
  <c r="F46" i="13"/>
  <c r="F78" i="13"/>
  <c r="F87" i="15"/>
  <c r="G54" i="4"/>
  <c r="F140" i="14" s="1"/>
  <c r="H59" i="4"/>
  <c r="G145" i="14" s="1"/>
  <c r="H146" i="4" s="1"/>
  <c r="G58" i="14" s="1"/>
  <c r="G23" i="20"/>
  <c r="G352" i="21"/>
  <c r="G390" i="21"/>
  <c r="G354" i="21"/>
  <c r="E26" i="11"/>
  <c r="F26" i="11" s="1"/>
  <c r="E256" i="13"/>
  <c r="E402" i="15"/>
  <c r="E363" i="15"/>
  <c r="E366" i="15"/>
  <c r="E375" i="15"/>
  <c r="E415" i="15" s="1"/>
  <c r="E48" i="4"/>
  <c r="E134" i="14" s="1"/>
  <c r="E353" i="21"/>
  <c r="F160" i="4" s="1"/>
  <c r="E356" i="21"/>
  <c r="E374" i="21"/>
  <c r="F53" i="4" s="1"/>
  <c r="E388" i="21"/>
  <c r="E12" i="20"/>
  <c r="F135" i="4"/>
  <c r="H40" i="20"/>
  <c r="D311" i="15"/>
  <c r="D115" i="15"/>
  <c r="I86" i="4"/>
  <c r="H172" i="14" s="1"/>
  <c r="H50" i="20"/>
  <c r="D187" i="4"/>
  <c r="D186" i="4"/>
  <c r="D188" i="4"/>
  <c r="D99" i="14"/>
  <c r="D98" i="14"/>
  <c r="D100" i="14"/>
  <c r="D202" i="15"/>
  <c r="D203" i="15" s="1"/>
  <c r="D234" i="15"/>
  <c r="D160" i="15"/>
  <c r="D11" i="15"/>
  <c r="D43" i="15"/>
  <c r="D141" i="15"/>
  <c r="G68" i="4"/>
  <c r="F154" i="14" s="1"/>
  <c r="F417" i="21"/>
  <c r="D78" i="4"/>
  <c r="D164" i="14" s="1"/>
  <c r="D406" i="21"/>
  <c r="D409" i="21"/>
  <c r="D20" i="4"/>
  <c r="D20" i="14" s="1"/>
  <c r="D42" i="20"/>
  <c r="G72" i="5"/>
  <c r="G75" i="5"/>
  <c r="G48" i="5"/>
  <c r="G45" i="5"/>
  <c r="G36" i="5"/>
  <c r="I71" i="13"/>
  <c r="I59" i="15"/>
  <c r="C121" i="4"/>
  <c r="C207" i="14" s="1"/>
  <c r="C85" i="20"/>
  <c r="C442" i="20"/>
  <c r="E563" i="19"/>
  <c r="C564" i="19"/>
  <c r="A565" i="19"/>
  <c r="E565" i="19"/>
  <c r="C566" i="19"/>
  <c r="A567" i="19"/>
  <c r="E567" i="19"/>
  <c r="B563" i="19"/>
  <c r="F563" i="19"/>
  <c r="D564" i="19"/>
  <c r="B565" i="19"/>
  <c r="F565" i="19"/>
  <c r="D566" i="19"/>
  <c r="B567" i="19"/>
  <c r="F567" i="19"/>
  <c r="C563" i="19"/>
  <c r="E564" i="19"/>
  <c r="A566" i="19"/>
  <c r="C567" i="19"/>
  <c r="A563" i="19"/>
  <c r="B564" i="19"/>
  <c r="D565" i="19"/>
  <c r="F566" i="19"/>
  <c r="D563" i="19"/>
  <c r="B566" i="19"/>
  <c r="C565" i="19"/>
  <c r="F564" i="19"/>
  <c r="D567" i="19"/>
  <c r="A564" i="19"/>
  <c r="E566" i="19"/>
  <c r="D94" i="20"/>
  <c r="C94" i="20"/>
  <c r="E94" i="20"/>
  <c r="D456" i="20"/>
  <c r="H456" i="20"/>
  <c r="B94" i="20"/>
  <c r="C456" i="20"/>
  <c r="G456" i="20"/>
  <c r="E456" i="20"/>
  <c r="B456" i="20"/>
  <c r="I456" i="20"/>
  <c r="F456" i="20"/>
  <c r="F219" i="13"/>
  <c r="F233" i="13"/>
  <c r="G56" i="20"/>
  <c r="H25" i="4"/>
  <c r="G25" i="14" s="1"/>
  <c r="E27" i="12"/>
  <c r="F27" i="12" s="1"/>
  <c r="E259" i="13"/>
  <c r="E221" i="13" s="1"/>
  <c r="D74" i="4"/>
  <c r="D160" i="14" s="1"/>
  <c r="D382" i="21"/>
  <c r="D396" i="21"/>
  <c r="D379" i="21"/>
  <c r="D393" i="21"/>
  <c r="D19" i="4"/>
  <c r="D19" i="14" s="1"/>
  <c r="F74" i="4"/>
  <c r="D38" i="20"/>
  <c r="F243" i="13"/>
  <c r="F207" i="13"/>
  <c r="F204" i="13"/>
  <c r="F216" i="13"/>
  <c r="I82" i="13"/>
  <c r="I100" i="15"/>
  <c r="A90" i="19"/>
  <c r="A95" i="19" s="1" a="1"/>
  <c r="B282" i="19"/>
  <c r="B482" i="19"/>
  <c r="B682" i="19"/>
  <c r="A290" i="19"/>
  <c r="A490" i="19"/>
  <c r="A690" i="19"/>
  <c r="A695" i="19" s="1" a="1"/>
  <c r="B82" i="19"/>
  <c r="A190" i="19"/>
  <c r="B582" i="19"/>
  <c r="A790" i="19"/>
  <c r="B182" i="19"/>
  <c r="A390" i="19"/>
  <c r="B782" i="19"/>
  <c r="B382" i="19"/>
  <c r="A590" i="19"/>
  <c r="A595" i="19" s="1" a="1"/>
  <c r="C128" i="21"/>
  <c r="B131" i="21"/>
  <c r="C103" i="19"/>
  <c r="F103" i="19"/>
  <c r="B103" i="19"/>
  <c r="A103" i="19"/>
  <c r="E103" i="19"/>
  <c r="D103" i="19"/>
  <c r="F216" i="21"/>
  <c r="G133" i="5"/>
  <c r="G136" i="5"/>
  <c r="G150" i="5"/>
  <c r="G147" i="5"/>
  <c r="D155" i="14"/>
  <c r="D152" i="14"/>
  <c r="D156" i="4" s="1"/>
  <c r="C332" i="15"/>
  <c r="F16" i="4"/>
  <c r="H156" i="13"/>
  <c r="B140" i="4"/>
  <c r="H167" i="13"/>
  <c r="F11" i="4"/>
  <c r="E378" i="21"/>
  <c r="D16" i="11"/>
  <c r="E197" i="15"/>
  <c r="H16" i="10"/>
  <c r="C10" i="21"/>
  <c r="E10" i="10"/>
  <c r="E75" i="13"/>
  <c r="E72" i="13"/>
  <c r="D157" i="13" s="1"/>
  <c r="E63" i="15"/>
  <c r="E34" i="9"/>
  <c r="F34" i="9" s="1"/>
  <c r="E36" i="13"/>
  <c r="D121" i="13" s="1"/>
  <c r="E45" i="13"/>
  <c r="E48" i="13"/>
  <c r="E18" i="15"/>
  <c r="H135" i="5"/>
  <c r="H149" i="5"/>
  <c r="E92" i="4"/>
  <c r="E178" i="14" s="1"/>
  <c r="B160" i="20"/>
  <c r="E160" i="20"/>
  <c r="D160" i="20"/>
  <c r="C160" i="20"/>
  <c r="B522" i="20"/>
  <c r="F522" i="20"/>
  <c r="E522" i="20"/>
  <c r="I522" i="20"/>
  <c r="H522" i="20"/>
  <c r="G522" i="20"/>
  <c r="D522" i="20"/>
  <c r="C522" i="20"/>
  <c r="E107" i="4"/>
  <c r="E193" i="14" s="1"/>
  <c r="E71" i="20"/>
  <c r="H159" i="5"/>
  <c r="H120" i="5"/>
  <c r="H123" i="5"/>
  <c r="H132" i="5"/>
  <c r="B101" i="16"/>
  <c r="I109" i="5"/>
  <c r="I127" i="5"/>
  <c r="I141" i="5"/>
  <c r="H185" i="13"/>
  <c r="G321" i="19"/>
  <c r="D357" i="19"/>
  <c r="C369" i="19"/>
  <c r="C920" i="19"/>
  <c r="F389" i="19"/>
  <c r="E397" i="19"/>
  <c r="D909" i="19"/>
  <c r="F333" i="19"/>
  <c r="E345" i="19"/>
  <c r="C413" i="19"/>
  <c r="F887" i="19"/>
  <c r="G876" i="19"/>
  <c r="G381" i="19"/>
  <c r="D405" i="19"/>
  <c r="E898" i="19"/>
  <c r="I102" i="5"/>
  <c r="F73" i="13"/>
  <c r="E158" i="13" s="1"/>
  <c r="G76" i="4"/>
  <c r="F162" i="14" s="1"/>
  <c r="E353" i="15"/>
  <c r="E385" i="15"/>
  <c r="E350" i="15"/>
  <c r="E371" i="15"/>
  <c r="E411" i="15" s="1"/>
  <c r="E157" i="15"/>
  <c r="E199" i="15"/>
  <c r="E231" i="15"/>
  <c r="E232" i="15" s="1"/>
  <c r="E138" i="15"/>
  <c r="E140" i="15"/>
  <c r="D24" i="9"/>
  <c r="D49" i="9"/>
  <c r="D27" i="10"/>
  <c r="D248" i="13"/>
  <c r="D260" i="13"/>
  <c r="D257" i="13"/>
  <c r="C1" i="23"/>
  <c r="D244" i="21"/>
  <c r="C79" i="4"/>
  <c r="C70" i="4"/>
  <c r="C82" i="4"/>
  <c r="C383" i="21"/>
  <c r="C419" i="21"/>
  <c r="C422" i="21"/>
  <c r="C410" i="21"/>
  <c r="C21" i="4"/>
  <c r="C18" i="4"/>
  <c r="C46" i="20"/>
  <c r="C34" i="20"/>
  <c r="C43" i="20"/>
  <c r="G160" i="5"/>
  <c r="G163" i="5"/>
  <c r="C222" i="15"/>
  <c r="C223" i="15" s="1"/>
  <c r="C161" i="15"/>
  <c r="C19" i="15"/>
  <c r="C24" i="15"/>
  <c r="C25" i="15" s="1"/>
  <c r="C12" i="15"/>
  <c r="G33" i="13"/>
  <c r="F118" i="13" s="1"/>
  <c r="G65" i="13"/>
  <c r="G27" i="13"/>
  <c r="F112" i="13" s="1"/>
  <c r="G38" i="13"/>
  <c r="G165" i="15"/>
  <c r="G166" i="15" s="1"/>
  <c r="H50" i="4"/>
  <c r="G136" i="14" s="1"/>
  <c r="H137" i="4" s="1"/>
  <c r="G49" i="14" s="1"/>
  <c r="E139" i="4"/>
  <c r="E51" i="14"/>
  <c r="E11" i="9"/>
  <c r="E17" i="9" s="1"/>
  <c r="E9" i="11"/>
  <c r="F9" i="11" s="1"/>
  <c r="E80" i="13"/>
  <c r="D165" i="13" s="1"/>
  <c r="E23" i="15"/>
  <c r="G211" i="13"/>
  <c r="G251" i="13" s="1"/>
  <c r="G193" i="13"/>
  <c r="G225" i="13"/>
  <c r="G186" i="13"/>
  <c r="G344" i="15"/>
  <c r="G347" i="21"/>
  <c r="E104" i="4"/>
  <c r="E190" i="14" s="1"/>
  <c r="F104" i="4"/>
  <c r="E68" i="20"/>
  <c r="B61" i="9"/>
  <c r="B21" i="14"/>
  <c r="B18" i="14"/>
  <c r="E80" i="4"/>
  <c r="E166" i="14" s="1"/>
  <c r="E44" i="20"/>
  <c r="E420" i="21"/>
  <c r="C118" i="4"/>
  <c r="C204" i="14" s="1"/>
  <c r="C33" i="4"/>
  <c r="C82" i="20"/>
  <c r="J25" i="5"/>
  <c r="K25" i="5" s="1"/>
  <c r="R10" i="24"/>
  <c r="G99" i="4"/>
  <c r="F185" i="14" s="1"/>
  <c r="F63" i="20"/>
  <c r="F32" i="13"/>
  <c r="E120" i="13" s="1"/>
  <c r="F35" i="13"/>
  <c r="F10" i="15"/>
  <c r="F55" i="15"/>
  <c r="F67" i="13"/>
  <c r="E152" i="13" s="1"/>
  <c r="F40" i="13"/>
  <c r="E125" i="13" s="1"/>
  <c r="G52" i="4"/>
  <c r="F138" i="14" s="1"/>
  <c r="E55" i="4"/>
  <c r="E141" i="14" s="1"/>
  <c r="E381" i="21"/>
  <c r="E413" i="21"/>
  <c r="F95" i="4" s="1"/>
  <c r="E19" i="20"/>
  <c r="D113" i="4"/>
  <c r="D199" i="14" s="1"/>
  <c r="D77" i="20"/>
  <c r="C313" i="15"/>
  <c r="C314" i="15" s="1"/>
  <c r="C220" i="15"/>
  <c r="D158" i="15"/>
  <c r="D219" i="15"/>
  <c r="D251" i="15"/>
  <c r="D252" i="15" s="1"/>
  <c r="G100" i="4"/>
  <c r="F186" i="14" s="1"/>
  <c r="F64" i="20"/>
  <c r="I388" i="15"/>
  <c r="I147" i="15"/>
  <c r="D64" i="14"/>
  <c r="D152" i="4"/>
  <c r="B93" i="16"/>
  <c r="D76" i="15"/>
  <c r="D121" i="15"/>
  <c r="G80" i="5"/>
  <c r="C95" i="20"/>
  <c r="B95" i="20"/>
  <c r="D95" i="20"/>
  <c r="C457" i="20"/>
  <c r="G457" i="20"/>
  <c r="E95" i="20"/>
  <c r="B457" i="20"/>
  <c r="F457" i="20"/>
  <c r="D457" i="20"/>
  <c r="I457" i="20"/>
  <c r="H457" i="20"/>
  <c r="E457" i="20"/>
  <c r="F352" i="15"/>
  <c r="F384" i="15"/>
  <c r="F137" i="15"/>
  <c r="F370" i="15"/>
  <c r="F410" i="15" s="1"/>
  <c r="F345" i="15"/>
  <c r="J15" i="4"/>
  <c r="AX13" i="24"/>
  <c r="E25" i="11"/>
  <c r="E252" i="13"/>
  <c r="H301" i="15"/>
  <c r="E101" i="4"/>
  <c r="E187" i="14" s="1"/>
  <c r="E65" i="20"/>
  <c r="E28" i="4"/>
  <c r="E28" i="14" s="1"/>
  <c r="C161" i="4"/>
  <c r="C159" i="4"/>
  <c r="C160" i="4"/>
  <c r="C72" i="14"/>
  <c r="C71" i="14"/>
  <c r="C73" i="14"/>
  <c r="C18" i="12"/>
  <c r="D390" i="15"/>
  <c r="D12" i="21" s="1"/>
  <c r="D367" i="15"/>
  <c r="D330" i="15" s="1"/>
  <c r="D379" i="15"/>
  <c r="D376" i="15"/>
  <c r="D393" i="15"/>
  <c r="E116" i="4"/>
  <c r="E202" i="14" s="1"/>
  <c r="E291" i="15"/>
  <c r="B2" i="23"/>
  <c r="D155" i="16"/>
  <c r="D207" i="21"/>
  <c r="C155" i="16"/>
  <c r="C207" i="21"/>
  <c r="C603" i="19"/>
  <c r="A603" i="19"/>
  <c r="D603" i="19"/>
  <c r="F603" i="19"/>
  <c r="E603" i="19"/>
  <c r="B603" i="19"/>
  <c r="E93" i="20"/>
  <c r="D93" i="20"/>
  <c r="C93" i="20"/>
  <c r="B93" i="20"/>
  <c r="E455" i="20"/>
  <c r="I455" i="20"/>
  <c r="D455" i="20"/>
  <c r="H455" i="20"/>
  <c r="F455" i="20"/>
  <c r="C455" i="20"/>
  <c r="B455" i="20"/>
  <c r="G455" i="20"/>
  <c r="G168" i="5"/>
  <c r="G124" i="5"/>
  <c r="C155" i="4"/>
  <c r="C154" i="4"/>
  <c r="C66" i="14"/>
  <c r="C67" i="14"/>
  <c r="C106" i="4"/>
  <c r="C109" i="4"/>
  <c r="C73" i="20"/>
  <c r="C70" i="20"/>
  <c r="C30" i="4"/>
  <c r="C12" i="21"/>
  <c r="F150" i="5"/>
  <c r="F163" i="5"/>
  <c r="D217" i="15"/>
  <c r="H17" i="11"/>
  <c r="F147" i="5"/>
  <c r="D117" i="13"/>
  <c r="D125" i="13"/>
  <c r="F25" i="11"/>
  <c r="F134" i="4"/>
  <c r="C330" i="15"/>
  <c r="B179" i="14"/>
  <c r="B182" i="14"/>
  <c r="G172" i="5"/>
  <c r="E65" i="4"/>
  <c r="E151" i="14" s="1"/>
  <c r="E405" i="21"/>
  <c r="F105" i="4" s="1"/>
  <c r="E369" i="21"/>
  <c r="E366" i="21"/>
  <c r="F20" i="4" s="1"/>
  <c r="F151" i="4"/>
  <c r="E29" i="20"/>
  <c r="F152" i="4"/>
  <c r="C304" i="15"/>
  <c r="C306" i="15"/>
  <c r="C307" i="15" s="1"/>
  <c r="D282" i="15"/>
  <c r="D283" i="15" s="1"/>
  <c r="D189" i="15"/>
  <c r="D406" i="15"/>
  <c r="D403" i="15"/>
  <c r="D247" i="21" s="1"/>
  <c r="B110" i="4"/>
  <c r="B83" i="4"/>
  <c r="B119" i="4"/>
  <c r="B122" i="4"/>
  <c r="B74" i="20"/>
  <c r="B34" i="4"/>
  <c r="B83" i="20"/>
  <c r="B443" i="20"/>
  <c r="B47" i="20"/>
  <c r="B22" i="4"/>
  <c r="B31" i="4"/>
  <c r="B86" i="20"/>
  <c r="H176" i="15"/>
  <c r="I65" i="5"/>
  <c r="I27" i="5"/>
  <c r="I33" i="5"/>
  <c r="H25" i="13"/>
  <c r="I38" i="5"/>
  <c r="I78" i="5" s="1"/>
  <c r="G72" i="4"/>
  <c r="F158" i="14" s="1"/>
  <c r="F394" i="21"/>
  <c r="F36" i="20"/>
  <c r="D117" i="4"/>
  <c r="D203" i="14" s="1"/>
  <c r="D81" i="20"/>
  <c r="H162" i="5"/>
  <c r="G86" i="5"/>
  <c r="F171" i="15"/>
  <c r="F172" i="15" s="1"/>
  <c r="F259" i="15"/>
  <c r="F260" i="15" s="1"/>
  <c r="F185" i="15"/>
  <c r="F196" i="15"/>
  <c r="B96" i="20"/>
  <c r="E96" i="20"/>
  <c r="D96" i="20"/>
  <c r="C96" i="20"/>
  <c r="B458" i="20"/>
  <c r="F458" i="20"/>
  <c r="E458" i="20"/>
  <c r="I458" i="20"/>
  <c r="H458" i="20"/>
  <c r="G458" i="20"/>
  <c r="D458" i="20"/>
  <c r="C458" i="20"/>
  <c r="E26" i="10"/>
  <c r="F26" i="10" s="1"/>
  <c r="E247" i="13"/>
  <c r="E244" i="13"/>
  <c r="E73" i="4"/>
  <c r="E159" i="14" s="1"/>
  <c r="E395" i="21"/>
  <c r="E37" i="20"/>
  <c r="H18" i="20"/>
  <c r="D92" i="15"/>
  <c r="D293" i="15"/>
  <c r="D294" i="15" s="1"/>
  <c r="D200" i="15"/>
  <c r="G12" i="3"/>
  <c r="B10" i="7"/>
  <c r="J11" i="14"/>
  <c r="AJ14" i="24"/>
  <c r="C18" i="11"/>
  <c r="D120" i="4"/>
  <c r="D206" i="14" s="1"/>
  <c r="D441" i="20"/>
  <c r="D84" i="20"/>
  <c r="D41" i="11"/>
  <c r="D30" i="14"/>
  <c r="J118" i="5"/>
  <c r="B13" i="24"/>
  <c r="D11" i="10"/>
  <c r="D12" i="9"/>
  <c r="D18" i="9" s="1"/>
  <c r="D76" i="13"/>
  <c r="D88" i="13"/>
  <c r="D35" i="9"/>
  <c r="D85" i="13"/>
  <c r="D31" i="15"/>
  <c r="C3" i="23"/>
  <c r="D158" i="20"/>
  <c r="C158" i="20"/>
  <c r="E158" i="20"/>
  <c r="D520" i="20"/>
  <c r="H520" i="20"/>
  <c r="B158" i="20"/>
  <c r="C520" i="20"/>
  <c r="G520" i="20"/>
  <c r="E520" i="20"/>
  <c r="B520" i="20"/>
  <c r="I520" i="20"/>
  <c r="F520" i="20"/>
  <c r="C663" i="19"/>
  <c r="A664" i="19"/>
  <c r="E664" i="19"/>
  <c r="C665" i="19"/>
  <c r="A666" i="19"/>
  <c r="E666" i="19"/>
  <c r="C667" i="19"/>
  <c r="A663" i="19"/>
  <c r="D663" i="19"/>
  <c r="B664" i="19"/>
  <c r="F664" i="19"/>
  <c r="D665" i="19"/>
  <c r="B666" i="19"/>
  <c r="F666" i="19"/>
  <c r="D667" i="19"/>
  <c r="E663" i="19"/>
  <c r="A665" i="19"/>
  <c r="C666" i="19"/>
  <c r="E667" i="19"/>
  <c r="B663" i="19"/>
  <c r="D664" i="19"/>
  <c r="F665" i="19"/>
  <c r="B667" i="19"/>
  <c r="E665" i="19"/>
  <c r="B665" i="19"/>
  <c r="F667" i="19"/>
  <c r="C664" i="19"/>
  <c r="A667" i="19"/>
  <c r="F663" i="19"/>
  <c r="D666" i="19"/>
  <c r="F212" i="13"/>
  <c r="F194" i="13"/>
  <c r="F226" i="13"/>
  <c r="F191" i="13"/>
  <c r="H350" i="21"/>
  <c r="H351" i="21"/>
  <c r="C28" i="15"/>
  <c r="C29" i="15" s="1"/>
  <c r="C16" i="15"/>
  <c r="I91" i="4"/>
  <c r="H177" i="14" s="1"/>
  <c r="H55" i="20"/>
  <c r="D88" i="4"/>
  <c r="D174" i="14" s="1"/>
  <c r="D52" i="20"/>
  <c r="D24" i="4"/>
  <c r="D24" i="14" s="1"/>
  <c r="F88" i="4"/>
  <c r="D47" i="14"/>
  <c r="D135" i="4"/>
  <c r="E148" i="4"/>
  <c r="E60" i="14"/>
  <c r="C114" i="4"/>
  <c r="C200" i="14" s="1"/>
  <c r="C78" i="20"/>
  <c r="C32" i="4"/>
  <c r="H67" i="20"/>
  <c r="F401" i="15"/>
  <c r="F365" i="15"/>
  <c r="F405" i="15" s="1"/>
  <c r="F178" i="15"/>
  <c r="F362" i="15"/>
  <c r="F374" i="15"/>
  <c r="F414" i="15" s="1"/>
  <c r="E9" i="12"/>
  <c r="E16" i="12" s="1"/>
  <c r="E131" i="13"/>
  <c r="E113" i="15"/>
  <c r="E86" i="13"/>
  <c r="D171" i="13" s="1"/>
  <c r="E164" i="5"/>
  <c r="E137" i="5"/>
  <c r="E173" i="5"/>
  <c r="E176" i="5"/>
  <c r="F133" i="5"/>
  <c r="F136" i="5"/>
  <c r="E155" i="16"/>
  <c r="E207" i="21"/>
  <c r="E703" i="19"/>
  <c r="B703" i="19"/>
  <c r="F703" i="19"/>
  <c r="C703" i="19"/>
  <c r="A703" i="19"/>
  <c r="D703" i="19"/>
  <c r="F202" i="21"/>
  <c r="E76" i="5"/>
  <c r="E88" i="5"/>
  <c r="E49" i="5"/>
  <c r="F88" i="5" s="1"/>
  <c r="E85" i="5"/>
  <c r="D155" i="4"/>
  <c r="D154" i="4"/>
  <c r="D67" i="14"/>
  <c r="D66" i="14"/>
  <c r="D68" i="14"/>
  <c r="D109" i="4"/>
  <c r="D106" i="4"/>
  <c r="D152" i="13"/>
  <c r="F81" i="4"/>
  <c r="F65" i="4"/>
  <c r="D120" i="13"/>
  <c r="G156" i="13"/>
  <c r="B52" i="14"/>
  <c r="B143" i="4"/>
  <c r="H155" i="15"/>
  <c r="E118" i="13"/>
  <c r="E123" i="13"/>
  <c r="H128" i="13"/>
  <c r="C93" i="4"/>
  <c r="C96" i="4"/>
  <c r="C26" i="4"/>
  <c r="C60" i="20"/>
  <c r="C57" i="20"/>
  <c r="D40" i="9"/>
  <c r="B4" i="23"/>
  <c r="C18" i="9"/>
  <c r="C40" i="9"/>
  <c r="D95" i="4"/>
  <c r="D181" i="14" s="1"/>
  <c r="D59" i="20"/>
  <c r="C142" i="4"/>
  <c r="C141" i="4"/>
  <c r="C54" i="14"/>
  <c r="C53" i="14"/>
  <c r="C142" i="14"/>
  <c r="C139" i="14"/>
  <c r="C52" i="14" s="1"/>
  <c r="C294" i="15"/>
  <c r="C296" i="15"/>
  <c r="H35" i="5"/>
  <c r="H67" i="5"/>
  <c r="H32" i="5"/>
  <c r="H40" i="5"/>
  <c r="H80" i="5" s="1"/>
  <c r="E266" i="15"/>
  <c r="E95" i="15"/>
  <c r="E68" i="15"/>
  <c r="E279" i="15"/>
  <c r="E280" i="15" s="1"/>
  <c r="E216" i="15"/>
  <c r="E310" i="15" s="1"/>
  <c r="G15" i="3"/>
  <c r="B15" i="7"/>
  <c r="J16" i="14"/>
  <c r="BH14" i="24"/>
  <c r="H167" i="5"/>
  <c r="C407" i="15"/>
  <c r="C419" i="15"/>
  <c r="C380" i="15"/>
  <c r="C331" i="15" s="1"/>
  <c r="C416" i="15"/>
  <c r="E77" i="4"/>
  <c r="E163" i="14" s="1"/>
  <c r="E408" i="21"/>
  <c r="F117" i="4" s="1"/>
  <c r="E41" i="20"/>
  <c r="D182" i="15"/>
  <c r="D60" i="15"/>
  <c r="D64" i="15" s="1"/>
  <c r="D65" i="15" s="1"/>
  <c r="D275" i="15"/>
  <c r="D276" i="15" s="1"/>
  <c r="D212" i="15"/>
  <c r="D213" i="15" s="1"/>
  <c r="D15" i="15"/>
  <c r="B75" i="9"/>
  <c r="B165" i="14"/>
  <c r="B168" i="14"/>
  <c r="B156" i="14"/>
  <c r="C175" i="4"/>
  <c r="C173" i="4"/>
  <c r="C174" i="4"/>
  <c r="C86" i="14"/>
  <c r="C85" i="14"/>
  <c r="C87" i="14"/>
  <c r="C164" i="4"/>
  <c r="C163" i="4"/>
  <c r="C165" i="4"/>
  <c r="C76" i="14"/>
  <c r="C75" i="14"/>
  <c r="C77" i="14"/>
  <c r="F72" i="20"/>
  <c r="G61" i="4"/>
  <c r="F147" i="14" s="1"/>
  <c r="F392" i="21"/>
  <c r="F25" i="20"/>
  <c r="H171" i="5"/>
  <c r="J101" i="5"/>
  <c r="AH11" i="24"/>
  <c r="D179" i="4"/>
  <c r="D91" i="14"/>
  <c r="F150" i="13"/>
  <c r="G90" i="4"/>
  <c r="F176" i="14" s="1"/>
  <c r="F89" i="14" s="1"/>
  <c r="C159" i="20"/>
  <c r="B159" i="20"/>
  <c r="D159" i="20"/>
  <c r="C521" i="20"/>
  <c r="G521" i="20"/>
  <c r="E159" i="20"/>
  <c r="B521" i="20"/>
  <c r="F521" i="20"/>
  <c r="D521" i="20"/>
  <c r="I521" i="20"/>
  <c r="H521" i="20"/>
  <c r="E521" i="20"/>
  <c r="G175" i="5"/>
  <c r="H60" i="4"/>
  <c r="G146" i="14" s="1"/>
  <c r="H147" i="4" s="1"/>
  <c r="G59" i="14" s="1"/>
  <c r="G391" i="21"/>
  <c r="G24" i="20"/>
  <c r="E179" i="15"/>
  <c r="E272" i="15"/>
  <c r="E273" i="15" s="1"/>
  <c r="E209" i="15"/>
  <c r="E181" i="15"/>
  <c r="E188" i="15"/>
  <c r="E87" i="4"/>
  <c r="E173" i="14" s="1"/>
  <c r="E51" i="20"/>
  <c r="H16" i="20"/>
  <c r="D49" i="13"/>
  <c r="C173" i="13" s="1"/>
  <c r="H241" i="15"/>
  <c r="H242" i="15" s="1"/>
  <c r="H148" i="15"/>
  <c r="I346" i="21"/>
  <c r="D105" i="4"/>
  <c r="D191" i="14" s="1"/>
  <c r="D29" i="4"/>
  <c r="D29" i="14" s="1"/>
  <c r="F29" i="4"/>
  <c r="D69" i="20"/>
  <c r="G178" i="4"/>
  <c r="F90" i="14"/>
  <c r="I158" i="5"/>
  <c r="I122" i="5"/>
  <c r="H202" i="13"/>
  <c r="G721" i="19"/>
  <c r="D757" i="19"/>
  <c r="C769" i="19"/>
  <c r="C1250" i="19"/>
  <c r="F789" i="19"/>
  <c r="E797" i="19"/>
  <c r="G781" i="19"/>
  <c r="D805" i="19"/>
  <c r="F1217" i="19"/>
  <c r="G1206" i="19"/>
  <c r="E745" i="19"/>
  <c r="F733" i="19"/>
  <c r="D1239" i="19"/>
  <c r="C813" i="19"/>
  <c r="E1228" i="19"/>
  <c r="I131" i="5"/>
  <c r="I119" i="5"/>
  <c r="E17" i="10"/>
  <c r="D11" i="11"/>
  <c r="D18" i="11" s="1"/>
  <c r="E16" i="11"/>
  <c r="D11" i="12"/>
  <c r="G80" i="20"/>
  <c r="E108" i="4"/>
  <c r="E194" i="14" s="1"/>
  <c r="F108" i="4"/>
  <c r="E63" i="19"/>
  <c r="C64" i="19"/>
  <c r="A65" i="19"/>
  <c r="E65" i="19"/>
  <c r="C66" i="19"/>
  <c r="A67" i="19"/>
  <c r="E67" i="19"/>
  <c r="B63" i="19"/>
  <c r="C63" i="19"/>
  <c r="B64" i="19"/>
  <c r="B65" i="19"/>
  <c r="A66" i="19"/>
  <c r="F66" i="19"/>
  <c r="F67" i="19"/>
  <c r="D63" i="19"/>
  <c r="D64" i="19"/>
  <c r="C65" i="19"/>
  <c r="B66" i="19"/>
  <c r="B67" i="19"/>
  <c r="A64" i="19"/>
  <c r="F65" i="19"/>
  <c r="D67" i="19"/>
  <c r="F63" i="19"/>
  <c r="D65" i="19"/>
  <c r="C67" i="19"/>
  <c r="A63" i="19"/>
  <c r="F64" i="19"/>
  <c r="E66" i="19"/>
  <c r="E64" i="19"/>
  <c r="D66" i="19"/>
  <c r="G47" i="4"/>
  <c r="F133" i="14" s="1"/>
  <c r="G134" i="4" s="1"/>
  <c r="F46" i="14" s="1"/>
  <c r="F355" i="21"/>
  <c r="F373" i="21"/>
  <c r="F387" i="21"/>
  <c r="F348" i="21"/>
  <c r="F11" i="20"/>
  <c r="C61" i="15"/>
  <c r="C109" i="15"/>
  <c r="C110" i="15" s="1"/>
  <c r="C73" i="15"/>
  <c r="C74" i="15" s="1"/>
  <c r="E25" i="10"/>
  <c r="F25" i="10" s="1"/>
  <c r="E48" i="9"/>
  <c r="F48" i="9" s="1"/>
  <c r="E23" i="9"/>
  <c r="F23" i="9" s="1"/>
  <c r="E217" i="13"/>
  <c r="E231" i="13"/>
  <c r="E208" i="13"/>
  <c r="E234" i="13"/>
  <c r="E220" i="13"/>
  <c r="D53" i="4"/>
  <c r="D56" i="4"/>
  <c r="D370" i="21"/>
  <c r="D414" i="21"/>
  <c r="D13" i="4"/>
  <c r="D13" i="14" s="1"/>
  <c r="D17" i="20"/>
  <c r="D20" i="20"/>
  <c r="C192" i="4"/>
  <c r="C191" i="4"/>
  <c r="C190" i="4"/>
  <c r="C102" i="14"/>
  <c r="C104" i="14"/>
  <c r="C103" i="14"/>
  <c r="G64" i="4"/>
  <c r="F150" i="14" s="1"/>
  <c r="G151" i="4" s="1"/>
  <c r="F63" i="14" s="1"/>
  <c r="F404" i="21"/>
  <c r="F365" i="21"/>
  <c r="F368" i="21"/>
  <c r="F28" i="20"/>
  <c r="E163" i="13"/>
  <c r="F94" i="4"/>
  <c r="E94" i="4"/>
  <c r="E180" i="14" s="1"/>
  <c r="C170" i="13"/>
  <c r="B134" i="13"/>
  <c r="B161" i="13"/>
  <c r="B173" i="13"/>
  <c r="B170" i="13"/>
  <c r="B155" i="16"/>
  <c r="F167" i="21"/>
  <c r="B207" i="21"/>
  <c r="C22" i="19"/>
  <c r="A46" i="19"/>
  <c r="A51" i="19" s="1" a="1"/>
  <c r="B34" i="19"/>
  <c r="C322" i="19"/>
  <c r="A346" i="19"/>
  <c r="C522" i="19"/>
  <c r="A546" i="19"/>
  <c r="A551" i="19" s="1" a="1"/>
  <c r="C722" i="19"/>
  <c r="A746" i="19"/>
  <c r="B134" i="19"/>
  <c r="B334" i="19"/>
  <c r="B534" i="19"/>
  <c r="B734" i="19"/>
  <c r="C222" i="19"/>
  <c r="C122" i="19"/>
  <c r="A146" i="19"/>
  <c r="B234" i="19"/>
  <c r="C422" i="19"/>
  <c r="C622" i="19"/>
  <c r="A246" i="19"/>
  <c r="B634" i="19"/>
  <c r="B434" i="19"/>
  <c r="A446" i="19"/>
  <c r="A646" i="19"/>
  <c r="A651" i="19" s="1" a="1"/>
  <c r="E157" i="20"/>
  <c r="D157" i="20"/>
  <c r="C157" i="20"/>
  <c r="B157" i="20"/>
  <c r="E519" i="20"/>
  <c r="I519" i="20"/>
  <c r="D519" i="20"/>
  <c r="H519" i="20"/>
  <c r="F519" i="20"/>
  <c r="C519" i="20"/>
  <c r="B519" i="20"/>
  <c r="G519" i="20"/>
  <c r="C152" i="14"/>
  <c r="C153" i="4" s="1"/>
  <c r="C155" i="14"/>
  <c r="F169" i="13"/>
  <c r="G129" i="13"/>
  <c r="F160" i="5"/>
  <c r="F73" i="4"/>
  <c r="C157" i="13"/>
  <c r="F48" i="4"/>
  <c r="F133" i="4"/>
  <c r="F16" i="11"/>
  <c r="E186" i="15"/>
  <c r="I145" i="15"/>
  <c r="F101" i="4"/>
  <c r="F77" i="4"/>
  <c r="F124" i="5"/>
  <c r="G107" i="13" l="1"/>
  <c r="F37" i="3"/>
  <c r="I329" i="15"/>
  <c r="I357" i="15" s="1"/>
  <c r="I397" i="15" s="1"/>
  <c r="K13" i="5"/>
  <c r="I13" i="13"/>
  <c r="I53" i="13" s="1"/>
  <c r="J53" i="5"/>
  <c r="K53" i="5" s="1"/>
  <c r="F13" i="3"/>
  <c r="I12" i="14"/>
  <c r="I360" i="21" s="1"/>
  <c r="I400" i="21" s="1"/>
  <c r="H53" i="13"/>
  <c r="H138" i="13" s="1"/>
  <c r="H98" i="13"/>
  <c r="G177" i="4"/>
  <c r="G263" i="15"/>
  <c r="K20" i="5"/>
  <c r="J60" i="5"/>
  <c r="K60" i="5" s="1"/>
  <c r="H228" i="13"/>
  <c r="H347" i="15"/>
  <c r="H192" i="13"/>
  <c r="H190" i="13"/>
  <c r="H230" i="13" s="1"/>
  <c r="H214" i="13"/>
  <c r="H254" i="13" s="1"/>
  <c r="H63" i="4"/>
  <c r="G149" i="14" s="1"/>
  <c r="H150" i="4" s="1"/>
  <c r="G62" i="14" s="1"/>
  <c r="G403" i="21"/>
  <c r="H103" i="4" s="1"/>
  <c r="G189" i="14" s="1"/>
  <c r="J83" i="5"/>
  <c r="K83" i="5" s="1"/>
  <c r="K43" i="5"/>
  <c r="H102" i="13"/>
  <c r="I21" i="13"/>
  <c r="I57" i="13"/>
  <c r="H142" i="13" s="1"/>
  <c r="I18" i="13"/>
  <c r="I43" i="13"/>
  <c r="H14" i="15"/>
  <c r="H44" i="13"/>
  <c r="H46" i="15"/>
  <c r="H103" i="13"/>
  <c r="H58" i="13"/>
  <c r="G143" i="13" s="1"/>
  <c r="I74" i="5"/>
  <c r="G26" i="12"/>
  <c r="F258" i="13"/>
  <c r="G1162" i="19"/>
  <c r="A1167" i="19" s="1" a="1"/>
  <c r="D1195" i="19"/>
  <c r="A1200" i="19" s="1" a="1"/>
  <c r="E457" i="19"/>
  <c r="A463" i="19" s="1" a="1"/>
  <c r="H1151" i="19"/>
  <c r="A1156" i="19" s="1" a="1"/>
  <c r="I201" i="13"/>
  <c r="F1173" i="19"/>
  <c r="A1178" i="19" s="1" a="1"/>
  <c r="H481" i="19"/>
  <c r="E505" i="19"/>
  <c r="A511" i="19" s="1" a="1"/>
  <c r="G489" i="19"/>
  <c r="G433" i="19"/>
  <c r="D513" i="19"/>
  <c r="A519" i="19" s="1" a="1"/>
  <c r="E1184" i="19"/>
  <c r="A1189" i="19" s="1" a="1"/>
  <c r="J157" i="5"/>
  <c r="K157" i="5" s="1"/>
  <c r="F497" i="19"/>
  <c r="A503" i="19" s="1" a="1"/>
  <c r="F445" i="19"/>
  <c r="A451" i="19" s="1" a="1"/>
  <c r="H421" i="19"/>
  <c r="D469" i="19"/>
  <c r="A475" i="19" s="1" a="1"/>
  <c r="E244" i="15"/>
  <c r="E245" i="15" s="1"/>
  <c r="E47" i="15"/>
  <c r="G232" i="13"/>
  <c r="G218" i="13"/>
  <c r="H42" i="15"/>
  <c r="H54" i="13"/>
  <c r="H99" i="13"/>
  <c r="H22" i="13"/>
  <c r="H19" i="13"/>
  <c r="G17" i="12"/>
  <c r="F10" i="12"/>
  <c r="G372" i="21"/>
  <c r="G412" i="21" s="1"/>
  <c r="G361" i="21"/>
  <c r="G401" i="21" s="1"/>
  <c r="G367" i="21"/>
  <c r="G407" i="21" s="1"/>
  <c r="G399" i="21"/>
  <c r="H90" i="4" s="1"/>
  <c r="G176" i="14" s="1"/>
  <c r="H177" i="4" s="1"/>
  <c r="I47" i="5"/>
  <c r="H10" i="11"/>
  <c r="G84" i="13"/>
  <c r="G27" i="15"/>
  <c r="I170" i="5"/>
  <c r="G364" i="15"/>
  <c r="G404" i="15" s="1"/>
  <c r="G175" i="15"/>
  <c r="G400" i="15"/>
  <c r="K18" i="5"/>
  <c r="J44" i="5"/>
  <c r="J58" i="5"/>
  <c r="K58" i="5" s="1"/>
  <c r="F87" i="13"/>
  <c r="F172" i="13" s="1"/>
  <c r="F117" i="15"/>
  <c r="G10" i="12"/>
  <c r="H17" i="12" s="1"/>
  <c r="I62" i="5"/>
  <c r="I59" i="5"/>
  <c r="G79" i="13"/>
  <c r="G164" i="13" s="1"/>
  <c r="G91" i="15"/>
  <c r="G124" i="13"/>
  <c r="G47" i="13"/>
  <c r="G396" i="15"/>
  <c r="G358" i="15"/>
  <c r="G398" i="15" s="1"/>
  <c r="G369" i="15"/>
  <c r="G409" i="15" s="1"/>
  <c r="H241" i="13"/>
  <c r="H363" i="21"/>
  <c r="H360" i="15"/>
  <c r="D114" i="15"/>
  <c r="A495" i="19" a="1"/>
  <c r="A495" i="19" s="1"/>
  <c r="G108" i="15"/>
  <c r="G245" i="15"/>
  <c r="G72" i="15"/>
  <c r="G48" i="15"/>
  <c r="H97" i="13"/>
  <c r="I52" i="13"/>
  <c r="H137" i="13" s="1"/>
  <c r="I134" i="15"/>
  <c r="I14" i="13"/>
  <c r="I20" i="13"/>
  <c r="I146" i="5"/>
  <c r="J126" i="5"/>
  <c r="J166" i="5" s="1"/>
  <c r="K166" i="5" s="1"/>
  <c r="J115" i="5"/>
  <c r="H121" i="19"/>
  <c r="G1052" i="19"/>
  <c r="A1057" i="19" s="1" a="1"/>
  <c r="D1085" i="19"/>
  <c r="A1090" i="19" s="1" a="1"/>
  <c r="F145" i="19"/>
  <c r="A151" i="19" s="1" a="1"/>
  <c r="J153" i="5"/>
  <c r="K153" i="5" s="1"/>
  <c r="E1074" i="19"/>
  <c r="A1079" i="19" s="1" a="1"/>
  <c r="J121" i="5"/>
  <c r="H181" i="19"/>
  <c r="F1063" i="19"/>
  <c r="A1068" i="19" s="1" a="1"/>
  <c r="F197" i="19"/>
  <c r="A203" i="19" s="1" a="1"/>
  <c r="G189" i="19"/>
  <c r="A195" i="19" s="1" a="1"/>
  <c r="E157" i="19"/>
  <c r="A163" i="19" s="1" a="1"/>
  <c r="H1041" i="19"/>
  <c r="A1046" i="19" s="1" a="1"/>
  <c r="I197" i="13"/>
  <c r="D213" i="19"/>
  <c r="A219" i="19" s="1" a="1"/>
  <c r="D169" i="19"/>
  <c r="A175" i="19" s="1" a="1"/>
  <c r="G133" i="19"/>
  <c r="E205" i="19"/>
  <c r="A211" i="19" s="1" a="1"/>
  <c r="K113" i="5"/>
  <c r="K126" i="5"/>
  <c r="E101" i="15"/>
  <c r="E102" i="15" s="1"/>
  <c r="E300" i="15"/>
  <c r="F145" i="15"/>
  <c r="F206" i="15"/>
  <c r="F238" i="15"/>
  <c r="F239" i="15" s="1"/>
  <c r="F150" i="15"/>
  <c r="F154" i="15"/>
  <c r="F248" i="15" s="1"/>
  <c r="F249" i="15" s="1"/>
  <c r="H135" i="15"/>
  <c r="H228" i="15"/>
  <c r="H229" i="15" s="1"/>
  <c r="D172" i="13"/>
  <c r="E172" i="13"/>
  <c r="E257" i="19"/>
  <c r="A263" i="19" s="1" a="1"/>
  <c r="I188" i="13"/>
  <c r="G942" i="19"/>
  <c r="A947" i="19" s="1" a="1"/>
  <c r="D313" i="19"/>
  <c r="A319" i="19" s="1" a="1"/>
  <c r="H221" i="19"/>
  <c r="E305" i="19"/>
  <c r="A311" i="19" s="1" a="1"/>
  <c r="D975" i="19"/>
  <c r="A980" i="19" s="1" a="1"/>
  <c r="G289" i="19"/>
  <c r="A295" i="19" s="1" a="1"/>
  <c r="F953" i="19"/>
  <c r="A958" i="19" s="1" a="1"/>
  <c r="H281" i="19"/>
  <c r="J144" i="5"/>
  <c r="K144" i="5" s="1"/>
  <c r="E964" i="19"/>
  <c r="A969" i="19" s="1" a="1"/>
  <c r="F297" i="19"/>
  <c r="A303" i="19" s="1" a="1"/>
  <c r="F245" i="19"/>
  <c r="A251" i="19" s="1" a="1"/>
  <c r="D269" i="19"/>
  <c r="A275" i="19" s="1" a="1"/>
  <c r="H931" i="19"/>
  <c r="A936" i="19" s="1" a="1"/>
  <c r="G233" i="19"/>
  <c r="J108" i="5"/>
  <c r="J148" i="5" s="1"/>
  <c r="J130" i="5"/>
  <c r="J170" i="5" s="1"/>
  <c r="J106" i="5"/>
  <c r="J146" i="5" s="1"/>
  <c r="K104" i="5"/>
  <c r="F119" i="13"/>
  <c r="G74" i="13"/>
  <c r="G159" i="13" s="1"/>
  <c r="G119" i="13"/>
  <c r="K117" i="5"/>
  <c r="J54" i="5"/>
  <c r="K54" i="5" s="1"/>
  <c r="K14" i="5"/>
  <c r="J22" i="5"/>
  <c r="J19" i="5"/>
  <c r="I134" i="5"/>
  <c r="I148" i="5"/>
  <c r="K108" i="5"/>
  <c r="J61" i="5"/>
  <c r="K61" i="5" s="1"/>
  <c r="G128" i="13"/>
  <c r="H104" i="15"/>
  <c r="H83" i="13"/>
  <c r="H66" i="13"/>
  <c r="H151" i="13" s="1"/>
  <c r="H111" i="13"/>
  <c r="H168" i="15"/>
  <c r="H262" i="15" s="1"/>
  <c r="H39" i="13"/>
  <c r="H169" i="15"/>
  <c r="H34" i="13"/>
  <c r="H356" i="15"/>
  <c r="H165" i="15" s="1"/>
  <c r="H237" i="13"/>
  <c r="H210" i="13"/>
  <c r="H250" i="13" s="1"/>
  <c r="H199" i="13"/>
  <c r="H239" i="13" s="1"/>
  <c r="H205" i="13"/>
  <c r="H245" i="13" s="1"/>
  <c r="H359" i="21"/>
  <c r="K21" i="5"/>
  <c r="G59" i="13"/>
  <c r="G62" i="13"/>
  <c r="G50" i="15"/>
  <c r="H9" i="10"/>
  <c r="I16" i="10" s="1"/>
  <c r="F391" i="15"/>
  <c r="F377" i="15"/>
  <c r="F417" i="15" s="1"/>
  <c r="G387" i="15"/>
  <c r="G351" i="15"/>
  <c r="G144" i="15"/>
  <c r="G349" i="15"/>
  <c r="G389" i="15" s="1"/>
  <c r="G373" i="15"/>
  <c r="G413" i="15" s="1"/>
  <c r="I26" i="13"/>
  <c r="J66" i="5"/>
  <c r="K66" i="5" s="1"/>
  <c r="J39" i="5"/>
  <c r="J79" i="5" s="1"/>
  <c r="K79" i="5" s="1"/>
  <c r="J34" i="5"/>
  <c r="J74" i="5" s="1"/>
  <c r="K74" i="5" s="1"/>
  <c r="D13" i="21"/>
  <c r="D333" i="15"/>
  <c r="D65" i="14"/>
  <c r="E39" i="9"/>
  <c r="D153" i="4"/>
  <c r="D296" i="15"/>
  <c r="D297" i="15" s="1"/>
  <c r="B116" i="14"/>
  <c r="B117" i="14"/>
  <c r="B115" i="14"/>
  <c r="C245" i="21"/>
  <c r="C161" i="13"/>
  <c r="F192" i="4"/>
  <c r="D130" i="13"/>
  <c r="E28" i="12"/>
  <c r="F28" i="12" s="1"/>
  <c r="C134" i="13"/>
  <c r="D133" i="13"/>
  <c r="C248" i="21"/>
  <c r="B49" i="10"/>
  <c r="B205" i="4"/>
  <c r="B203" i="4"/>
  <c r="B204" i="4"/>
  <c r="C140" i="4"/>
  <c r="E89" i="15"/>
  <c r="B551" i="19"/>
  <c r="F551" i="19"/>
  <c r="D552" i="19"/>
  <c r="B553" i="19"/>
  <c r="F553" i="19"/>
  <c r="D554" i="19"/>
  <c r="B555" i="19"/>
  <c r="F555" i="19"/>
  <c r="C551" i="19"/>
  <c r="A552" i="19"/>
  <c r="E552" i="19"/>
  <c r="C553" i="19"/>
  <c r="A554" i="19"/>
  <c r="E554" i="19"/>
  <c r="C555" i="19"/>
  <c r="C552" i="19"/>
  <c r="E553" i="19"/>
  <c r="A555" i="19"/>
  <c r="A551" i="19"/>
  <c r="B552" i="19"/>
  <c r="D553" i="19"/>
  <c r="F554" i="19"/>
  <c r="E551" i="19"/>
  <c r="C554" i="19"/>
  <c r="D551" i="19"/>
  <c r="B554" i="19"/>
  <c r="A553" i="19"/>
  <c r="E555" i="19"/>
  <c r="F552" i="19"/>
  <c r="D555" i="19"/>
  <c r="J46" i="4"/>
  <c r="I386" i="21"/>
  <c r="I10" i="20"/>
  <c r="K46" i="4"/>
  <c r="B696" i="20"/>
  <c r="D334" i="20"/>
  <c r="A651" i="19"/>
  <c r="D651" i="19"/>
  <c r="B652" i="19"/>
  <c r="F652" i="19"/>
  <c r="D653" i="19"/>
  <c r="B654" i="19"/>
  <c r="F654" i="19"/>
  <c r="D655" i="19"/>
  <c r="E651" i="19"/>
  <c r="C652" i="19"/>
  <c r="A653" i="19"/>
  <c r="E653" i="19"/>
  <c r="C654" i="19"/>
  <c r="A655" i="19"/>
  <c r="E655" i="19"/>
  <c r="F651" i="19"/>
  <c r="B653" i="19"/>
  <c r="D654" i="19"/>
  <c r="F655" i="19"/>
  <c r="C651" i="19"/>
  <c r="E652" i="19"/>
  <c r="A654" i="19"/>
  <c r="C655" i="19"/>
  <c r="D652" i="19"/>
  <c r="B655" i="19"/>
  <c r="A652" i="19"/>
  <c r="E654" i="19"/>
  <c r="B651" i="19"/>
  <c r="F653" i="19"/>
  <c r="C653" i="19"/>
  <c r="D79" i="4"/>
  <c r="D70" i="4"/>
  <c r="D82" i="4"/>
  <c r="D410" i="21"/>
  <c r="D422" i="21"/>
  <c r="D383" i="21"/>
  <c r="D419" i="21"/>
  <c r="D18" i="4"/>
  <c r="D34" i="20"/>
  <c r="D43" i="20"/>
  <c r="D21" i="4"/>
  <c r="D46" i="20"/>
  <c r="E27" i="10"/>
  <c r="F27" i="10" s="1"/>
  <c r="E49" i="9"/>
  <c r="F49" i="9" s="1"/>
  <c r="E24" i="9"/>
  <c r="E257" i="13"/>
  <c r="E248" i="13"/>
  <c r="E260" i="13"/>
  <c r="D1" i="23"/>
  <c r="G73" i="4"/>
  <c r="F159" i="14" s="1"/>
  <c r="F395" i="21"/>
  <c r="F37" i="20"/>
  <c r="I162" i="5"/>
  <c r="E189" i="15"/>
  <c r="E282" i="15"/>
  <c r="E283" i="15" s="1"/>
  <c r="E696" i="20"/>
  <c r="F696" i="20"/>
  <c r="C696" i="20"/>
  <c r="J127" i="5"/>
  <c r="J141" i="5"/>
  <c r="I185" i="13"/>
  <c r="J109" i="5"/>
  <c r="H381" i="19"/>
  <c r="E405" i="19"/>
  <c r="A411" i="19" s="1" a="1"/>
  <c r="D413" i="19"/>
  <c r="A419" i="19" s="1" a="1"/>
  <c r="G887" i="19"/>
  <c r="A892" i="19" s="1" a="1"/>
  <c r="F898" i="19"/>
  <c r="A903" i="19" s="1" a="1"/>
  <c r="H321" i="19"/>
  <c r="E357" i="19"/>
  <c r="A363" i="19" s="1" a="1"/>
  <c r="D369" i="19"/>
  <c r="A375" i="19" s="1" a="1"/>
  <c r="D920" i="19"/>
  <c r="G333" i="19"/>
  <c r="F345" i="19"/>
  <c r="G389" i="19"/>
  <c r="A395" i="19" s="1" a="1"/>
  <c r="F397" i="19"/>
  <c r="A403" i="19" s="1" a="1"/>
  <c r="H876" i="19"/>
  <c r="A881" i="19" s="1" a="1"/>
  <c r="E909" i="19"/>
  <c r="A914" i="19" s="1" a="1"/>
  <c r="J102" i="5"/>
  <c r="K102" i="5" s="1"/>
  <c r="D28" i="15"/>
  <c r="D29" i="15" s="1"/>
  <c r="D16" i="15"/>
  <c r="C316" i="15"/>
  <c r="C317" i="15" s="1"/>
  <c r="C297" i="15"/>
  <c r="C26" i="14"/>
  <c r="C40" i="11"/>
  <c r="E115" i="15"/>
  <c r="E311" i="15"/>
  <c r="F272" i="15"/>
  <c r="F273" i="15" s="1"/>
  <c r="F188" i="15"/>
  <c r="F179" i="15"/>
  <c r="F209" i="15"/>
  <c r="F181" i="15"/>
  <c r="C40" i="10"/>
  <c r="C32" i="14"/>
  <c r="D173" i="4"/>
  <c r="D174" i="4"/>
  <c r="D175" i="4"/>
  <c r="D85" i="14"/>
  <c r="D87" i="14"/>
  <c r="D86" i="14"/>
  <c r="I60" i="4"/>
  <c r="H146" i="14" s="1"/>
  <c r="I147" i="4" s="1"/>
  <c r="H59" i="14" s="1"/>
  <c r="H391" i="21"/>
  <c r="H24" i="20"/>
  <c r="F695" i="20"/>
  <c r="G695" i="20"/>
  <c r="D695" i="20"/>
  <c r="D107" i="14"/>
  <c r="D106" i="14"/>
  <c r="D118" i="15"/>
  <c r="D119" i="15" s="1"/>
  <c r="D93" i="15"/>
  <c r="D633" i="20"/>
  <c r="E633" i="20"/>
  <c r="D271" i="20"/>
  <c r="F279" i="15"/>
  <c r="F216" i="15"/>
  <c r="F310" i="15" s="1"/>
  <c r="I32" i="5"/>
  <c r="I35" i="5"/>
  <c r="I67" i="5"/>
  <c r="I40" i="5"/>
  <c r="I80" i="5" s="1"/>
  <c r="E64" i="14"/>
  <c r="E152" i="4"/>
  <c r="C192" i="14"/>
  <c r="C195" i="14"/>
  <c r="G630" i="20"/>
  <c r="G459" i="20"/>
  <c r="H459" i="20"/>
  <c r="H630" i="20"/>
  <c r="B268" i="20"/>
  <c r="B97" i="20"/>
  <c r="B37" i="21" s="1"/>
  <c r="I632" i="20"/>
  <c r="E270" i="20"/>
  <c r="B270" i="20"/>
  <c r="I241" i="15"/>
  <c r="I242" i="15" s="1"/>
  <c r="I148" i="15"/>
  <c r="D313" i="15"/>
  <c r="D314" i="15" s="1"/>
  <c r="D220" i="15"/>
  <c r="G92" i="4"/>
  <c r="F178" i="14" s="1"/>
  <c r="E120" i="4"/>
  <c r="E206" i="14" s="1"/>
  <c r="E84" i="20"/>
  <c r="E441" i="20"/>
  <c r="H47" i="4"/>
  <c r="G133" i="14" s="1"/>
  <c r="H134" i="4" s="1"/>
  <c r="G46" i="14" s="1"/>
  <c r="G355" i="21"/>
  <c r="G387" i="21"/>
  <c r="G373" i="21"/>
  <c r="G348" i="21"/>
  <c r="G11" i="20"/>
  <c r="G219" i="13"/>
  <c r="G233" i="13"/>
  <c r="G87" i="15"/>
  <c r="G46" i="13"/>
  <c r="G78" i="13"/>
  <c r="G73" i="13"/>
  <c r="C75" i="9"/>
  <c r="C156" i="14"/>
  <c r="C168" i="14"/>
  <c r="C165" i="14"/>
  <c r="E11" i="15"/>
  <c r="E43" i="15"/>
  <c r="E160" i="15"/>
  <c r="E234" i="15"/>
  <c r="E202" i="15"/>
  <c r="E203" i="15" s="1"/>
  <c r="E141" i="15"/>
  <c r="E219" i="15"/>
  <c r="E251" i="15"/>
  <c r="E252" i="15" s="1"/>
  <c r="E158" i="15"/>
  <c r="I110" i="5"/>
  <c r="I128" i="5"/>
  <c r="I142" i="5"/>
  <c r="I107" i="5"/>
  <c r="I135" i="5"/>
  <c r="I149" i="5"/>
  <c r="H163" i="5"/>
  <c r="H160" i="5"/>
  <c r="D697" i="20"/>
  <c r="E697" i="20"/>
  <c r="D335" i="20"/>
  <c r="H175" i="5"/>
  <c r="E11" i="11"/>
  <c r="F17" i="10"/>
  <c r="F10" i="10"/>
  <c r="A82" i="19"/>
  <c r="A87" i="19" s="1" a="1"/>
  <c r="A182" i="19"/>
  <c r="A382" i="19"/>
  <c r="A387" i="19" s="1" a="1"/>
  <c r="A582" i="19"/>
  <c r="A587" i="19" s="1" a="1"/>
  <c r="A782" i="19"/>
  <c r="A282" i="19"/>
  <c r="A287" i="19" s="1" a="1"/>
  <c r="A682" i="19"/>
  <c r="A687" i="19" s="1" a="1"/>
  <c r="A482" i="19"/>
  <c r="B128" i="21"/>
  <c r="C495" i="19"/>
  <c r="I14" i="20"/>
  <c r="H178" i="4"/>
  <c r="G90" i="14"/>
  <c r="G27" i="12"/>
  <c r="F259" i="13"/>
  <c r="E631" i="20"/>
  <c r="H631" i="20"/>
  <c r="D269" i="20"/>
  <c r="D254" i="15"/>
  <c r="D255" i="15" s="1"/>
  <c r="D235" i="15"/>
  <c r="H61" i="4"/>
  <c r="G147" i="14" s="1"/>
  <c r="G392" i="21"/>
  <c r="G25" i="20"/>
  <c r="F86" i="13"/>
  <c r="F131" i="13"/>
  <c r="G9" i="12"/>
  <c r="F217" i="15"/>
  <c r="F113" i="15"/>
  <c r="D304" i="15"/>
  <c r="D306" i="15"/>
  <c r="D307" i="15" s="1"/>
  <c r="H133" i="5"/>
  <c r="H147" i="5"/>
  <c r="H136" i="5"/>
  <c r="H150" i="5"/>
  <c r="C77" i="15"/>
  <c r="C78" i="15" s="1"/>
  <c r="C122" i="15"/>
  <c r="C123" i="15" s="1"/>
  <c r="C52" i="15"/>
  <c r="B111" i="14"/>
  <c r="B113" i="14"/>
  <c r="B112" i="14"/>
  <c r="D121" i="4"/>
  <c r="D207" i="14" s="1"/>
  <c r="D442" i="20"/>
  <c r="D85" i="20"/>
  <c r="C55" i="14"/>
  <c r="C143" i="4"/>
  <c r="F163" i="4"/>
  <c r="C156" i="4"/>
  <c r="F186" i="15"/>
  <c r="E117" i="13"/>
  <c r="F161" i="4"/>
  <c r="H145" i="13"/>
  <c r="F123" i="13"/>
  <c r="F49" i="5"/>
  <c r="D246" i="21"/>
  <c r="F120" i="4"/>
  <c r="G77" i="4"/>
  <c r="F163" i="14" s="1"/>
  <c r="F408" i="21"/>
  <c r="F41" i="20"/>
  <c r="E60" i="15"/>
  <c r="E182" i="15"/>
  <c r="E275" i="15"/>
  <c r="E276" i="15" s="1"/>
  <c r="E15" i="15"/>
  <c r="E212" i="15"/>
  <c r="E213" i="15" s="1"/>
  <c r="H15" i="3"/>
  <c r="C15" i="7"/>
  <c r="K16" i="14"/>
  <c r="BJ14" i="24"/>
  <c r="H75" i="5"/>
  <c r="H72" i="5"/>
  <c r="H48" i="5"/>
  <c r="H45" i="5"/>
  <c r="H36" i="5"/>
  <c r="C523" i="20"/>
  <c r="C694" i="20"/>
  <c r="I523" i="20"/>
  <c r="I694" i="20"/>
  <c r="D161" i="20"/>
  <c r="D51" i="21" s="1"/>
  <c r="D332" i="20"/>
  <c r="B523" i="20"/>
  <c r="B694" i="20"/>
  <c r="D523" i="20"/>
  <c r="D694" i="20"/>
  <c r="C161" i="20"/>
  <c r="C51" i="21" s="1"/>
  <c r="C332" i="20"/>
  <c r="D118" i="20"/>
  <c r="C118" i="20"/>
  <c r="E118" i="20"/>
  <c r="D480" i="20"/>
  <c r="H480" i="20"/>
  <c r="B118" i="20"/>
  <c r="C480" i="20"/>
  <c r="G480" i="20"/>
  <c r="E480" i="20"/>
  <c r="B480" i="20"/>
  <c r="I480" i="20"/>
  <c r="F480" i="20"/>
  <c r="G104" i="4"/>
  <c r="F190" i="14" s="1"/>
  <c r="F68" i="20"/>
  <c r="D93" i="4"/>
  <c r="D96" i="4"/>
  <c r="D60" i="20"/>
  <c r="D57" i="20"/>
  <c r="D26" i="4"/>
  <c r="G55" i="4"/>
  <c r="F141" i="14" s="1"/>
  <c r="F381" i="21"/>
  <c r="F413" i="21"/>
  <c r="F19" i="20"/>
  <c r="H206" i="13"/>
  <c r="H246" i="13" s="1"/>
  <c r="H242" i="13"/>
  <c r="H361" i="15"/>
  <c r="H364" i="21"/>
  <c r="H215" i="13"/>
  <c r="H255" i="13" s="1"/>
  <c r="H203" i="13"/>
  <c r="D192" i="4"/>
  <c r="D190" i="4"/>
  <c r="D191" i="4"/>
  <c r="D103" i="14"/>
  <c r="D102" i="14"/>
  <c r="D104" i="14"/>
  <c r="H100" i="4"/>
  <c r="G186" i="14" s="1"/>
  <c r="G64" i="20"/>
  <c r="D696" i="20"/>
  <c r="G696" i="20"/>
  <c r="C334" i="20"/>
  <c r="G101" i="4"/>
  <c r="F187" i="14" s="1"/>
  <c r="F65" i="20"/>
  <c r="G28" i="4"/>
  <c r="F28" i="14" s="1"/>
  <c r="I176" i="15"/>
  <c r="D61" i="15"/>
  <c r="D73" i="15"/>
  <c r="D74" i="15" s="1"/>
  <c r="D109" i="15"/>
  <c r="D110" i="15" s="1"/>
  <c r="D195" i="14"/>
  <c r="D192" i="14"/>
  <c r="D108" i="14" s="1"/>
  <c r="F402" i="15"/>
  <c r="F366" i="15"/>
  <c r="F363" i="15"/>
  <c r="F375" i="15"/>
  <c r="F415" i="15" s="1"/>
  <c r="E695" i="20"/>
  <c r="H695" i="20"/>
  <c r="D333" i="20"/>
  <c r="C4" i="23"/>
  <c r="J122" i="5"/>
  <c r="J158" i="5"/>
  <c r="I202" i="13"/>
  <c r="H781" i="19"/>
  <c r="E805" i="19"/>
  <c r="D813" i="19"/>
  <c r="A819" i="19" s="1" a="1"/>
  <c r="G1217" i="19"/>
  <c r="A1222" i="19" s="1" a="1"/>
  <c r="F1228" i="19"/>
  <c r="A1233" i="19" s="1" a="1"/>
  <c r="H721" i="19"/>
  <c r="E757" i="19"/>
  <c r="A763" i="19" s="1" a="1"/>
  <c r="D769" i="19"/>
  <c r="A775" i="19" s="1" a="1"/>
  <c r="D1250" i="19"/>
  <c r="A1255" i="19" s="1" a="1"/>
  <c r="H1206" i="19"/>
  <c r="A1211" i="19" s="1" a="1"/>
  <c r="G733" i="19"/>
  <c r="F745" i="19"/>
  <c r="A751" i="19" s="1" a="1"/>
  <c r="G789" i="19"/>
  <c r="A795" i="19" s="1" a="1"/>
  <c r="F797" i="19"/>
  <c r="A803" i="19" s="1" a="1"/>
  <c r="E1239" i="19"/>
  <c r="A1244" i="19" s="1" a="1"/>
  <c r="J119" i="5"/>
  <c r="J131" i="5"/>
  <c r="K131" i="5" s="1"/>
  <c r="K118" i="5"/>
  <c r="H12" i="3"/>
  <c r="C10" i="7"/>
  <c r="K11" i="14"/>
  <c r="AL14" i="24"/>
  <c r="C633" i="20"/>
  <c r="I633" i="20"/>
  <c r="C271" i="20"/>
  <c r="F88" i="15"/>
  <c r="F290" i="15"/>
  <c r="I73" i="5"/>
  <c r="I46" i="5"/>
  <c r="E105" i="4"/>
  <c r="E191" i="14" s="1"/>
  <c r="E29" i="4"/>
  <c r="E29" i="14" s="1"/>
  <c r="F190" i="4"/>
  <c r="E69" i="20"/>
  <c r="F191" i="4"/>
  <c r="G137" i="5"/>
  <c r="G173" i="5"/>
  <c r="G176" i="5"/>
  <c r="G164" i="5"/>
  <c r="F630" i="20"/>
  <c r="F459" i="20"/>
  <c r="E459" i="20"/>
  <c r="E175" i="16" s="1"/>
  <c r="E630" i="20"/>
  <c r="E97" i="20"/>
  <c r="E268" i="20"/>
  <c r="D407" i="15"/>
  <c r="D419" i="15"/>
  <c r="D380" i="15"/>
  <c r="D11" i="21" s="1"/>
  <c r="D416" i="15"/>
  <c r="F353" i="15"/>
  <c r="F385" i="15"/>
  <c r="F371" i="15"/>
  <c r="F411" i="15" s="1"/>
  <c r="F350" i="15"/>
  <c r="F392" i="15"/>
  <c r="F378" i="15"/>
  <c r="F418" i="15" s="1"/>
  <c r="H632" i="20"/>
  <c r="B632" i="20"/>
  <c r="D270" i="20"/>
  <c r="G11" i="9"/>
  <c r="G9" i="11"/>
  <c r="F80" i="13"/>
  <c r="F23" i="15"/>
  <c r="J27" i="5"/>
  <c r="K27" i="5" s="1"/>
  <c r="J33" i="5"/>
  <c r="K33" i="5" s="1"/>
  <c r="J65" i="5"/>
  <c r="K65" i="5" s="1"/>
  <c r="I25" i="13"/>
  <c r="H110" i="13" s="1"/>
  <c r="J38" i="5"/>
  <c r="B79" i="14"/>
  <c r="B69" i="14"/>
  <c r="B81" i="14"/>
  <c r="B80" i="14"/>
  <c r="B78" i="14"/>
  <c r="G171" i="15"/>
  <c r="G172" i="15" s="1"/>
  <c r="G185" i="15"/>
  <c r="G186" i="15" s="1"/>
  <c r="G259" i="15"/>
  <c r="G196" i="15"/>
  <c r="G260" i="15"/>
  <c r="C32" i="15"/>
  <c r="C33" i="15" s="1"/>
  <c r="C20" i="15"/>
  <c r="D334" i="15"/>
  <c r="C2" i="23"/>
  <c r="D14" i="21"/>
  <c r="E293" i="15"/>
  <c r="E294" i="15" s="1"/>
  <c r="E92" i="15"/>
  <c r="E200" i="15"/>
  <c r="I167" i="5"/>
  <c r="C697" i="20"/>
  <c r="I697" i="20"/>
  <c r="C335" i="20"/>
  <c r="A695" i="19"/>
  <c r="D695" i="19"/>
  <c r="E695" i="19"/>
  <c r="C695" i="19"/>
  <c r="B695" i="19"/>
  <c r="F695" i="19"/>
  <c r="G26" i="10"/>
  <c r="F244" i="13"/>
  <c r="F247" i="13"/>
  <c r="D114" i="4"/>
  <c r="D200" i="14" s="1"/>
  <c r="D32" i="4"/>
  <c r="D78" i="20"/>
  <c r="B631" i="20"/>
  <c r="B269" i="20"/>
  <c r="C269" i="20"/>
  <c r="G49" i="5"/>
  <c r="G85" i="5"/>
  <c r="G76" i="5"/>
  <c r="G88" i="5"/>
  <c r="D118" i="4"/>
  <c r="D204" i="14" s="1"/>
  <c r="D82" i="20"/>
  <c r="D33" i="4"/>
  <c r="D222" i="15"/>
  <c r="D223" i="15" s="1"/>
  <c r="D161" i="15"/>
  <c r="E56" i="4"/>
  <c r="E53" i="4"/>
  <c r="E370" i="21"/>
  <c r="F82" i="4" s="1"/>
  <c r="E414" i="21"/>
  <c r="F180" i="4" s="1"/>
  <c r="F143" i="4"/>
  <c r="F140" i="4"/>
  <c r="F56" i="4"/>
  <c r="E13" i="4"/>
  <c r="E13" i="14" s="1"/>
  <c r="E17" i="20"/>
  <c r="F142" i="4"/>
  <c r="E20" i="20"/>
  <c r="F141" i="4"/>
  <c r="F13" i="4"/>
  <c r="H67" i="4"/>
  <c r="G153" i="14" s="1"/>
  <c r="G416" i="21"/>
  <c r="G31" i="20"/>
  <c r="F163" i="13"/>
  <c r="G94" i="4"/>
  <c r="F180" i="14" s="1"/>
  <c r="G243" i="13"/>
  <c r="G204" i="13"/>
  <c r="G207" i="13"/>
  <c r="G216" i="13"/>
  <c r="G80" i="4"/>
  <c r="F166" i="14" s="1"/>
  <c r="F420" i="21"/>
  <c r="F44" i="20"/>
  <c r="B181" i="4"/>
  <c r="B180" i="4"/>
  <c r="B182" i="4"/>
  <c r="B183" i="4"/>
  <c r="B48" i="11"/>
  <c r="A351" i="19" a="1"/>
  <c r="E18" i="11"/>
  <c r="E217" i="15"/>
  <c r="I17" i="11"/>
  <c r="G169" i="13"/>
  <c r="C68" i="14"/>
  <c r="C11" i="21"/>
  <c r="C334" i="15"/>
  <c r="H175" i="16"/>
  <c r="D10" i="21"/>
  <c r="K101" i="5"/>
  <c r="F164" i="5"/>
  <c r="F137" i="5"/>
  <c r="F164" i="4"/>
  <c r="I207" i="15"/>
  <c r="F85" i="5"/>
  <c r="G694" i="20"/>
  <c r="G523" i="20"/>
  <c r="B161" i="20"/>
  <c r="B332" i="20"/>
  <c r="B51" i="19"/>
  <c r="F51" i="19"/>
  <c r="D52" i="19"/>
  <c r="B53" i="19"/>
  <c r="F53" i="19"/>
  <c r="D54" i="19"/>
  <c r="B55" i="19"/>
  <c r="F55" i="19"/>
  <c r="C51" i="19"/>
  <c r="A52" i="19"/>
  <c r="E52" i="19"/>
  <c r="C53" i="19"/>
  <c r="A54" i="19"/>
  <c r="E54" i="19"/>
  <c r="C55" i="19"/>
  <c r="C52" i="19"/>
  <c r="E53" i="19"/>
  <c r="A55" i="19"/>
  <c r="D51" i="19"/>
  <c r="F52" i="19"/>
  <c r="B54" i="19"/>
  <c r="D55" i="19"/>
  <c r="A51" i="19"/>
  <c r="D53" i="19"/>
  <c r="A53" i="19"/>
  <c r="E55" i="19"/>
  <c r="B52" i="19"/>
  <c r="F54" i="19"/>
  <c r="E51" i="19"/>
  <c r="C54" i="19"/>
  <c r="F207" i="21"/>
  <c r="G65" i="4"/>
  <c r="F151" i="14" s="1"/>
  <c r="F405" i="21"/>
  <c r="F366" i="21"/>
  <c r="F369" i="21"/>
  <c r="F29" i="20"/>
  <c r="D142" i="4"/>
  <c r="D141" i="4"/>
  <c r="D53" i="14"/>
  <c r="D54" i="14"/>
  <c r="D139" i="14"/>
  <c r="D55" i="14" s="1"/>
  <c r="D142" i="14"/>
  <c r="E27" i="11"/>
  <c r="F27" i="11" s="1"/>
  <c r="G87" i="4"/>
  <c r="F173" i="14" s="1"/>
  <c r="F51" i="20"/>
  <c r="I171" i="5"/>
  <c r="H56" i="20"/>
  <c r="I25" i="4"/>
  <c r="H25" i="14" s="1"/>
  <c r="E105" i="15"/>
  <c r="E106" i="15" s="1"/>
  <c r="E303" i="15"/>
  <c r="E210" i="15"/>
  <c r="H68" i="4"/>
  <c r="G154" i="14" s="1"/>
  <c r="G417" i="21"/>
  <c r="H108" i="4" s="1"/>
  <c r="G194" i="14" s="1"/>
  <c r="I696" i="20"/>
  <c r="E334" i="20"/>
  <c r="B334" i="20"/>
  <c r="E117" i="4"/>
  <c r="E203" i="14" s="1"/>
  <c r="E81" i="20"/>
  <c r="C182" i="14"/>
  <c r="C179" i="14"/>
  <c r="E121" i="20"/>
  <c r="D121" i="20"/>
  <c r="C121" i="20"/>
  <c r="B121" i="20"/>
  <c r="E483" i="20"/>
  <c r="I483" i="20"/>
  <c r="D483" i="20"/>
  <c r="H483" i="20"/>
  <c r="F483" i="20"/>
  <c r="C483" i="20"/>
  <c r="B483" i="20"/>
  <c r="G483" i="20"/>
  <c r="E49" i="13"/>
  <c r="D161" i="13" s="1"/>
  <c r="E171" i="13"/>
  <c r="G16" i="12"/>
  <c r="F16" i="12"/>
  <c r="F9" i="12"/>
  <c r="G48" i="9"/>
  <c r="G25" i="10"/>
  <c r="F208" i="13"/>
  <c r="F220" i="13"/>
  <c r="F234" i="13"/>
  <c r="F231" i="13"/>
  <c r="F217" i="13"/>
  <c r="G23" i="9"/>
  <c r="B695" i="20"/>
  <c r="B333" i="20"/>
  <c r="C333" i="20"/>
  <c r="H58" i="20"/>
  <c r="E113" i="4"/>
  <c r="E199" i="14" s="1"/>
  <c r="F113" i="4"/>
  <c r="E77" i="20"/>
  <c r="H633" i="20"/>
  <c r="B633" i="20"/>
  <c r="B271" i="20"/>
  <c r="F56" i="15"/>
  <c r="F191" i="15"/>
  <c r="F265" i="15"/>
  <c r="H65" i="13"/>
  <c r="H33" i="13"/>
  <c r="G118" i="13" s="1"/>
  <c r="H27" i="13"/>
  <c r="H38" i="13"/>
  <c r="G123" i="13" s="1"/>
  <c r="I50" i="4"/>
  <c r="H136" i="14" s="1"/>
  <c r="I137" i="4" s="1"/>
  <c r="H49" i="14" s="1"/>
  <c r="C30" i="14"/>
  <c r="C41" i="11"/>
  <c r="C459" i="20"/>
  <c r="C630" i="20"/>
  <c r="I459" i="20"/>
  <c r="I630" i="20"/>
  <c r="D97" i="20"/>
  <c r="D37" i="21" s="1"/>
  <c r="D268" i="20"/>
  <c r="C119" i="20"/>
  <c r="B119" i="20"/>
  <c r="D119" i="20"/>
  <c r="C481" i="20"/>
  <c r="G481" i="20"/>
  <c r="E119" i="20"/>
  <c r="B481" i="20"/>
  <c r="F481" i="20"/>
  <c r="D481" i="20"/>
  <c r="I481" i="20"/>
  <c r="H481" i="20"/>
  <c r="E481" i="20"/>
  <c r="E188" i="4"/>
  <c r="E187" i="4"/>
  <c r="E186" i="4"/>
  <c r="E100" i="14"/>
  <c r="E98" i="14"/>
  <c r="E99" i="14"/>
  <c r="F14" i="3"/>
  <c r="I15" i="14"/>
  <c r="E632" i="20"/>
  <c r="F632" i="20"/>
  <c r="C632" i="20"/>
  <c r="E81" i="4"/>
  <c r="E167" i="14" s="1"/>
  <c r="E421" i="21"/>
  <c r="F121" i="4" s="1"/>
  <c r="E45" i="20"/>
  <c r="F51" i="14"/>
  <c r="G139" i="4"/>
  <c r="F72" i="13"/>
  <c r="E157" i="13" s="1"/>
  <c r="F192" i="15"/>
  <c r="G10" i="10"/>
  <c r="F63" i="15"/>
  <c r="F75" i="13"/>
  <c r="F48" i="13"/>
  <c r="F36" i="13"/>
  <c r="E121" i="13" s="1"/>
  <c r="F45" i="13"/>
  <c r="G34" i="9"/>
  <c r="F18" i="15"/>
  <c r="G191" i="13"/>
  <c r="G194" i="13"/>
  <c r="G212" i="13"/>
  <c r="G226" i="13"/>
  <c r="E12" i="9"/>
  <c r="E18" i="9" s="1"/>
  <c r="G17" i="9"/>
  <c r="E35" i="9"/>
  <c r="F35" i="9" s="1"/>
  <c r="E11" i="10"/>
  <c r="F11" i="10" s="1"/>
  <c r="G39" i="9"/>
  <c r="E85" i="13"/>
  <c r="E88" i="13"/>
  <c r="E76" i="13"/>
  <c r="E31" i="15"/>
  <c r="D3" i="23"/>
  <c r="F17" i="9"/>
  <c r="F39" i="9"/>
  <c r="F11" i="9"/>
  <c r="C83" i="4"/>
  <c r="C110" i="4"/>
  <c r="C122" i="4"/>
  <c r="C119" i="4"/>
  <c r="C22" i="4"/>
  <c r="C47" i="20"/>
  <c r="C31" i="4"/>
  <c r="C86" i="20"/>
  <c r="C74" i="20"/>
  <c r="C83" i="20"/>
  <c r="C34" i="4"/>
  <c r="C443" i="20"/>
  <c r="E393" i="15"/>
  <c r="E390" i="15"/>
  <c r="E12" i="21" s="1"/>
  <c r="E376" i="15"/>
  <c r="E367" i="15"/>
  <c r="E10" i="21" s="1"/>
  <c r="E379" i="15"/>
  <c r="H172" i="5"/>
  <c r="H697" i="20"/>
  <c r="B697" i="20"/>
  <c r="B335" i="20"/>
  <c r="B595" i="19"/>
  <c r="F595" i="19"/>
  <c r="C595" i="19"/>
  <c r="D595" i="19"/>
  <c r="E595" i="19"/>
  <c r="A595" i="19"/>
  <c r="I102" i="15"/>
  <c r="I301" i="15"/>
  <c r="F256" i="13"/>
  <c r="G26" i="11"/>
  <c r="D159" i="4"/>
  <c r="D161" i="4"/>
  <c r="D160" i="4"/>
  <c r="D73" i="14"/>
  <c r="D71" i="14"/>
  <c r="D72" i="14"/>
  <c r="I631" i="20"/>
  <c r="C631" i="20"/>
  <c r="E269" i="20"/>
  <c r="D24" i="15"/>
  <c r="D25" i="15" s="1"/>
  <c r="D19" i="15"/>
  <c r="D12" i="15"/>
  <c r="H80" i="20"/>
  <c r="E88" i="4"/>
  <c r="E174" i="14" s="1"/>
  <c r="F173" i="4"/>
  <c r="F24" i="4"/>
  <c r="F174" i="4"/>
  <c r="E52" i="20"/>
  <c r="F175" i="4"/>
  <c r="E24" i="4"/>
  <c r="E24" i="14" s="1"/>
  <c r="E47" i="14"/>
  <c r="E135" i="4"/>
  <c r="H99" i="4"/>
  <c r="G185" i="14" s="1"/>
  <c r="G63" i="20"/>
  <c r="H64" i="4"/>
  <c r="G150" i="14" s="1"/>
  <c r="H151" i="4" s="1"/>
  <c r="G63" i="14" s="1"/>
  <c r="G404" i="21"/>
  <c r="G368" i="21"/>
  <c r="G365" i="21"/>
  <c r="G378" i="21" s="1"/>
  <c r="G28" i="20"/>
  <c r="I27" i="20"/>
  <c r="H124" i="5"/>
  <c r="H168" i="5"/>
  <c r="B95" i="14"/>
  <c r="B93" i="14"/>
  <c r="B94" i="14"/>
  <c r="B92" i="14"/>
  <c r="A811" i="19" a="1"/>
  <c r="F378" i="21"/>
  <c r="F11" i="11"/>
  <c r="F181" i="4"/>
  <c r="C65" i="14"/>
  <c r="C14" i="21"/>
  <c r="G110" i="13"/>
  <c r="F173" i="5"/>
  <c r="H168" i="13"/>
  <c r="D160" i="13"/>
  <c r="F197" i="15"/>
  <c r="F76" i="5"/>
  <c r="E191" i="15"/>
  <c r="E192" i="15" s="1"/>
  <c r="D332" i="15"/>
  <c r="D18" i="10"/>
  <c r="H523" i="20"/>
  <c r="H694" i="20"/>
  <c r="F523" i="20"/>
  <c r="F694" i="20"/>
  <c r="E523" i="20"/>
  <c r="E189" i="16" s="1"/>
  <c r="E694" i="20"/>
  <c r="E161" i="20"/>
  <c r="E332" i="20"/>
  <c r="G48" i="4"/>
  <c r="F134" i="14" s="1"/>
  <c r="F356" i="21"/>
  <c r="F388" i="21"/>
  <c r="F374" i="21"/>
  <c r="F353" i="21"/>
  <c r="F12" i="20"/>
  <c r="I159" i="5"/>
  <c r="I123" i="5"/>
  <c r="I120" i="5"/>
  <c r="I132" i="5"/>
  <c r="K158" i="5"/>
  <c r="H696" i="20"/>
  <c r="G148" i="4"/>
  <c r="F60" i="14"/>
  <c r="I59" i="4"/>
  <c r="H145" i="14" s="1"/>
  <c r="I146" i="4" s="1"/>
  <c r="H58" i="14" s="1"/>
  <c r="H23" i="20"/>
  <c r="H390" i="21"/>
  <c r="H352" i="21"/>
  <c r="H376" i="21"/>
  <c r="H354" i="21"/>
  <c r="F252" i="13"/>
  <c r="G25" i="11"/>
  <c r="I695" i="20"/>
  <c r="C695" i="20"/>
  <c r="E333" i="20"/>
  <c r="D194" i="4"/>
  <c r="D195" i="4"/>
  <c r="G633" i="20"/>
  <c r="F633" i="20"/>
  <c r="E271" i="20"/>
  <c r="G112" i="4"/>
  <c r="F198" i="14" s="1"/>
  <c r="F76" i="20"/>
  <c r="B62" i="9"/>
  <c r="B42" i="11"/>
  <c r="B42" i="10"/>
  <c r="B31" i="14"/>
  <c r="B22" i="14"/>
  <c r="B34" i="14"/>
  <c r="B40" i="12"/>
  <c r="B76" i="9"/>
  <c r="B169" i="14"/>
  <c r="B205" i="14"/>
  <c r="B208" i="14"/>
  <c r="B196" i="14"/>
  <c r="E78" i="4"/>
  <c r="E164" i="14" s="1"/>
  <c r="E409" i="21"/>
  <c r="E406" i="21"/>
  <c r="F205" i="4" s="1"/>
  <c r="E42" i="20"/>
  <c r="F78" i="4"/>
  <c r="E20" i="4"/>
  <c r="E20" i="14" s="1"/>
  <c r="F165" i="4"/>
  <c r="B630" i="20"/>
  <c r="B459" i="20"/>
  <c r="D459" i="20"/>
  <c r="D630" i="20"/>
  <c r="C268" i="20"/>
  <c r="C97" i="20"/>
  <c r="C37" i="21" s="1"/>
  <c r="B120" i="20"/>
  <c r="E120" i="20"/>
  <c r="D120" i="20"/>
  <c r="C120" i="20"/>
  <c r="B482" i="20"/>
  <c r="F482" i="20"/>
  <c r="E482" i="20"/>
  <c r="I482" i="20"/>
  <c r="H482" i="20"/>
  <c r="G482" i="20"/>
  <c r="D482" i="20"/>
  <c r="C482" i="20"/>
  <c r="F138" i="15"/>
  <c r="F199" i="15"/>
  <c r="F231" i="15"/>
  <c r="F232" i="15" s="1"/>
  <c r="F157" i="15"/>
  <c r="F140" i="15"/>
  <c r="D632" i="20"/>
  <c r="G632" i="20"/>
  <c r="C270" i="20"/>
  <c r="E95" i="4"/>
  <c r="E181" i="14" s="1"/>
  <c r="E59" i="20"/>
  <c r="F68" i="15"/>
  <c r="F266" i="15"/>
  <c r="F57" i="15"/>
  <c r="F95" i="15"/>
  <c r="C41" i="10"/>
  <c r="C33" i="14"/>
  <c r="B167" i="4"/>
  <c r="B166" i="4"/>
  <c r="B157" i="4"/>
  <c r="B168" i="4"/>
  <c r="B68" i="9"/>
  <c r="B169" i="4"/>
  <c r="G352" i="15"/>
  <c r="G384" i="15"/>
  <c r="G370" i="15"/>
  <c r="G410" i="15" s="1"/>
  <c r="G137" i="15"/>
  <c r="G345" i="15"/>
  <c r="G16" i="11"/>
  <c r="E11" i="12"/>
  <c r="G35" i="13"/>
  <c r="G67" i="13"/>
  <c r="G55" i="15"/>
  <c r="G32" i="13"/>
  <c r="F120" i="13" s="1"/>
  <c r="G10" i="15"/>
  <c r="G40" i="13"/>
  <c r="F125" i="13" s="1"/>
  <c r="H52" i="4"/>
  <c r="G138" i="14" s="1"/>
  <c r="C18" i="14"/>
  <c r="C61" i="9"/>
  <c r="C21" i="14"/>
  <c r="F158" i="13"/>
  <c r="F280" i="15"/>
  <c r="G116" i="4"/>
  <c r="F202" i="14" s="1"/>
  <c r="H211" i="13"/>
  <c r="H251" i="13" s="1"/>
  <c r="H193" i="13"/>
  <c r="H225" i="13"/>
  <c r="H344" i="15"/>
  <c r="H186" i="13"/>
  <c r="H347" i="21"/>
  <c r="G697" i="20"/>
  <c r="F697" i="20"/>
  <c r="E335" i="20"/>
  <c r="E179" i="4"/>
  <c r="E91" i="14"/>
  <c r="E121" i="15"/>
  <c r="E76" i="15"/>
  <c r="E69" i="4"/>
  <c r="E66" i="4"/>
  <c r="E418" i="21"/>
  <c r="F69" i="4"/>
  <c r="E30" i="20"/>
  <c r="F66" i="4"/>
  <c r="F155" i="4"/>
  <c r="F156" i="4"/>
  <c r="E17" i="4"/>
  <c r="E17" i="14" s="1"/>
  <c r="F154" i="4"/>
  <c r="F153" i="4"/>
  <c r="F17" i="4"/>
  <c r="E33" i="20"/>
  <c r="A34" i="19"/>
  <c r="A39" i="19" s="1" a="1"/>
  <c r="A134" i="19"/>
  <c r="A139" i="19" s="1" a="1"/>
  <c r="A334" i="19"/>
  <c r="A534" i="19"/>
  <c r="A539" i="19" s="1" a="1"/>
  <c r="A734" i="19"/>
  <c r="B22" i="19"/>
  <c r="B122" i="19"/>
  <c r="B222" i="19"/>
  <c r="B422" i="19"/>
  <c r="B622" i="19"/>
  <c r="A434" i="19"/>
  <c r="A439" i="19" s="1" a="1"/>
  <c r="A234" i="19"/>
  <c r="A239" i="19" s="1" a="1"/>
  <c r="B522" i="19"/>
  <c r="B322" i="19"/>
  <c r="A634" i="19"/>
  <c r="A639" i="19" s="1" a="1"/>
  <c r="B722" i="19"/>
  <c r="B95" i="19"/>
  <c r="F95" i="19"/>
  <c r="C95" i="19"/>
  <c r="D95" i="19"/>
  <c r="E95" i="19"/>
  <c r="A95" i="19"/>
  <c r="I15" i="20"/>
  <c r="F631" i="20"/>
  <c r="G631" i="20"/>
  <c r="D631" i="20"/>
  <c r="D165" i="4"/>
  <c r="D164" i="4"/>
  <c r="D163" i="4"/>
  <c r="D77" i="14"/>
  <c r="D75" i="14"/>
  <c r="D76" i="14"/>
  <c r="G108" i="4"/>
  <c r="F194" i="14" s="1"/>
  <c r="D96" i="15"/>
  <c r="D97" i="15" s="1"/>
  <c r="D69" i="15"/>
  <c r="D70" i="15" s="1"/>
  <c r="D51" i="15"/>
  <c r="D44" i="15"/>
  <c r="E74" i="4"/>
  <c r="E160" i="14" s="1"/>
  <c r="E393" i="21"/>
  <c r="E396" i="21"/>
  <c r="E379" i="21"/>
  <c r="E382" i="21"/>
  <c r="F19" i="4"/>
  <c r="E19" i="4"/>
  <c r="E19" i="14" s="1"/>
  <c r="F159" i="4"/>
  <c r="E38" i="20"/>
  <c r="E406" i="15"/>
  <c r="E403" i="15"/>
  <c r="E333" i="15" s="1"/>
  <c r="H72" i="4"/>
  <c r="G158" i="14" s="1"/>
  <c r="G394" i="21"/>
  <c r="G36" i="20"/>
  <c r="F89" i="15"/>
  <c r="F291" i="15"/>
  <c r="G401" i="15"/>
  <c r="G365" i="15"/>
  <c r="G405" i="15" s="1"/>
  <c r="G178" i="15"/>
  <c r="G374" i="15"/>
  <c r="G414" i="15" s="1"/>
  <c r="G362" i="15"/>
  <c r="G107" i="4"/>
  <c r="F193" i="14" s="1"/>
  <c r="F71" i="20"/>
  <c r="B201" i="4"/>
  <c r="B200" i="4"/>
  <c r="B199" i="4"/>
  <c r="B48" i="10"/>
  <c r="D285" i="15"/>
  <c r="D286" i="15" s="1"/>
  <c r="F18" i="12"/>
  <c r="D18" i="12"/>
  <c r="A925" i="19" a="1"/>
  <c r="F176" i="5"/>
  <c r="F18" i="10"/>
  <c r="K127" i="5"/>
  <c r="F182" i="4"/>
  <c r="D495" i="19" l="1"/>
  <c r="AR14" i="24"/>
  <c r="G13" i="3"/>
  <c r="B11" i="7"/>
  <c r="J12" i="14"/>
  <c r="J51" i="4"/>
  <c r="F221" i="13"/>
  <c r="G37" i="3"/>
  <c r="J329" i="15"/>
  <c r="L16" i="24"/>
  <c r="B253" i="21"/>
  <c r="K51" i="4"/>
  <c r="F495" i="19"/>
  <c r="F183" i="4"/>
  <c r="A739" i="19" a="1"/>
  <c r="A339" i="19" a="1"/>
  <c r="G380" i="21"/>
  <c r="B495" i="19"/>
  <c r="E495" i="19"/>
  <c r="A487" i="19" a="1"/>
  <c r="A187" i="19" a="1"/>
  <c r="H76" i="4"/>
  <c r="G162" i="14" s="1"/>
  <c r="H54" i="4"/>
  <c r="G140" i="14" s="1"/>
  <c r="D316" i="15"/>
  <c r="D317" i="15" s="1"/>
  <c r="E285" i="15"/>
  <c r="E286" i="15" s="1"/>
  <c r="D193" i="4"/>
  <c r="D49" i="11"/>
  <c r="J47" i="5"/>
  <c r="J87" i="5" s="1"/>
  <c r="D295" i="19"/>
  <c r="C295" i="19"/>
  <c r="E295" i="19"/>
  <c r="B295" i="19"/>
  <c r="A295" i="19"/>
  <c r="F295" i="19"/>
  <c r="B452" i="19"/>
  <c r="F454" i="19"/>
  <c r="A453" i="19"/>
  <c r="E455" i="19"/>
  <c r="F455" i="19"/>
  <c r="C455" i="19"/>
  <c r="E454" i="19"/>
  <c r="F452" i="19"/>
  <c r="D455" i="19"/>
  <c r="E453" i="19"/>
  <c r="F451" i="19"/>
  <c r="C451" i="19"/>
  <c r="D452" i="19"/>
  <c r="B451" i="19"/>
  <c r="A451" i="19"/>
  <c r="D453" i="19"/>
  <c r="E451" i="19"/>
  <c r="C454" i="19"/>
  <c r="B453" i="19"/>
  <c r="E452" i="19"/>
  <c r="B455" i="19"/>
  <c r="F453" i="19"/>
  <c r="D451" i="19"/>
  <c r="B454" i="19"/>
  <c r="C452" i="19"/>
  <c r="A455" i="19"/>
  <c r="D454" i="19"/>
  <c r="A454" i="19"/>
  <c r="A452" i="19"/>
  <c r="C453" i="19"/>
  <c r="D275" i="19"/>
  <c r="B278" i="19"/>
  <c r="C276" i="19"/>
  <c r="A279" i="19"/>
  <c r="E278" i="19"/>
  <c r="F279" i="19"/>
  <c r="F277" i="19"/>
  <c r="B279" i="19"/>
  <c r="B276" i="19"/>
  <c r="F278" i="19"/>
  <c r="A277" i="19"/>
  <c r="E279" i="19"/>
  <c r="F275" i="19"/>
  <c r="B58" i="16" s="1"/>
  <c r="C275" i="19"/>
  <c r="E276" i="19"/>
  <c r="B115" i="16" s="1"/>
  <c r="F276" i="19"/>
  <c r="B77" i="16" s="1"/>
  <c r="D279" i="19"/>
  <c r="E277" i="19"/>
  <c r="A276" i="19"/>
  <c r="B277" i="19"/>
  <c r="A278" i="19"/>
  <c r="C279" i="19"/>
  <c r="A275" i="19"/>
  <c r="D277" i="19"/>
  <c r="E275" i="19"/>
  <c r="B148" i="21" s="1"/>
  <c r="C278" i="19"/>
  <c r="C277" i="19"/>
  <c r="D278" i="19"/>
  <c r="B275" i="19"/>
  <c r="D276" i="19"/>
  <c r="B980" i="19"/>
  <c r="C983" i="19"/>
  <c r="A982" i="19"/>
  <c r="B16" i="16" s="1"/>
  <c r="A980" i="19"/>
  <c r="E980" i="19"/>
  <c r="B982" i="19"/>
  <c r="B35" i="16" s="1"/>
  <c r="E983" i="19"/>
  <c r="A981" i="19"/>
  <c r="B984" i="19"/>
  <c r="E982" i="19"/>
  <c r="C981" i="19"/>
  <c r="C982" i="19"/>
  <c r="D981" i="19"/>
  <c r="E981" i="19"/>
  <c r="C980" i="19"/>
  <c r="D983" i="19"/>
  <c r="A983" i="19"/>
  <c r="A984" i="19"/>
  <c r="E984" i="19"/>
  <c r="D982" i="19"/>
  <c r="B981" i="19"/>
  <c r="C984" i="19"/>
  <c r="D984" i="19"/>
  <c r="B983" i="19"/>
  <c r="D980" i="19"/>
  <c r="C947" i="19"/>
  <c r="D950" i="19"/>
  <c r="C948" i="19"/>
  <c r="D951" i="19"/>
  <c r="E947" i="19"/>
  <c r="C950" i="19"/>
  <c r="E951" i="19"/>
  <c r="B948" i="19"/>
  <c r="C951" i="19"/>
  <c r="B949" i="19"/>
  <c r="A948" i="19"/>
  <c r="C949" i="19"/>
  <c r="B950" i="19"/>
  <c r="A949" i="19"/>
  <c r="A947" i="19"/>
  <c r="A950" i="19"/>
  <c r="D949" i="19"/>
  <c r="A951" i="19"/>
  <c r="E948" i="19"/>
  <c r="E949" i="19"/>
  <c r="D947" i="19"/>
  <c r="E950" i="19"/>
  <c r="B951" i="19"/>
  <c r="B947" i="19"/>
  <c r="D948" i="19"/>
  <c r="B211" i="19"/>
  <c r="A211" i="19"/>
  <c r="F211" i="19"/>
  <c r="E211" i="19"/>
  <c r="C211" i="19"/>
  <c r="D211" i="19"/>
  <c r="D511" i="19"/>
  <c r="C511" i="19"/>
  <c r="E511" i="19"/>
  <c r="B511" i="19"/>
  <c r="A511" i="19"/>
  <c r="F511" i="19"/>
  <c r="A251" i="19"/>
  <c r="D253" i="19"/>
  <c r="E251" i="19"/>
  <c r="C254" i="19"/>
  <c r="E252" i="19"/>
  <c r="D252" i="19"/>
  <c r="B253" i="19"/>
  <c r="F251" i="19"/>
  <c r="D251" i="19"/>
  <c r="B254" i="19"/>
  <c r="C252" i="19"/>
  <c r="A255" i="19"/>
  <c r="A254" i="19"/>
  <c r="F253" i="19"/>
  <c r="F255" i="19"/>
  <c r="D254" i="19"/>
  <c r="B252" i="19"/>
  <c r="F254" i="19"/>
  <c r="A253" i="19"/>
  <c r="E255" i="19"/>
  <c r="C255" i="19"/>
  <c r="B255" i="19"/>
  <c r="A252" i="19"/>
  <c r="F252" i="19"/>
  <c r="D255" i="19"/>
  <c r="E253" i="19"/>
  <c r="C251" i="19"/>
  <c r="B251" i="19"/>
  <c r="C253" i="19"/>
  <c r="E254" i="19"/>
  <c r="F311" i="19"/>
  <c r="A311" i="19"/>
  <c r="B311" i="19"/>
  <c r="E311" i="19"/>
  <c r="D311" i="19"/>
  <c r="C311" i="19"/>
  <c r="C463" i="19"/>
  <c r="A466" i="19"/>
  <c r="D463" i="19"/>
  <c r="B466" i="19"/>
  <c r="E465" i="19"/>
  <c r="D466" i="19"/>
  <c r="D464" i="19"/>
  <c r="B463" i="19"/>
  <c r="A464" i="19"/>
  <c r="E466" i="19"/>
  <c r="B464" i="19"/>
  <c r="F466" i="19"/>
  <c r="A467" i="19"/>
  <c r="F467" i="19"/>
  <c r="B467" i="19"/>
  <c r="F465" i="19"/>
  <c r="E464" i="19"/>
  <c r="C467" i="19"/>
  <c r="F464" i="19"/>
  <c r="D467" i="19"/>
  <c r="F463" i="19"/>
  <c r="A465" i="19"/>
  <c r="E463" i="19"/>
  <c r="C465" i="19"/>
  <c r="A463" i="19"/>
  <c r="D465" i="19"/>
  <c r="C464" i="19"/>
  <c r="B465" i="19"/>
  <c r="E467" i="19"/>
  <c r="C466" i="19"/>
  <c r="B303" i="19"/>
  <c r="C303" i="19"/>
  <c r="F303" i="19"/>
  <c r="A303" i="19"/>
  <c r="E303" i="19"/>
  <c r="D303" i="19"/>
  <c r="C265" i="19"/>
  <c r="A263" i="19"/>
  <c r="D265" i="19"/>
  <c r="B263" i="19"/>
  <c r="C264" i="19"/>
  <c r="D266" i="19"/>
  <c r="F267" i="19"/>
  <c r="C263" i="19"/>
  <c r="A266" i="19"/>
  <c r="D263" i="19"/>
  <c r="B266" i="19"/>
  <c r="D264" i="19"/>
  <c r="E265" i="19"/>
  <c r="E263" i="19"/>
  <c r="A265" i="19"/>
  <c r="A264" i="19"/>
  <c r="E266" i="19"/>
  <c r="B264" i="19"/>
  <c r="F266" i="19"/>
  <c r="F265" i="19"/>
  <c r="A267" i="19"/>
  <c r="C266" i="19"/>
  <c r="E267" i="19"/>
  <c r="E264" i="19"/>
  <c r="C267" i="19"/>
  <c r="F264" i="19"/>
  <c r="D267" i="19"/>
  <c r="B267" i="19"/>
  <c r="F263" i="19"/>
  <c r="B265" i="19"/>
  <c r="B177" i="19"/>
  <c r="F179" i="19"/>
  <c r="C177" i="19"/>
  <c r="D175" i="19"/>
  <c r="C176" i="19"/>
  <c r="B176" i="19"/>
  <c r="A177" i="19"/>
  <c r="B175" i="19"/>
  <c r="F177" i="19"/>
  <c r="C175" i="19"/>
  <c r="A178" i="19"/>
  <c r="F176" i="19"/>
  <c r="B81" i="16" s="1"/>
  <c r="E177" i="19"/>
  <c r="D177" i="19"/>
  <c r="C178" i="19"/>
  <c r="F175" i="19"/>
  <c r="B62" i="16" s="1"/>
  <c r="D178" i="19"/>
  <c r="A176" i="19"/>
  <c r="E178" i="19"/>
  <c r="B178" i="19"/>
  <c r="A179" i="19"/>
  <c r="F178" i="19"/>
  <c r="E179" i="19"/>
  <c r="D176" i="19"/>
  <c r="B179" i="19"/>
  <c r="E176" i="19"/>
  <c r="B119" i="16" s="1"/>
  <c r="C179" i="19"/>
  <c r="D179" i="19"/>
  <c r="A175" i="19"/>
  <c r="E175" i="19"/>
  <c r="B152" i="21" s="1"/>
  <c r="B152" i="19"/>
  <c r="B153" i="19"/>
  <c r="F155" i="19"/>
  <c r="A154" i="19"/>
  <c r="E153" i="19"/>
  <c r="F154" i="19"/>
  <c r="E155" i="19"/>
  <c r="F152" i="19"/>
  <c r="F153" i="19"/>
  <c r="E151" i="19"/>
  <c r="E154" i="19"/>
  <c r="A155" i="19"/>
  <c r="B151" i="19"/>
  <c r="E152" i="19"/>
  <c r="A151" i="19"/>
  <c r="C151" i="19"/>
  <c r="D154" i="19"/>
  <c r="D152" i="19"/>
  <c r="C155" i="19"/>
  <c r="F151" i="19"/>
  <c r="A153" i="19"/>
  <c r="B154" i="19"/>
  <c r="D151" i="19"/>
  <c r="C152" i="19"/>
  <c r="B155" i="19"/>
  <c r="C153" i="19"/>
  <c r="A152" i="19"/>
  <c r="D153" i="19"/>
  <c r="C154" i="19"/>
  <c r="D155" i="19"/>
  <c r="C970" i="19"/>
  <c r="D973" i="19"/>
  <c r="B972" i="19"/>
  <c r="E970" i="19"/>
  <c r="C973" i="19"/>
  <c r="C969" i="19"/>
  <c r="B971" i="19"/>
  <c r="E969" i="19"/>
  <c r="A973" i="19"/>
  <c r="C972" i="19"/>
  <c r="A971" i="19"/>
  <c r="D972" i="19"/>
  <c r="A969" i="19"/>
  <c r="A972" i="19"/>
  <c r="D970" i="19"/>
  <c r="E973" i="19"/>
  <c r="B970" i="19"/>
  <c r="A970" i="19"/>
  <c r="D971" i="19"/>
  <c r="D969" i="19"/>
  <c r="E972" i="19"/>
  <c r="C971" i="19"/>
  <c r="B969" i="19"/>
  <c r="E971" i="19"/>
  <c r="B973" i="19"/>
  <c r="D319" i="19"/>
  <c r="B166" i="21" s="1"/>
  <c r="E319" i="19"/>
  <c r="C319" i="19"/>
  <c r="C166" i="21" s="1"/>
  <c r="B319" i="19"/>
  <c r="D166" i="21" s="1"/>
  <c r="A319" i="19"/>
  <c r="E166" i="21" s="1"/>
  <c r="F319" i="19"/>
  <c r="D219" i="19"/>
  <c r="B175" i="21" s="1"/>
  <c r="B219" i="19"/>
  <c r="D175" i="21" s="1"/>
  <c r="C219" i="19"/>
  <c r="C175" i="21" s="1"/>
  <c r="F219" i="19"/>
  <c r="A219" i="19"/>
  <c r="E175" i="21" s="1"/>
  <c r="E219" i="19"/>
  <c r="C195" i="19"/>
  <c r="A195" i="19"/>
  <c r="B195" i="19"/>
  <c r="E195" i="19"/>
  <c r="F195" i="19"/>
  <c r="D195" i="19"/>
  <c r="I174" i="5"/>
  <c r="A936" i="19"/>
  <c r="A939" i="19"/>
  <c r="D937" i="19"/>
  <c r="E940" i="19"/>
  <c r="B937" i="19"/>
  <c r="D939" i="19"/>
  <c r="B940" i="19"/>
  <c r="B938" i="19"/>
  <c r="C938" i="19"/>
  <c r="E937" i="19"/>
  <c r="C936" i="19"/>
  <c r="E939" i="19"/>
  <c r="B939" i="19"/>
  <c r="C939" i="19"/>
  <c r="D938" i="19"/>
  <c r="D936" i="19"/>
  <c r="D940" i="19"/>
  <c r="A940" i="19"/>
  <c r="E938" i="19"/>
  <c r="A938" i="19"/>
  <c r="C937" i="19"/>
  <c r="E936" i="19"/>
  <c r="B936" i="19"/>
  <c r="C940" i="19"/>
  <c r="A937" i="19"/>
  <c r="F207" i="15"/>
  <c r="F101" i="15"/>
  <c r="F102" i="15" s="1"/>
  <c r="F300" i="15"/>
  <c r="I237" i="13"/>
  <c r="I199" i="13"/>
  <c r="I239" i="13" s="1"/>
  <c r="I356" i="15"/>
  <c r="I165" i="15" s="1"/>
  <c r="I210" i="13"/>
  <c r="I250" i="13" s="1"/>
  <c r="I205" i="13"/>
  <c r="I245" i="13" s="1"/>
  <c r="I359" i="21"/>
  <c r="C203" i="19"/>
  <c r="B203" i="19"/>
  <c r="A203" i="19"/>
  <c r="F203" i="19"/>
  <c r="D203" i="19"/>
  <c r="E203" i="19"/>
  <c r="D1079" i="19"/>
  <c r="E1082" i="19"/>
  <c r="C1081" i="19"/>
  <c r="A1080" i="19"/>
  <c r="A1081" i="19"/>
  <c r="C1083" i="19"/>
  <c r="C1080" i="19"/>
  <c r="D1083" i="19"/>
  <c r="B1082" i="19"/>
  <c r="D1081" i="19"/>
  <c r="D1082" i="19"/>
  <c r="B1079" i="19"/>
  <c r="B1081" i="19"/>
  <c r="E1079" i="19"/>
  <c r="A1083" i="19"/>
  <c r="B1083" i="19"/>
  <c r="E1080" i="19"/>
  <c r="C1082" i="19"/>
  <c r="A1079" i="19"/>
  <c r="A1082" i="19"/>
  <c r="D1080" i="19"/>
  <c r="E1083" i="19"/>
  <c r="C1079" i="19"/>
  <c r="B1080" i="19"/>
  <c r="E1081" i="19"/>
  <c r="A1059" i="19"/>
  <c r="A1057" i="19"/>
  <c r="A1060" i="19"/>
  <c r="D1059" i="19"/>
  <c r="A1061" i="19"/>
  <c r="C1060" i="19"/>
  <c r="E1059" i="19"/>
  <c r="D1057" i="19"/>
  <c r="E1060" i="19"/>
  <c r="B1061" i="19"/>
  <c r="D1058" i="19"/>
  <c r="B1060" i="19"/>
  <c r="C1057" i="19"/>
  <c r="D1060" i="19"/>
  <c r="C1058" i="19"/>
  <c r="D1061" i="19"/>
  <c r="E1057" i="19"/>
  <c r="E1061" i="19"/>
  <c r="E1058" i="19"/>
  <c r="B1058" i="19"/>
  <c r="C1061" i="19"/>
  <c r="B1059" i="19"/>
  <c r="A1058" i="19"/>
  <c r="C1059" i="19"/>
  <c r="B1057" i="19"/>
  <c r="I54" i="13"/>
  <c r="H139" i="13" s="1"/>
  <c r="I42" i="15"/>
  <c r="I22" i="13"/>
  <c r="I19" i="13"/>
  <c r="H175" i="15"/>
  <c r="H400" i="15"/>
  <c r="K170" i="5"/>
  <c r="I87" i="5"/>
  <c r="K87" i="5" s="1"/>
  <c r="H26" i="12"/>
  <c r="G258" i="13"/>
  <c r="I360" i="15"/>
  <c r="I241" i="13"/>
  <c r="I363" i="21"/>
  <c r="C1167" i="19"/>
  <c r="D1170" i="19"/>
  <c r="C1168" i="19"/>
  <c r="D1171" i="19"/>
  <c r="E1167" i="19"/>
  <c r="C1170" i="19"/>
  <c r="E1171" i="19"/>
  <c r="B1168" i="19"/>
  <c r="C1171" i="19"/>
  <c r="B1169" i="19"/>
  <c r="A1168" i="19"/>
  <c r="C1169" i="19"/>
  <c r="B1170" i="19"/>
  <c r="A1169" i="19"/>
  <c r="A1167" i="19"/>
  <c r="A1170" i="19"/>
  <c r="D1169" i="19"/>
  <c r="A1171" i="19"/>
  <c r="E1168" i="19"/>
  <c r="E1169" i="19"/>
  <c r="D1167" i="19"/>
  <c r="E1170" i="19"/>
  <c r="B1171" i="19"/>
  <c r="B1167" i="19"/>
  <c r="D1168" i="19"/>
  <c r="H27" i="15"/>
  <c r="I10" i="11"/>
  <c r="H84" i="13"/>
  <c r="H367" i="21"/>
  <c r="H407" i="21" s="1"/>
  <c r="H399" i="21"/>
  <c r="H372" i="21"/>
  <c r="H412" i="21" s="1"/>
  <c r="H361" i="21"/>
  <c r="H401" i="21" s="1"/>
  <c r="H91" i="15"/>
  <c r="H79" i="13"/>
  <c r="H47" i="13"/>
  <c r="J59" i="5"/>
  <c r="J62" i="5"/>
  <c r="K19" i="5"/>
  <c r="K22" i="5"/>
  <c r="C1047" i="19"/>
  <c r="D1050" i="19"/>
  <c r="B1049" i="19"/>
  <c r="E1048" i="19"/>
  <c r="B1050" i="19"/>
  <c r="E1047" i="19"/>
  <c r="B1048" i="19"/>
  <c r="E1046" i="19"/>
  <c r="A1050" i="19"/>
  <c r="C1050" i="19"/>
  <c r="B1046" i="19"/>
  <c r="C1046" i="19"/>
  <c r="A1046" i="19"/>
  <c r="A1049" i="19"/>
  <c r="D1047" i="19"/>
  <c r="E1050" i="19"/>
  <c r="A1047" i="19"/>
  <c r="C1049" i="19"/>
  <c r="D1049" i="19"/>
  <c r="D1046" i="19"/>
  <c r="E1049" i="19"/>
  <c r="C1048" i="19"/>
  <c r="B1047" i="19"/>
  <c r="D1048" i="19"/>
  <c r="A1048" i="19"/>
  <c r="C1068" i="19"/>
  <c r="D1071" i="19"/>
  <c r="C1069" i="19"/>
  <c r="D1072" i="19"/>
  <c r="D1069" i="19"/>
  <c r="A1072" i="19"/>
  <c r="B1072" i="19"/>
  <c r="B1069" i="19"/>
  <c r="C1072" i="19"/>
  <c r="B1070" i="19"/>
  <c r="B1068" i="19"/>
  <c r="B1071" i="19"/>
  <c r="D1070" i="19"/>
  <c r="A1070" i="19"/>
  <c r="A1068" i="19"/>
  <c r="A1071" i="19"/>
  <c r="E1069" i="19"/>
  <c r="E1072" i="19"/>
  <c r="C1070" i="19"/>
  <c r="E1070" i="19"/>
  <c r="D1068" i="19"/>
  <c r="E1071" i="19"/>
  <c r="C1071" i="19"/>
  <c r="E1068" i="19"/>
  <c r="A1069" i="19"/>
  <c r="K106" i="5"/>
  <c r="I135" i="15"/>
  <c r="I228" i="15"/>
  <c r="I229" i="15" s="1"/>
  <c r="H403" i="21"/>
  <c r="I103" i="4" s="1"/>
  <c r="H189" i="14" s="1"/>
  <c r="I63" i="4"/>
  <c r="H149" i="14" s="1"/>
  <c r="I150" i="4" s="1"/>
  <c r="H62" i="14" s="1"/>
  <c r="G206" i="15"/>
  <c r="G269" i="15"/>
  <c r="G270" i="15" s="1"/>
  <c r="D1189" i="19"/>
  <c r="E1192" i="19"/>
  <c r="C1191" i="19"/>
  <c r="B1189" i="19"/>
  <c r="E1191" i="19"/>
  <c r="A1190" i="19"/>
  <c r="C1190" i="19"/>
  <c r="D1193" i="19"/>
  <c r="B1192" i="19"/>
  <c r="E1190" i="19"/>
  <c r="C1193" i="19"/>
  <c r="B1193" i="19"/>
  <c r="B1191" i="19"/>
  <c r="E1189" i="19"/>
  <c r="A1193" i="19"/>
  <c r="C1192" i="19"/>
  <c r="D1191" i="19"/>
  <c r="C1189" i="19"/>
  <c r="A1189" i="19"/>
  <c r="A1192" i="19"/>
  <c r="D1190" i="19"/>
  <c r="E1193" i="19"/>
  <c r="B1190" i="19"/>
  <c r="A1191" i="19"/>
  <c r="D1192" i="19"/>
  <c r="B1158" i="19"/>
  <c r="E1156" i="19"/>
  <c r="A1160" i="19"/>
  <c r="B1160" i="19"/>
  <c r="E1157" i="19"/>
  <c r="C1159" i="19"/>
  <c r="A1159" i="19"/>
  <c r="D1157" i="19"/>
  <c r="E1160" i="19"/>
  <c r="C1156" i="19"/>
  <c r="B1157" i="19"/>
  <c r="E1158" i="19"/>
  <c r="A1156" i="19"/>
  <c r="E1159" i="19"/>
  <c r="C1158" i="19"/>
  <c r="A1157" i="19"/>
  <c r="D1156" i="19"/>
  <c r="C1157" i="19"/>
  <c r="D1160" i="19"/>
  <c r="B1159" i="19"/>
  <c r="D1158" i="19"/>
  <c r="D1159" i="19"/>
  <c r="B1156" i="19"/>
  <c r="A1158" i="19"/>
  <c r="C1160" i="19"/>
  <c r="H106" i="13"/>
  <c r="I61" i="13"/>
  <c r="H232" i="13"/>
  <c r="H218" i="13"/>
  <c r="B50" i="10"/>
  <c r="I66" i="13"/>
  <c r="I168" i="15"/>
  <c r="I262" i="15" s="1"/>
  <c r="I169" i="15"/>
  <c r="I39" i="13"/>
  <c r="I34" i="13"/>
  <c r="I74" i="13" s="1"/>
  <c r="G145" i="15"/>
  <c r="G238" i="15"/>
  <c r="G239" i="15" s="1"/>
  <c r="G150" i="15"/>
  <c r="G154" i="15"/>
  <c r="G248" i="15" s="1"/>
  <c r="G249" i="15" s="1"/>
  <c r="F144" i="13"/>
  <c r="G144" i="13"/>
  <c r="G147" i="13"/>
  <c r="H369" i="15"/>
  <c r="H409" i="15" s="1"/>
  <c r="H358" i="15"/>
  <c r="H398" i="15" s="1"/>
  <c r="H364" i="15"/>
  <c r="H404" i="15" s="1"/>
  <c r="H396" i="15"/>
  <c r="H263" i="15"/>
  <c r="K148" i="5"/>
  <c r="I228" i="13"/>
  <c r="I347" i="15"/>
  <c r="I192" i="13"/>
  <c r="I190" i="13"/>
  <c r="I230" i="13" s="1"/>
  <c r="I214" i="13"/>
  <c r="I254" i="13" s="1"/>
  <c r="F47" i="15"/>
  <c r="F244" i="15"/>
  <c r="E165" i="19"/>
  <c r="B163" i="19"/>
  <c r="F165" i="19"/>
  <c r="C163" i="19"/>
  <c r="A163" i="19"/>
  <c r="A164" i="19"/>
  <c r="F164" i="19"/>
  <c r="E163" i="19"/>
  <c r="C166" i="19"/>
  <c r="F163" i="19"/>
  <c r="D166" i="19"/>
  <c r="E164" i="19"/>
  <c r="B164" i="19"/>
  <c r="C165" i="19"/>
  <c r="B166" i="19"/>
  <c r="C164" i="19"/>
  <c r="A167" i="19"/>
  <c r="D164" i="19"/>
  <c r="B167" i="19"/>
  <c r="A166" i="19"/>
  <c r="D165" i="19"/>
  <c r="E166" i="19"/>
  <c r="D167" i="19"/>
  <c r="A165" i="19"/>
  <c r="E167" i="19"/>
  <c r="B165" i="19"/>
  <c r="F167" i="19"/>
  <c r="C167" i="19"/>
  <c r="F166" i="19"/>
  <c r="D163" i="19"/>
  <c r="J155" i="5"/>
  <c r="K155" i="5" s="1"/>
  <c r="K115" i="5"/>
  <c r="K146" i="5"/>
  <c r="J84" i="5"/>
  <c r="K84" i="5" s="1"/>
  <c r="K44" i="5"/>
  <c r="F519" i="19"/>
  <c r="C519" i="19"/>
  <c r="C179" i="21" s="1"/>
  <c r="B519" i="19"/>
  <c r="D179" i="21" s="1"/>
  <c r="D519" i="19"/>
  <c r="B179" i="21" s="1"/>
  <c r="A519" i="19"/>
  <c r="E179" i="21" s="1"/>
  <c r="E519" i="19"/>
  <c r="I83" i="13"/>
  <c r="I104" i="15"/>
  <c r="H387" i="15"/>
  <c r="H351" i="15"/>
  <c r="H144" i="15"/>
  <c r="H349" i="15"/>
  <c r="H389" i="15" s="1"/>
  <c r="H373" i="15"/>
  <c r="H413" i="15" s="1"/>
  <c r="E114" i="15"/>
  <c r="F48" i="11"/>
  <c r="K39" i="5"/>
  <c r="G391" i="15"/>
  <c r="G377" i="15"/>
  <c r="G417" i="15" s="1"/>
  <c r="H119" i="13"/>
  <c r="H74" i="13"/>
  <c r="H159" i="13" s="1"/>
  <c r="E960" i="19"/>
  <c r="D958" i="19"/>
  <c r="E961" i="19"/>
  <c r="E962" i="19"/>
  <c r="E959" i="19"/>
  <c r="C961" i="19"/>
  <c r="C958" i="19"/>
  <c r="D961" i="19"/>
  <c r="C959" i="19"/>
  <c r="D962" i="19"/>
  <c r="A959" i="19"/>
  <c r="E958" i="19"/>
  <c r="C960" i="19"/>
  <c r="B959" i="19"/>
  <c r="C962" i="19"/>
  <c r="B960" i="19"/>
  <c r="D959" i="19"/>
  <c r="D960" i="19"/>
  <c r="A962" i="19"/>
  <c r="A960" i="19"/>
  <c r="A958" i="19"/>
  <c r="A961" i="19"/>
  <c r="B961" i="19"/>
  <c r="B962" i="19"/>
  <c r="B958" i="19"/>
  <c r="J134" i="5"/>
  <c r="J174" i="5" s="1"/>
  <c r="J161" i="5"/>
  <c r="K161" i="5" s="1"/>
  <c r="A1091" i="19"/>
  <c r="B1094" i="19"/>
  <c r="E1092" i="19"/>
  <c r="C1091" i="19"/>
  <c r="C1092" i="19"/>
  <c r="E1094" i="19"/>
  <c r="E1091" i="19"/>
  <c r="C1090" i="19"/>
  <c r="D1093" i="19"/>
  <c r="A1093" i="19"/>
  <c r="A1094" i="19"/>
  <c r="D1090" i="19"/>
  <c r="D1092" i="19"/>
  <c r="B1091" i="19"/>
  <c r="C1094" i="19"/>
  <c r="D1094" i="19"/>
  <c r="B1092" i="19"/>
  <c r="B39" i="16" s="1"/>
  <c r="E1093" i="19"/>
  <c r="B1090" i="19"/>
  <c r="C1093" i="19"/>
  <c r="A1092" i="19"/>
  <c r="B20" i="16" s="1"/>
  <c r="A1090" i="19"/>
  <c r="E1090" i="19"/>
  <c r="D1091" i="19"/>
  <c r="B1093" i="19"/>
  <c r="H105" i="13"/>
  <c r="I60" i="13"/>
  <c r="B476" i="19"/>
  <c r="F478" i="19"/>
  <c r="A477" i="19"/>
  <c r="E479" i="19"/>
  <c r="B479" i="19"/>
  <c r="F475" i="19"/>
  <c r="B65" i="16" s="1"/>
  <c r="B477" i="19"/>
  <c r="F476" i="19"/>
  <c r="B84" i="16" s="1"/>
  <c r="E477" i="19"/>
  <c r="B475" i="19"/>
  <c r="A476" i="19"/>
  <c r="D478" i="19"/>
  <c r="F479" i="19"/>
  <c r="D479" i="19"/>
  <c r="D475" i="19"/>
  <c r="B478" i="19"/>
  <c r="C476" i="19"/>
  <c r="A479" i="19"/>
  <c r="F477" i="19"/>
  <c r="E478" i="19"/>
  <c r="A478" i="19"/>
  <c r="C479" i="19"/>
  <c r="C478" i="19"/>
  <c r="E476" i="19"/>
  <c r="B122" i="16" s="1"/>
  <c r="A475" i="19"/>
  <c r="D476" i="19"/>
  <c r="D477" i="19"/>
  <c r="C477" i="19"/>
  <c r="E475" i="19"/>
  <c r="B155" i="21" s="1"/>
  <c r="C475" i="19"/>
  <c r="F132" i="13"/>
  <c r="G132" i="13"/>
  <c r="H10" i="12"/>
  <c r="I17" i="12" s="1"/>
  <c r="G87" i="13"/>
  <c r="G172" i="13" s="1"/>
  <c r="G117" i="15"/>
  <c r="K121" i="5"/>
  <c r="K130" i="5"/>
  <c r="I9" i="10"/>
  <c r="H59" i="13"/>
  <c r="H62" i="13"/>
  <c r="H50" i="15"/>
  <c r="H104" i="13"/>
  <c r="F503" i="19"/>
  <c r="D503" i="19"/>
  <c r="E503" i="19"/>
  <c r="C503" i="19"/>
  <c r="B503" i="19"/>
  <c r="A503" i="19"/>
  <c r="E1180" i="19"/>
  <c r="D1178" i="19"/>
  <c r="E1181" i="19"/>
  <c r="A1182" i="19"/>
  <c r="A1179" i="19"/>
  <c r="D1179" i="19"/>
  <c r="C1178" i="19"/>
  <c r="D1181" i="19"/>
  <c r="C1179" i="19"/>
  <c r="D1182" i="19"/>
  <c r="B1178" i="19"/>
  <c r="B1182" i="19"/>
  <c r="E1182" i="19"/>
  <c r="B1179" i="19"/>
  <c r="C1182" i="19"/>
  <c r="B1180" i="19"/>
  <c r="E1178" i="19"/>
  <c r="E1179" i="19"/>
  <c r="B1181" i="19"/>
  <c r="A1180" i="19"/>
  <c r="A1178" i="19"/>
  <c r="A1181" i="19"/>
  <c r="C1180" i="19"/>
  <c r="C1181" i="19"/>
  <c r="D1180" i="19"/>
  <c r="E1201" i="19"/>
  <c r="C1200" i="19"/>
  <c r="D1203" i="19"/>
  <c r="E1203" i="19"/>
  <c r="A1200" i="19"/>
  <c r="D1204" i="19"/>
  <c r="D1202" i="19"/>
  <c r="B1201" i="19"/>
  <c r="C1204" i="19"/>
  <c r="D1201" i="19"/>
  <c r="A1203" i="19"/>
  <c r="E1200" i="19"/>
  <c r="B1200" i="19"/>
  <c r="C1203" i="19"/>
  <c r="A1202" i="19"/>
  <c r="B23" i="16" s="1"/>
  <c r="D1200" i="19"/>
  <c r="B1203" i="19"/>
  <c r="C1202" i="19"/>
  <c r="A1204" i="19"/>
  <c r="A1201" i="19"/>
  <c r="B1204" i="19"/>
  <c r="E1202" i="19"/>
  <c r="B1202" i="19"/>
  <c r="B42" i="16" s="1"/>
  <c r="E1204" i="19"/>
  <c r="C1201" i="19"/>
  <c r="K34" i="5"/>
  <c r="H72" i="15"/>
  <c r="H108" i="15"/>
  <c r="I44" i="13"/>
  <c r="I14" i="15"/>
  <c r="I58" i="13"/>
  <c r="H143" i="13" s="1"/>
  <c r="I46" i="15"/>
  <c r="B50" i="11"/>
  <c r="D140" i="4"/>
  <c r="E296" i="15"/>
  <c r="E297" i="15" s="1"/>
  <c r="D173" i="13"/>
  <c r="D196" i="4"/>
  <c r="E247" i="21"/>
  <c r="F96" i="4"/>
  <c r="F18" i="4"/>
  <c r="D245" i="21"/>
  <c r="D331" i="15"/>
  <c r="D248" i="21"/>
  <c r="C803" i="19"/>
  <c r="A803" i="19"/>
  <c r="D803" i="19"/>
  <c r="B803" i="19"/>
  <c r="F803" i="19"/>
  <c r="E803" i="19"/>
  <c r="B411" i="19"/>
  <c r="F411" i="19"/>
  <c r="C411" i="19"/>
  <c r="D411" i="19"/>
  <c r="E411" i="19"/>
  <c r="A411" i="19"/>
  <c r="E763" i="19"/>
  <c r="C764" i="19"/>
  <c r="A765" i="19"/>
  <c r="E765" i="19"/>
  <c r="C766" i="19"/>
  <c r="A767" i="19"/>
  <c r="E767" i="19"/>
  <c r="B763" i="19"/>
  <c r="F763" i="19"/>
  <c r="D764" i="19"/>
  <c r="B765" i="19"/>
  <c r="F765" i="19"/>
  <c r="D766" i="19"/>
  <c r="B767" i="19"/>
  <c r="F767" i="19"/>
  <c r="A764" i="19"/>
  <c r="C765" i="19"/>
  <c r="E766" i="19"/>
  <c r="D763" i="19"/>
  <c r="F764" i="19"/>
  <c r="B766" i="19"/>
  <c r="D767" i="19"/>
  <c r="C763" i="19"/>
  <c r="A766" i="19"/>
  <c r="A763" i="19"/>
  <c r="D765" i="19"/>
  <c r="E764" i="19"/>
  <c r="C767" i="19"/>
  <c r="B764" i="19"/>
  <c r="F766" i="19"/>
  <c r="E229" i="16"/>
  <c r="B375" i="19"/>
  <c r="F375" i="19"/>
  <c r="B56" i="16" s="1"/>
  <c r="D376" i="19"/>
  <c r="B377" i="19"/>
  <c r="F377" i="19"/>
  <c r="D378" i="19"/>
  <c r="B379" i="19"/>
  <c r="F379" i="19"/>
  <c r="C375" i="19"/>
  <c r="A376" i="19"/>
  <c r="E376" i="19"/>
  <c r="B113" i="16" s="1"/>
  <c r="C377" i="19"/>
  <c r="A378" i="19"/>
  <c r="E378" i="19"/>
  <c r="C379" i="19"/>
  <c r="E375" i="19"/>
  <c r="B146" i="21" s="1"/>
  <c r="A377" i="19"/>
  <c r="C378" i="19"/>
  <c r="E379" i="19"/>
  <c r="D375" i="19"/>
  <c r="F376" i="19"/>
  <c r="B75" i="16" s="1"/>
  <c r="B378" i="19"/>
  <c r="D379" i="19"/>
  <c r="A375" i="19"/>
  <c r="D377" i="19"/>
  <c r="C376" i="19"/>
  <c r="A379" i="19"/>
  <c r="B376" i="19"/>
  <c r="F378" i="19"/>
  <c r="E377" i="19"/>
  <c r="H69" i="4"/>
  <c r="H66" i="4"/>
  <c r="G418" i="21"/>
  <c r="G33" i="20"/>
  <c r="G30" i="20"/>
  <c r="H17" i="4"/>
  <c r="G17" i="14" s="1"/>
  <c r="C403" i="19"/>
  <c r="A403" i="19"/>
  <c r="D403" i="19"/>
  <c r="F403" i="19"/>
  <c r="B403" i="19"/>
  <c r="E403" i="19"/>
  <c r="C139" i="19"/>
  <c r="A140" i="19"/>
  <c r="E140" i="19"/>
  <c r="C141" i="19"/>
  <c r="A142" i="19"/>
  <c r="E142" i="19"/>
  <c r="C143" i="19"/>
  <c r="B139" i="19"/>
  <c r="B140" i="19"/>
  <c r="A141" i="19"/>
  <c r="F141" i="19"/>
  <c r="F142" i="19"/>
  <c r="E143" i="19"/>
  <c r="D139" i="19"/>
  <c r="C140" i="19"/>
  <c r="B141" i="19"/>
  <c r="B142" i="19"/>
  <c r="A143" i="19"/>
  <c r="F143" i="19"/>
  <c r="E139" i="19"/>
  <c r="D141" i="19"/>
  <c r="B143" i="19"/>
  <c r="F140" i="19"/>
  <c r="D142" i="19"/>
  <c r="A139" i="19"/>
  <c r="D140" i="19"/>
  <c r="C142" i="19"/>
  <c r="F139" i="19"/>
  <c r="E141" i="19"/>
  <c r="D143" i="19"/>
  <c r="E109" i="4"/>
  <c r="E106" i="4"/>
  <c r="F193" i="4"/>
  <c r="F195" i="4"/>
  <c r="F30" i="4"/>
  <c r="F106" i="4"/>
  <c r="F196" i="4"/>
  <c r="E70" i="20"/>
  <c r="F49" i="11"/>
  <c r="F109" i="4"/>
  <c r="E73" i="20"/>
  <c r="F41" i="11"/>
  <c r="E30" i="4"/>
  <c r="F194" i="4"/>
  <c r="C116" i="14"/>
  <c r="C115" i="14"/>
  <c r="C117" i="14"/>
  <c r="D295" i="20"/>
  <c r="I61" i="4"/>
  <c r="H147" i="14" s="1"/>
  <c r="H392" i="21"/>
  <c r="H25" i="20"/>
  <c r="G402" i="15"/>
  <c r="G366" i="15"/>
  <c r="G363" i="15"/>
  <c r="G375" i="15"/>
  <c r="G415" i="15" s="1"/>
  <c r="H112" i="4"/>
  <c r="G198" i="14" s="1"/>
  <c r="G76" i="20"/>
  <c r="C639" i="19"/>
  <c r="A640" i="19"/>
  <c r="E640" i="19"/>
  <c r="C641" i="19"/>
  <c r="A642" i="19"/>
  <c r="E642" i="19"/>
  <c r="C643" i="19"/>
  <c r="A639" i="19"/>
  <c r="D639" i="19"/>
  <c r="B640" i="19"/>
  <c r="F640" i="19"/>
  <c r="D641" i="19"/>
  <c r="B642" i="19"/>
  <c r="F642" i="19"/>
  <c r="D643" i="19"/>
  <c r="C640" i="19"/>
  <c r="E641" i="19"/>
  <c r="A643" i="19"/>
  <c r="F639" i="19"/>
  <c r="B641" i="19"/>
  <c r="D642" i="19"/>
  <c r="F643" i="19"/>
  <c r="B639" i="19"/>
  <c r="F641" i="19"/>
  <c r="A641" i="19"/>
  <c r="E643" i="19"/>
  <c r="D640" i="19"/>
  <c r="B643" i="19"/>
  <c r="E639" i="19"/>
  <c r="C642" i="19"/>
  <c r="B395" i="19"/>
  <c r="F395" i="19"/>
  <c r="C395" i="19"/>
  <c r="D395" i="19"/>
  <c r="E395" i="19"/>
  <c r="A395" i="19"/>
  <c r="E114" i="4"/>
  <c r="E200" i="14" s="1"/>
  <c r="F48" i="10"/>
  <c r="E32" i="4"/>
  <c r="F32" i="4"/>
  <c r="F200" i="4"/>
  <c r="F199" i="4"/>
  <c r="E78" i="20"/>
  <c r="F40" i="10"/>
  <c r="E539" i="19"/>
  <c r="C540" i="19"/>
  <c r="A541" i="19"/>
  <c r="E541" i="19"/>
  <c r="C542" i="19"/>
  <c r="A543" i="19"/>
  <c r="E543" i="19"/>
  <c r="B539" i="19"/>
  <c r="F539" i="19"/>
  <c r="D540" i="19"/>
  <c r="B541" i="19"/>
  <c r="F541" i="19"/>
  <c r="D542" i="19"/>
  <c r="B543" i="19"/>
  <c r="F543" i="19"/>
  <c r="D539" i="19"/>
  <c r="F540" i="19"/>
  <c r="B542" i="19"/>
  <c r="D543" i="19"/>
  <c r="C539" i="19"/>
  <c r="E540" i="19"/>
  <c r="A542" i="19"/>
  <c r="C543" i="19"/>
  <c r="B540" i="19"/>
  <c r="F542" i="19"/>
  <c r="A540" i="19"/>
  <c r="E542" i="19"/>
  <c r="A539" i="19"/>
  <c r="D541" i="19"/>
  <c r="C541" i="19"/>
  <c r="G272" i="15"/>
  <c r="G273" i="15" s="1"/>
  <c r="G188" i="15"/>
  <c r="G179" i="15"/>
  <c r="G181" i="15"/>
  <c r="G191" i="15" s="1"/>
  <c r="G209" i="15"/>
  <c r="E160" i="4"/>
  <c r="E159" i="4"/>
  <c r="E161" i="4"/>
  <c r="E72" i="14"/>
  <c r="E71" i="14"/>
  <c r="E73" i="14"/>
  <c r="J91" i="4"/>
  <c r="I177" i="14" s="1"/>
  <c r="I55" i="20"/>
  <c r="K91" i="4"/>
  <c r="E739" i="19"/>
  <c r="C740" i="19"/>
  <c r="A741" i="19"/>
  <c r="E741" i="19"/>
  <c r="C742" i="19"/>
  <c r="A743" i="19"/>
  <c r="E743" i="19"/>
  <c r="B739" i="19"/>
  <c r="F739" i="19"/>
  <c r="D740" i="19"/>
  <c r="B741" i="19"/>
  <c r="F741" i="19"/>
  <c r="D742" i="19"/>
  <c r="B743" i="19"/>
  <c r="F743" i="19"/>
  <c r="A740" i="19"/>
  <c r="C741" i="19"/>
  <c r="E742" i="19"/>
  <c r="D739" i="19"/>
  <c r="F740" i="19"/>
  <c r="B742" i="19"/>
  <c r="D743" i="19"/>
  <c r="C739" i="19"/>
  <c r="A742" i="19"/>
  <c r="A739" i="19"/>
  <c r="D741" i="19"/>
  <c r="E740" i="19"/>
  <c r="C743" i="19"/>
  <c r="B740" i="19"/>
  <c r="F742" i="19"/>
  <c r="E39" i="19"/>
  <c r="C40" i="19"/>
  <c r="A41" i="19"/>
  <c r="E41" i="19"/>
  <c r="C42" i="19"/>
  <c r="A43" i="19"/>
  <c r="E43" i="19"/>
  <c r="B39" i="19"/>
  <c r="F39" i="19"/>
  <c r="D40" i="19"/>
  <c r="B41" i="19"/>
  <c r="F41" i="19"/>
  <c r="D42" i="19"/>
  <c r="B43" i="19"/>
  <c r="F43" i="19"/>
  <c r="A39" i="19"/>
  <c r="B40" i="19"/>
  <c r="D41" i="19"/>
  <c r="F42" i="19"/>
  <c r="C39" i="19"/>
  <c r="E40" i="19"/>
  <c r="A42" i="19"/>
  <c r="C43" i="19"/>
  <c r="C41" i="19"/>
  <c r="F40" i="19"/>
  <c r="D43" i="19"/>
  <c r="A40" i="19"/>
  <c r="E42" i="19"/>
  <c r="D39" i="19"/>
  <c r="B42" i="19"/>
  <c r="E152" i="14"/>
  <c r="E68" i="14" s="1"/>
  <c r="E155" i="14"/>
  <c r="C78" i="14"/>
  <c r="C80" i="14"/>
  <c r="C79" i="14"/>
  <c r="C81" i="14"/>
  <c r="C69" i="14"/>
  <c r="G371" i="15"/>
  <c r="G411" i="15" s="1"/>
  <c r="G385" i="15"/>
  <c r="G350" i="15"/>
  <c r="G353" i="15"/>
  <c r="G392" i="15"/>
  <c r="G378" i="15"/>
  <c r="G418" i="15" s="1"/>
  <c r="C204" i="4"/>
  <c r="C203" i="4"/>
  <c r="C205" i="4"/>
  <c r="C49" i="10"/>
  <c r="F92" i="15"/>
  <c r="F293" i="15"/>
  <c r="F294" i="15" s="1"/>
  <c r="F200" i="15"/>
  <c r="G657" i="20"/>
  <c r="F657" i="20"/>
  <c r="E295" i="20"/>
  <c r="C272" i="20"/>
  <c r="B119" i="14"/>
  <c r="B109" i="14"/>
  <c r="B121" i="14"/>
  <c r="B120" i="14"/>
  <c r="B82" i="14"/>
  <c r="B118" i="14"/>
  <c r="B207" i="4"/>
  <c r="B170" i="4"/>
  <c r="B206" i="4"/>
  <c r="B197" i="4"/>
  <c r="B208" i="4"/>
  <c r="B209" i="4"/>
  <c r="B69" i="9"/>
  <c r="I99" i="4"/>
  <c r="H185" i="14" s="1"/>
  <c r="H63" i="20"/>
  <c r="I172" i="5"/>
  <c r="G88" i="4"/>
  <c r="F174" i="14" s="1"/>
  <c r="G24" i="4"/>
  <c r="F24" i="14" s="1"/>
  <c r="F52" i="20"/>
  <c r="D32" i="15"/>
  <c r="D33" i="15" s="1"/>
  <c r="D20" i="15"/>
  <c r="C42" i="10"/>
  <c r="C40" i="12"/>
  <c r="C22" i="14"/>
  <c r="C34" i="14"/>
  <c r="C62" i="9"/>
  <c r="C42" i="11"/>
  <c r="C31" i="14"/>
  <c r="C76" i="9"/>
  <c r="C196" i="14"/>
  <c r="C208" i="14"/>
  <c r="C205" i="14"/>
  <c r="C169" i="14"/>
  <c r="F76" i="15"/>
  <c r="F121" i="15"/>
  <c r="K17" i="12"/>
  <c r="D656" i="20"/>
  <c r="G656" i="20"/>
  <c r="C294" i="20"/>
  <c r="C196" i="4"/>
  <c r="C195" i="4"/>
  <c r="C193" i="4"/>
  <c r="C194" i="4"/>
  <c r="C49" i="11"/>
  <c r="G49" i="9"/>
  <c r="G27" i="10"/>
  <c r="F248" i="13"/>
  <c r="F260" i="13"/>
  <c r="G24" i="9"/>
  <c r="F257" i="13"/>
  <c r="E1" i="23"/>
  <c r="F658" i="20"/>
  <c r="E658" i="20"/>
  <c r="E296" i="20"/>
  <c r="I178" i="4"/>
  <c r="H90" i="14"/>
  <c r="G152" i="4"/>
  <c r="F64" i="14"/>
  <c r="G698" i="20"/>
  <c r="H215" i="16"/>
  <c r="G247" i="13"/>
  <c r="H26" i="10"/>
  <c r="G244" i="13"/>
  <c r="H80" i="4"/>
  <c r="G166" i="14" s="1"/>
  <c r="G420" i="21"/>
  <c r="G44" i="20"/>
  <c r="D40" i="10"/>
  <c r="D32" i="14"/>
  <c r="G88" i="15"/>
  <c r="G290" i="15"/>
  <c r="G291" i="15" s="1"/>
  <c r="I27" i="13"/>
  <c r="I33" i="13"/>
  <c r="I65" i="13"/>
  <c r="I38" i="13"/>
  <c r="G12" i="9"/>
  <c r="G35" i="9"/>
  <c r="F76" i="13"/>
  <c r="F88" i="13"/>
  <c r="F85" i="13"/>
  <c r="G11" i="10"/>
  <c r="G18" i="10" s="1"/>
  <c r="F31" i="15"/>
  <c r="E3" i="23"/>
  <c r="E634" i="20"/>
  <c r="J159" i="5"/>
  <c r="K159" i="5" s="1"/>
  <c r="J123" i="5"/>
  <c r="J120" i="5"/>
  <c r="K123" i="5" s="1"/>
  <c r="J132" i="5"/>
  <c r="C1233" i="19"/>
  <c r="B1234" i="19"/>
  <c r="A1235" i="19"/>
  <c r="E1235" i="19"/>
  <c r="D1236" i="19"/>
  <c r="C1237" i="19"/>
  <c r="A1233" i="19"/>
  <c r="D1233" i="19"/>
  <c r="C1234" i="19"/>
  <c r="B1235" i="19"/>
  <c r="A1236" i="19"/>
  <c r="E1236" i="19"/>
  <c r="D1237" i="19"/>
  <c r="B1233" i="19"/>
  <c r="E1234" i="19"/>
  <c r="C1236" i="19"/>
  <c r="D1234" i="19"/>
  <c r="B1236" i="19"/>
  <c r="E1237" i="19"/>
  <c r="E1233" i="19"/>
  <c r="A1237" i="19"/>
  <c r="D1235" i="19"/>
  <c r="C1235" i="19"/>
  <c r="A1234" i="19"/>
  <c r="B1237" i="19"/>
  <c r="I64" i="4"/>
  <c r="H150" i="14" s="1"/>
  <c r="I151" i="4" s="1"/>
  <c r="H63" i="14" s="1"/>
  <c r="H404" i="21"/>
  <c r="H365" i="21"/>
  <c r="H378" i="21" s="1"/>
  <c r="H368" i="21"/>
  <c r="H28" i="20"/>
  <c r="I655" i="20"/>
  <c r="I484" i="20"/>
  <c r="C484" i="20"/>
  <c r="C655" i="20"/>
  <c r="E293" i="20"/>
  <c r="E122" i="20"/>
  <c r="D698" i="20"/>
  <c r="D189" i="16"/>
  <c r="D336" i="20"/>
  <c r="G117" i="4"/>
  <c r="F203" i="14" s="1"/>
  <c r="F81" i="20"/>
  <c r="G60" i="14"/>
  <c r="H148" i="4"/>
  <c r="I16" i="20"/>
  <c r="K138" i="4"/>
  <c r="K12" i="4"/>
  <c r="A122" i="19"/>
  <c r="A127" i="19" s="1" a="1"/>
  <c r="A22" i="19"/>
  <c r="A27" i="19" s="1" a="1"/>
  <c r="A222" i="19"/>
  <c r="A227" i="19" s="1" a="1"/>
  <c r="A422" i="19"/>
  <c r="A427" i="19" s="1" a="1"/>
  <c r="A622" i="19"/>
  <c r="A627" i="19" s="1" a="1"/>
  <c r="A522" i="19"/>
  <c r="A527" i="19" s="1" a="1"/>
  <c r="A722" i="19"/>
  <c r="A727" i="19" s="1" a="1"/>
  <c r="A322" i="19"/>
  <c r="A327" i="19" s="1" a="1"/>
  <c r="B189" i="16"/>
  <c r="B175" i="16"/>
  <c r="C87" i="19"/>
  <c r="F87" i="19"/>
  <c r="B87" i="19"/>
  <c r="D87" i="19"/>
  <c r="A87" i="19"/>
  <c r="E87" i="19"/>
  <c r="F18" i="11"/>
  <c r="E69" i="15"/>
  <c r="E70" i="15" s="1"/>
  <c r="E51" i="15"/>
  <c r="E96" i="15"/>
  <c r="E97" i="15" s="1"/>
  <c r="E44" i="15"/>
  <c r="H55" i="4"/>
  <c r="G141" i="14" s="1"/>
  <c r="G381" i="21"/>
  <c r="G413" i="21"/>
  <c r="G19" i="20"/>
  <c r="B272" i="20"/>
  <c r="G634" i="20"/>
  <c r="I72" i="5"/>
  <c r="I75" i="5"/>
  <c r="I48" i="5"/>
  <c r="I36" i="5"/>
  <c r="I45" i="5"/>
  <c r="C201" i="4"/>
  <c r="C199" i="4"/>
  <c r="C200" i="4"/>
  <c r="C48" i="10"/>
  <c r="F282" i="15"/>
  <c r="F283" i="15" s="1"/>
  <c r="F189" i="15"/>
  <c r="C182" i="4"/>
  <c r="C181" i="4"/>
  <c r="C180" i="4"/>
  <c r="C183" i="4"/>
  <c r="C48" i="11"/>
  <c r="K141" i="5"/>
  <c r="D83" i="4"/>
  <c r="D119" i="4"/>
  <c r="D122" i="4"/>
  <c r="D110" i="4"/>
  <c r="D31" i="4"/>
  <c r="D74" i="20"/>
  <c r="D47" i="20"/>
  <c r="D443" i="20"/>
  <c r="D22" i="4"/>
  <c r="D83" i="20"/>
  <c r="D34" i="4"/>
  <c r="D86" i="20"/>
  <c r="D75" i="9"/>
  <c r="D165" i="14"/>
  <c r="D156" i="14"/>
  <c r="D168" i="14"/>
  <c r="J86" i="4"/>
  <c r="I172" i="14" s="1"/>
  <c r="I50" i="20"/>
  <c r="K86" i="4"/>
  <c r="F22" i="3"/>
  <c r="I132" i="14"/>
  <c r="J133" i="4" s="1"/>
  <c r="I45" i="14" s="1"/>
  <c r="G72" i="20"/>
  <c r="E13" i="21"/>
  <c r="D52" i="14"/>
  <c r="G189" i="16"/>
  <c r="E18" i="12"/>
  <c r="F204" i="4"/>
  <c r="F33" i="4"/>
  <c r="D170" i="13"/>
  <c r="F75" i="9"/>
  <c r="A787" i="19" a="1"/>
  <c r="E133" i="13"/>
  <c r="G197" i="15"/>
  <c r="D105" i="14"/>
  <c r="F79" i="4"/>
  <c r="F70" i="4"/>
  <c r="F21" i="4"/>
  <c r="F11" i="12"/>
  <c r="H370" i="15"/>
  <c r="H410" i="15" s="1"/>
  <c r="H352" i="15"/>
  <c r="H384" i="15"/>
  <c r="H137" i="15"/>
  <c r="H345" i="15"/>
  <c r="H92" i="4"/>
  <c r="G178" i="14" s="1"/>
  <c r="F698" i="20"/>
  <c r="I656" i="20"/>
  <c r="E294" i="20"/>
  <c r="B294" i="20"/>
  <c r="H32" i="13"/>
  <c r="H67" i="13"/>
  <c r="G152" i="13" s="1"/>
  <c r="H112" i="13"/>
  <c r="H55" i="15"/>
  <c r="H35" i="13"/>
  <c r="H10" i="15"/>
  <c r="H40" i="13"/>
  <c r="I90" i="4"/>
  <c r="H176" i="14" s="1"/>
  <c r="I177" i="4" s="1"/>
  <c r="C658" i="20"/>
  <c r="I658" i="20"/>
  <c r="D296" i="20"/>
  <c r="B336" i="20"/>
  <c r="B51" i="21"/>
  <c r="B795" i="19"/>
  <c r="F795" i="19"/>
  <c r="C795" i="19"/>
  <c r="E795" i="19"/>
  <c r="D795" i="19"/>
  <c r="A795" i="19"/>
  <c r="I12" i="8"/>
  <c r="C77" i="21"/>
  <c r="B1255" i="19"/>
  <c r="A1256" i="19"/>
  <c r="E1256" i="19"/>
  <c r="D1257" i="19"/>
  <c r="C1258" i="19"/>
  <c r="B1259" i="19"/>
  <c r="C1255" i="19"/>
  <c r="B1256" i="19"/>
  <c r="A1257" i="19"/>
  <c r="B24" i="16" s="1"/>
  <c r="E1257" i="19"/>
  <c r="D1258" i="19"/>
  <c r="C1259" i="19"/>
  <c r="D1256" i="19"/>
  <c r="B1258" i="19"/>
  <c r="E1259" i="19"/>
  <c r="A1255" i="19"/>
  <c r="C1256" i="19"/>
  <c r="A1258" i="19"/>
  <c r="D1259" i="19"/>
  <c r="D1255" i="19"/>
  <c r="E1258" i="19"/>
  <c r="C1257" i="19"/>
  <c r="B1257" i="19"/>
  <c r="B43" i="16" s="1"/>
  <c r="E1255" i="19"/>
  <c r="A1259" i="19"/>
  <c r="B751" i="19"/>
  <c r="F751" i="19"/>
  <c r="D752" i="19"/>
  <c r="B753" i="19"/>
  <c r="F753" i="19"/>
  <c r="D754" i="19"/>
  <c r="B755" i="19"/>
  <c r="F755" i="19"/>
  <c r="C751" i="19"/>
  <c r="A752" i="19"/>
  <c r="E752" i="19"/>
  <c r="C753" i="19"/>
  <c r="A754" i="19"/>
  <c r="E754" i="19"/>
  <c r="C755" i="19"/>
  <c r="D751" i="19"/>
  <c r="F752" i="19"/>
  <c r="B754" i="19"/>
  <c r="D755" i="19"/>
  <c r="C752" i="19"/>
  <c r="E753" i="19"/>
  <c r="A755" i="19"/>
  <c r="A751" i="19"/>
  <c r="D753" i="19"/>
  <c r="A753" i="19"/>
  <c r="E755" i="19"/>
  <c r="B752" i="19"/>
  <c r="F754" i="19"/>
  <c r="E751" i="19"/>
  <c r="C754" i="19"/>
  <c r="G120" i="4"/>
  <c r="F206" i="14" s="1"/>
  <c r="F84" i="20"/>
  <c r="F441" i="20"/>
  <c r="E142" i="14"/>
  <c r="E139" i="14"/>
  <c r="E55" i="14" s="1"/>
  <c r="G265" i="15"/>
  <c r="G56" i="15"/>
  <c r="J78" i="5"/>
  <c r="K78" i="5" s="1"/>
  <c r="K38" i="5"/>
  <c r="J67" i="5"/>
  <c r="K67" i="5" s="1"/>
  <c r="J32" i="5"/>
  <c r="J35" i="5"/>
  <c r="J40" i="5"/>
  <c r="G11" i="12"/>
  <c r="F376" i="15"/>
  <c r="F393" i="15"/>
  <c r="F390" i="15"/>
  <c r="F379" i="15"/>
  <c r="F367" i="15"/>
  <c r="E272" i="20"/>
  <c r="F634" i="20"/>
  <c r="F175" i="16"/>
  <c r="J171" i="5"/>
  <c r="A1211" i="19"/>
  <c r="D1211" i="19"/>
  <c r="C1212" i="19"/>
  <c r="B1213" i="19"/>
  <c r="A1214" i="19"/>
  <c r="E1214" i="19"/>
  <c r="D1215" i="19"/>
  <c r="E1211" i="19"/>
  <c r="D1212" i="19"/>
  <c r="C1213" i="19"/>
  <c r="B1214" i="19"/>
  <c r="A1215" i="19"/>
  <c r="E1215" i="19"/>
  <c r="B1212" i="19"/>
  <c r="E1213" i="19"/>
  <c r="C1215" i="19"/>
  <c r="A1212" i="19"/>
  <c r="D1213" i="19"/>
  <c r="B1215" i="19"/>
  <c r="E1212" i="19"/>
  <c r="C1211" i="19"/>
  <c r="D1214" i="19"/>
  <c r="B1211" i="19"/>
  <c r="C1214" i="19"/>
  <c r="A1213" i="19"/>
  <c r="J162" i="5"/>
  <c r="K122" i="5"/>
  <c r="D40" i="11"/>
  <c r="D26" i="14"/>
  <c r="D179" i="14"/>
  <c r="D182" i="14"/>
  <c r="F655" i="20"/>
  <c r="F484" i="20"/>
  <c r="G484" i="20"/>
  <c r="G655" i="20"/>
  <c r="D484" i="20"/>
  <c r="D655" i="20"/>
  <c r="I698" i="20"/>
  <c r="H88" i="5"/>
  <c r="H76" i="5"/>
  <c r="H85" i="5"/>
  <c r="H49" i="5"/>
  <c r="E28" i="15"/>
  <c r="E29" i="15" s="1"/>
  <c r="E16" i="15"/>
  <c r="E215" i="16"/>
  <c r="B775" i="19"/>
  <c r="F775" i="19"/>
  <c r="B66" i="16" s="1"/>
  <c r="D776" i="19"/>
  <c r="B777" i="19"/>
  <c r="F777" i="19"/>
  <c r="D778" i="19"/>
  <c r="B779" i="19"/>
  <c r="F779" i="19"/>
  <c r="C775" i="19"/>
  <c r="A776" i="19"/>
  <c r="E776" i="19"/>
  <c r="B123" i="16" s="1"/>
  <c r="C777" i="19"/>
  <c r="A778" i="19"/>
  <c r="E778" i="19"/>
  <c r="C779" i="19"/>
  <c r="A775" i="19"/>
  <c r="B776" i="19"/>
  <c r="D777" i="19"/>
  <c r="F778" i="19"/>
  <c r="E775" i="19"/>
  <c r="B156" i="21" s="1"/>
  <c r="A777" i="19"/>
  <c r="C778" i="19"/>
  <c r="E779" i="19"/>
  <c r="F776" i="19"/>
  <c r="B85" i="16" s="1"/>
  <c r="D779" i="19"/>
  <c r="C776" i="19"/>
  <c r="A779" i="19"/>
  <c r="D775" i="19"/>
  <c r="B778" i="19"/>
  <c r="E777" i="19"/>
  <c r="I40" i="20"/>
  <c r="E287" i="19"/>
  <c r="B287" i="19"/>
  <c r="F287" i="19"/>
  <c r="A287" i="19"/>
  <c r="D287" i="19"/>
  <c r="C287" i="19"/>
  <c r="C187" i="19"/>
  <c r="A187" i="19"/>
  <c r="D187" i="19"/>
  <c r="F187" i="19"/>
  <c r="E187" i="19"/>
  <c r="B187" i="19"/>
  <c r="I175" i="5"/>
  <c r="I124" i="5"/>
  <c r="I168" i="5"/>
  <c r="E313" i="15"/>
  <c r="E314" i="15" s="1"/>
  <c r="E220" i="15"/>
  <c r="E222" i="15"/>
  <c r="E223" i="15" s="1"/>
  <c r="E161" i="15"/>
  <c r="H94" i="4"/>
  <c r="G180" i="14" s="1"/>
  <c r="H48" i="4"/>
  <c r="G134" i="14" s="1"/>
  <c r="G374" i="21"/>
  <c r="G353" i="21"/>
  <c r="G356" i="21"/>
  <c r="G388" i="21"/>
  <c r="G12" i="20"/>
  <c r="C112" i="14"/>
  <c r="C111" i="14"/>
  <c r="C113" i="14"/>
  <c r="A881" i="19"/>
  <c r="D881" i="19"/>
  <c r="C882" i="19"/>
  <c r="B883" i="19"/>
  <c r="A884" i="19"/>
  <c r="E884" i="19"/>
  <c r="D885" i="19"/>
  <c r="E881" i="19"/>
  <c r="D882" i="19"/>
  <c r="C883" i="19"/>
  <c r="B884" i="19"/>
  <c r="A885" i="19"/>
  <c r="E885" i="19"/>
  <c r="B881" i="19"/>
  <c r="E882" i="19"/>
  <c r="C884" i="19"/>
  <c r="B882" i="19"/>
  <c r="E883" i="19"/>
  <c r="C885" i="19"/>
  <c r="C881" i="19"/>
  <c r="D884" i="19"/>
  <c r="D883" i="19"/>
  <c r="A883" i="19"/>
  <c r="A882" i="19"/>
  <c r="B885" i="19"/>
  <c r="E363" i="19"/>
  <c r="C364" i="19"/>
  <c r="A365" i="19"/>
  <c r="E365" i="19"/>
  <c r="C366" i="19"/>
  <c r="A367" i="19"/>
  <c r="E367" i="19"/>
  <c r="B363" i="19"/>
  <c r="F363" i="19"/>
  <c r="D364" i="19"/>
  <c r="B365" i="19"/>
  <c r="F365" i="19"/>
  <c r="D366" i="19"/>
  <c r="B367" i="19"/>
  <c r="F367" i="19"/>
  <c r="D363" i="19"/>
  <c r="F364" i="19"/>
  <c r="B366" i="19"/>
  <c r="D367" i="19"/>
  <c r="C363" i="19"/>
  <c r="E364" i="19"/>
  <c r="A366" i="19"/>
  <c r="C367" i="19"/>
  <c r="A364" i="19"/>
  <c r="E366" i="19"/>
  <c r="A363" i="19"/>
  <c r="D365" i="19"/>
  <c r="C365" i="19"/>
  <c r="B364" i="19"/>
  <c r="F366" i="19"/>
  <c r="C419" i="19"/>
  <c r="C163" i="21" s="1"/>
  <c r="A419" i="19"/>
  <c r="E163" i="21" s="1"/>
  <c r="D419" i="19"/>
  <c r="B163" i="21" s="1"/>
  <c r="E419" i="19"/>
  <c r="B419" i="19"/>
  <c r="D163" i="21" s="1"/>
  <c r="F419" i="19"/>
  <c r="I193" i="13"/>
  <c r="I225" i="13"/>
  <c r="I211" i="13"/>
  <c r="I251" i="13" s="1"/>
  <c r="I344" i="15"/>
  <c r="I186" i="13"/>
  <c r="I347" i="21"/>
  <c r="D2" i="23"/>
  <c r="F24" i="9"/>
  <c r="I18" i="20"/>
  <c r="E332" i="15"/>
  <c r="F203" i="4"/>
  <c r="F201" i="4"/>
  <c r="G150" i="13"/>
  <c r="I189" i="16"/>
  <c r="G89" i="14"/>
  <c r="E130" i="13"/>
  <c r="H377" i="21"/>
  <c r="E330" i="15"/>
  <c r="F166" i="4"/>
  <c r="J17" i="11"/>
  <c r="K119" i="5"/>
  <c r="B925" i="19"/>
  <c r="A926" i="19"/>
  <c r="E926" i="19"/>
  <c r="D927" i="19"/>
  <c r="C928" i="19"/>
  <c r="B929" i="19"/>
  <c r="C925" i="19"/>
  <c r="B926" i="19"/>
  <c r="A927" i="19"/>
  <c r="B14" i="16" s="1"/>
  <c r="E927" i="19"/>
  <c r="D928" i="19"/>
  <c r="C929" i="19"/>
  <c r="D925" i="19"/>
  <c r="B927" i="19"/>
  <c r="B33" i="16" s="1"/>
  <c r="E928" i="19"/>
  <c r="D926" i="19"/>
  <c r="B928" i="19"/>
  <c r="E929" i="19"/>
  <c r="C927" i="19"/>
  <c r="C926" i="19"/>
  <c r="D929" i="19"/>
  <c r="E925" i="19"/>
  <c r="A929" i="19"/>
  <c r="A925" i="19"/>
  <c r="A928" i="19"/>
  <c r="D657" i="20"/>
  <c r="D634" i="20"/>
  <c r="H23" i="9"/>
  <c r="H25" i="10"/>
  <c r="G231" i="13"/>
  <c r="G217" i="13"/>
  <c r="G208" i="13"/>
  <c r="G220" i="13"/>
  <c r="G234" i="13"/>
  <c r="H48" i="9"/>
  <c r="E121" i="4"/>
  <c r="E207" i="14" s="1"/>
  <c r="E442" i="20"/>
  <c r="E85" i="20"/>
  <c r="F25" i="3"/>
  <c r="I137" i="14"/>
  <c r="J138" i="4" s="1"/>
  <c r="I50" i="14" s="1"/>
  <c r="C439" i="19"/>
  <c r="A440" i="19"/>
  <c r="E440" i="19"/>
  <c r="C441" i="19"/>
  <c r="A442" i="19"/>
  <c r="E442" i="19"/>
  <c r="C443" i="19"/>
  <c r="A439" i="19"/>
  <c r="D439" i="19"/>
  <c r="B440" i="19"/>
  <c r="F440" i="19"/>
  <c r="D441" i="19"/>
  <c r="B442" i="19"/>
  <c r="F442" i="19"/>
  <c r="D443" i="19"/>
  <c r="E439" i="19"/>
  <c r="A441" i="19"/>
  <c r="C442" i="19"/>
  <c r="E443" i="19"/>
  <c r="B439" i="19"/>
  <c r="D440" i="19"/>
  <c r="F441" i="19"/>
  <c r="B443" i="19"/>
  <c r="F439" i="19"/>
  <c r="D442" i="19"/>
  <c r="E441" i="19"/>
  <c r="B441" i="19"/>
  <c r="F443" i="19"/>
  <c r="C440" i="19"/>
  <c r="A443" i="19"/>
  <c r="I657" i="20"/>
  <c r="E118" i="4"/>
  <c r="E204" i="14" s="1"/>
  <c r="E33" i="4"/>
  <c r="F49" i="10"/>
  <c r="F118" i="4"/>
  <c r="F41" i="10"/>
  <c r="E82" i="20"/>
  <c r="B46" i="12"/>
  <c r="B48" i="12"/>
  <c r="B47" i="12"/>
  <c r="G28" i="12"/>
  <c r="I67" i="4"/>
  <c r="H153" i="14" s="1"/>
  <c r="H416" i="21"/>
  <c r="H31" i="20"/>
  <c r="H380" i="21"/>
  <c r="G74" i="4"/>
  <c r="F160" i="14" s="1"/>
  <c r="F396" i="21"/>
  <c r="F379" i="21"/>
  <c r="F382" i="21"/>
  <c r="F393" i="21"/>
  <c r="G19" i="4"/>
  <c r="F19" i="14" s="1"/>
  <c r="F38" i="20"/>
  <c r="G135" i="4"/>
  <c r="F47" i="14"/>
  <c r="E336" i="20"/>
  <c r="I26" i="8"/>
  <c r="C91" i="21"/>
  <c r="H12" i="8"/>
  <c r="B77" i="21"/>
  <c r="H77" i="4"/>
  <c r="G163" i="14" s="1"/>
  <c r="G408" i="21"/>
  <c r="G41" i="20"/>
  <c r="H30" i="4"/>
  <c r="G70" i="20"/>
  <c r="G73" i="20"/>
  <c r="G14" i="3"/>
  <c r="B14" i="7"/>
  <c r="J15" i="14"/>
  <c r="AZ14" i="24"/>
  <c r="H656" i="20"/>
  <c r="B656" i="20"/>
  <c r="D294" i="20"/>
  <c r="I634" i="20"/>
  <c r="I175" i="16"/>
  <c r="C634" i="20"/>
  <c r="C175" i="16"/>
  <c r="H171" i="15"/>
  <c r="H172" i="15" s="1"/>
  <c r="H259" i="15"/>
  <c r="H260" i="15" s="1"/>
  <c r="H185" i="15"/>
  <c r="H196" i="15"/>
  <c r="G27" i="11"/>
  <c r="F332" i="15"/>
  <c r="F12" i="21"/>
  <c r="F246" i="21"/>
  <c r="B658" i="20"/>
  <c r="D658" i="20"/>
  <c r="C296" i="20"/>
  <c r="K171" i="5"/>
  <c r="G105" i="4"/>
  <c r="F191" i="14" s="1"/>
  <c r="F69" i="20"/>
  <c r="G29" i="4"/>
  <c r="F29" i="14" s="1"/>
  <c r="J26" i="8"/>
  <c r="D91" i="21"/>
  <c r="J12" i="8"/>
  <c r="D264" i="21" s="1"/>
  <c r="D77" i="21"/>
  <c r="B351" i="19"/>
  <c r="F351" i="19"/>
  <c r="D352" i="19"/>
  <c r="B353" i="19"/>
  <c r="F353" i="19"/>
  <c r="D354" i="19"/>
  <c r="B355" i="19"/>
  <c r="F355" i="19"/>
  <c r="C351" i="19"/>
  <c r="A352" i="19"/>
  <c r="E352" i="19"/>
  <c r="C353" i="19"/>
  <c r="A354" i="19"/>
  <c r="E354" i="19"/>
  <c r="C355" i="19"/>
  <c r="C352" i="19"/>
  <c r="E353" i="19"/>
  <c r="A355" i="19"/>
  <c r="A351" i="19"/>
  <c r="B352" i="19"/>
  <c r="D353" i="19"/>
  <c r="F354" i="19"/>
  <c r="D351" i="19"/>
  <c r="B354" i="19"/>
  <c r="A353" i="19"/>
  <c r="E355" i="19"/>
  <c r="F352" i="19"/>
  <c r="D355" i="19"/>
  <c r="E351" i="19"/>
  <c r="C354" i="19"/>
  <c r="H26" i="11"/>
  <c r="G256" i="13"/>
  <c r="H107" i="4"/>
  <c r="G193" i="14" s="1"/>
  <c r="G71" i="20"/>
  <c r="E79" i="4"/>
  <c r="E82" i="4"/>
  <c r="E70" i="4"/>
  <c r="E383" i="21"/>
  <c r="F197" i="4" s="1"/>
  <c r="E419" i="21"/>
  <c r="E410" i="21"/>
  <c r="E422" i="21"/>
  <c r="E43" i="20"/>
  <c r="E46" i="20"/>
  <c r="F167" i="4"/>
  <c r="E34" i="20"/>
  <c r="E21" i="4"/>
  <c r="F169" i="4"/>
  <c r="E18" i="4"/>
  <c r="E118" i="15"/>
  <c r="E119" i="15" s="1"/>
  <c r="E93" i="15"/>
  <c r="G279" i="15"/>
  <c r="G280" i="15" s="1"/>
  <c r="G216" i="15"/>
  <c r="G310" i="15" s="1"/>
  <c r="J73" i="5"/>
  <c r="K73" i="5" s="1"/>
  <c r="J46" i="5"/>
  <c r="J86" i="5" s="1"/>
  <c r="C819" i="19"/>
  <c r="C180" i="21" s="1"/>
  <c r="A819" i="19"/>
  <c r="E180" i="21" s="1"/>
  <c r="D819" i="19"/>
  <c r="B180" i="21" s="1"/>
  <c r="F819" i="19"/>
  <c r="E819" i="19"/>
  <c r="B819" i="19"/>
  <c r="D180" i="21" s="1"/>
  <c r="F406" i="15"/>
  <c r="F403" i="15"/>
  <c r="F247" i="21" s="1"/>
  <c r="G186" i="4"/>
  <c r="G187" i="4"/>
  <c r="G188" i="4"/>
  <c r="F99" i="14"/>
  <c r="F100" i="14"/>
  <c r="F98" i="14"/>
  <c r="H243" i="13"/>
  <c r="H207" i="13"/>
  <c r="H204" i="13"/>
  <c r="H216" i="13"/>
  <c r="G81" i="4"/>
  <c r="F167" i="14" s="1"/>
  <c r="F421" i="21"/>
  <c r="F45" i="20"/>
  <c r="E655" i="20"/>
  <c r="E484" i="20"/>
  <c r="H484" i="20"/>
  <c r="H655" i="20"/>
  <c r="D122" i="20"/>
  <c r="D293" i="20"/>
  <c r="B698" i="20"/>
  <c r="E61" i="15"/>
  <c r="E109" i="15"/>
  <c r="E110" i="15" s="1"/>
  <c r="E73" i="15"/>
  <c r="E74" i="15" s="1"/>
  <c r="F115" i="15"/>
  <c r="F311" i="15"/>
  <c r="F49" i="13"/>
  <c r="E170" i="13" s="1"/>
  <c r="H101" i="4"/>
  <c r="G187" i="14" s="1"/>
  <c r="G65" i="20"/>
  <c r="H28" i="4"/>
  <c r="G28" i="14" s="1"/>
  <c r="I54" i="20"/>
  <c r="E687" i="19"/>
  <c r="B687" i="19"/>
  <c r="F687" i="19"/>
  <c r="C687" i="19"/>
  <c r="A687" i="19"/>
  <c r="D687" i="19"/>
  <c r="C387" i="19"/>
  <c r="A387" i="19"/>
  <c r="D387" i="19"/>
  <c r="E387" i="19"/>
  <c r="B387" i="19"/>
  <c r="F387" i="19"/>
  <c r="E254" i="15"/>
  <c r="E255" i="15" s="1"/>
  <c r="E235" i="15"/>
  <c r="G89" i="15"/>
  <c r="H73" i="4"/>
  <c r="G159" i="14" s="1"/>
  <c r="G395" i="21"/>
  <c r="G37" i="20"/>
  <c r="I100" i="4"/>
  <c r="H186" i="14" s="1"/>
  <c r="H64" i="20"/>
  <c r="F105" i="15"/>
  <c r="F106" i="15" s="1"/>
  <c r="F303" i="15"/>
  <c r="F210" i="15"/>
  <c r="A914" i="19"/>
  <c r="D914" i="19"/>
  <c r="C915" i="19"/>
  <c r="B916" i="19"/>
  <c r="A917" i="19"/>
  <c r="E917" i="19"/>
  <c r="D918" i="19"/>
  <c r="E914" i="19"/>
  <c r="D915" i="19"/>
  <c r="C916" i="19"/>
  <c r="B917" i="19"/>
  <c r="A918" i="19"/>
  <c r="E918" i="19"/>
  <c r="B914" i="19"/>
  <c r="E915" i="19"/>
  <c r="C917" i="19"/>
  <c r="B915" i="19"/>
  <c r="E916" i="19"/>
  <c r="C918" i="19"/>
  <c r="A916" i="19"/>
  <c r="A915" i="19"/>
  <c r="B918" i="19"/>
  <c r="C914" i="19"/>
  <c r="D917" i="19"/>
  <c r="D916" i="19"/>
  <c r="C892" i="19"/>
  <c r="B893" i="19"/>
  <c r="A894" i="19"/>
  <c r="E894" i="19"/>
  <c r="D895" i="19"/>
  <c r="C896" i="19"/>
  <c r="A892" i="19"/>
  <c r="D892" i="19"/>
  <c r="C893" i="19"/>
  <c r="B894" i="19"/>
  <c r="A895" i="19"/>
  <c r="E895" i="19"/>
  <c r="D896" i="19"/>
  <c r="E892" i="19"/>
  <c r="C894" i="19"/>
  <c r="A896" i="19"/>
  <c r="B892" i="19"/>
  <c r="E893" i="19"/>
  <c r="C895" i="19"/>
  <c r="A893" i="19"/>
  <c r="B896" i="19"/>
  <c r="B895" i="19"/>
  <c r="D894" i="19"/>
  <c r="D893" i="19"/>
  <c r="E896" i="19"/>
  <c r="J149" i="5"/>
  <c r="K149" i="5" s="1"/>
  <c r="J135" i="5"/>
  <c r="K109" i="5"/>
  <c r="D61" i="9"/>
  <c r="D21" i="14"/>
  <c r="D18" i="14"/>
  <c r="E160" i="13"/>
  <c r="H166" i="15"/>
  <c r="E246" i="21"/>
  <c r="D143" i="4"/>
  <c r="F114" i="4"/>
  <c r="E64" i="15"/>
  <c r="E65" i="15" s="1"/>
  <c r="E37" i="21"/>
  <c r="F157" i="4"/>
  <c r="H169" i="13"/>
  <c r="F152" i="13"/>
  <c r="F68" i="9"/>
  <c r="G175" i="16"/>
  <c r="E51" i="21"/>
  <c r="K16" i="10"/>
  <c r="D122" i="15"/>
  <c r="D123" i="15" s="1"/>
  <c r="D77" i="15"/>
  <c r="D78" i="15" s="1"/>
  <c r="D52" i="15"/>
  <c r="C168" i="4"/>
  <c r="C167" i="4"/>
  <c r="C157" i="4"/>
  <c r="C166" i="4"/>
  <c r="C169" i="4"/>
  <c r="C68" i="9"/>
  <c r="E657" i="20"/>
  <c r="E165" i="4"/>
  <c r="E164" i="4"/>
  <c r="E163" i="4"/>
  <c r="E76" i="14"/>
  <c r="E77" i="14"/>
  <c r="E75" i="14"/>
  <c r="G53" i="4"/>
  <c r="G56" i="4"/>
  <c r="F370" i="21"/>
  <c r="F414" i="21"/>
  <c r="F20" i="20"/>
  <c r="F17" i="20"/>
  <c r="G13" i="4"/>
  <c r="F13" i="14" s="1"/>
  <c r="H698" i="20"/>
  <c r="H189" i="16"/>
  <c r="G66" i="4"/>
  <c r="G69" i="4"/>
  <c r="F418" i="21"/>
  <c r="F30" i="20"/>
  <c r="F33" i="20"/>
  <c r="G17" i="4"/>
  <c r="F17" i="14" s="1"/>
  <c r="H104" i="4"/>
  <c r="G190" i="14" s="1"/>
  <c r="G68" i="20"/>
  <c r="E339" i="19"/>
  <c r="C340" i="19"/>
  <c r="A341" i="19"/>
  <c r="E341" i="19"/>
  <c r="C342" i="19"/>
  <c r="A343" i="19"/>
  <c r="E343" i="19"/>
  <c r="B339" i="19"/>
  <c r="F339" i="19"/>
  <c r="D340" i="19"/>
  <c r="B341" i="19"/>
  <c r="F341" i="19"/>
  <c r="D342" i="19"/>
  <c r="B343" i="19"/>
  <c r="F343" i="19"/>
  <c r="D339" i="19"/>
  <c r="F340" i="19"/>
  <c r="B342" i="19"/>
  <c r="D343" i="19"/>
  <c r="C339" i="19"/>
  <c r="E340" i="19"/>
  <c r="A342" i="19"/>
  <c r="C343" i="19"/>
  <c r="A340" i="19"/>
  <c r="E342" i="19"/>
  <c r="A339" i="19"/>
  <c r="D341" i="19"/>
  <c r="C341" i="19"/>
  <c r="B340" i="19"/>
  <c r="F342" i="19"/>
  <c r="H194" i="13"/>
  <c r="H226" i="13"/>
  <c r="H212" i="13"/>
  <c r="H191" i="13"/>
  <c r="H9" i="11"/>
  <c r="G125" i="13"/>
  <c r="G23" i="15"/>
  <c r="G80" i="13"/>
  <c r="F165" i="13" s="1"/>
  <c r="H11" i="9"/>
  <c r="G57" i="15"/>
  <c r="G266" i="15"/>
  <c r="G95" i="15"/>
  <c r="G68" i="15"/>
  <c r="F158" i="15"/>
  <c r="F219" i="15"/>
  <c r="F251" i="15"/>
  <c r="F252" i="15" s="1"/>
  <c r="C657" i="20"/>
  <c r="C295" i="20"/>
  <c r="B634" i="20"/>
  <c r="C239" i="19"/>
  <c r="A240" i="19"/>
  <c r="E240" i="19"/>
  <c r="C241" i="19"/>
  <c r="A242" i="19"/>
  <c r="E242" i="19"/>
  <c r="C243" i="19"/>
  <c r="A239" i="19"/>
  <c r="D239" i="19"/>
  <c r="B240" i="19"/>
  <c r="F240" i="19"/>
  <c r="D241" i="19"/>
  <c r="B242" i="19"/>
  <c r="F242" i="19"/>
  <c r="D243" i="19"/>
  <c r="B239" i="19"/>
  <c r="D240" i="19"/>
  <c r="F239" i="19"/>
  <c r="B241" i="19"/>
  <c r="D242" i="19"/>
  <c r="F243" i="19"/>
  <c r="E239" i="19"/>
  <c r="A241" i="19"/>
  <c r="C242" i="19"/>
  <c r="E243" i="19"/>
  <c r="F241" i="19"/>
  <c r="E241" i="19"/>
  <c r="C240" i="19"/>
  <c r="B243" i="19"/>
  <c r="A243" i="19"/>
  <c r="E154" i="4"/>
  <c r="E66" i="14"/>
  <c r="E155" i="4"/>
  <c r="E67" i="14"/>
  <c r="I47" i="4"/>
  <c r="H133" i="14" s="1"/>
  <c r="I134" i="4" s="1"/>
  <c r="H46" i="14" s="1"/>
  <c r="H373" i="21"/>
  <c r="H355" i="21"/>
  <c r="H387" i="21"/>
  <c r="H348" i="21"/>
  <c r="K47" i="4"/>
  <c r="H11" i="20"/>
  <c r="H219" i="13"/>
  <c r="H233" i="13"/>
  <c r="H139" i="4"/>
  <c r="G51" i="14"/>
  <c r="H10" i="10"/>
  <c r="G75" i="13"/>
  <c r="G72" i="13"/>
  <c r="G117" i="13"/>
  <c r="G63" i="15"/>
  <c r="G120" i="13"/>
  <c r="G192" i="15"/>
  <c r="G45" i="13"/>
  <c r="G36" i="13"/>
  <c r="F133" i="13" s="1"/>
  <c r="G18" i="15"/>
  <c r="H34" i="9"/>
  <c r="G48" i="13"/>
  <c r="G199" i="15"/>
  <c r="G231" i="15"/>
  <c r="G232" i="15" s="1"/>
  <c r="G157" i="15"/>
  <c r="G138" i="15"/>
  <c r="G140" i="15"/>
  <c r="F160" i="15"/>
  <c r="F202" i="15"/>
  <c r="F203" i="15" s="1"/>
  <c r="F141" i="15"/>
  <c r="F11" i="15"/>
  <c r="F234" i="15"/>
  <c r="F43" i="15"/>
  <c r="H657" i="20"/>
  <c r="B657" i="20"/>
  <c r="B295" i="20"/>
  <c r="I72" i="4"/>
  <c r="H158" i="14" s="1"/>
  <c r="H394" i="21"/>
  <c r="H36" i="20"/>
  <c r="I160" i="5"/>
  <c r="I163" i="5"/>
  <c r="E698" i="20"/>
  <c r="B811" i="19"/>
  <c r="F811" i="19"/>
  <c r="C811" i="19"/>
  <c r="E811" i="19"/>
  <c r="D811" i="19"/>
  <c r="A811" i="19"/>
  <c r="H137" i="5"/>
  <c r="H164" i="5"/>
  <c r="H176" i="5"/>
  <c r="H173" i="5"/>
  <c r="I67" i="20"/>
  <c r="H65" i="4"/>
  <c r="G151" i="14" s="1"/>
  <c r="G405" i="21"/>
  <c r="G369" i="21"/>
  <c r="G366" i="21"/>
  <c r="G29" i="20"/>
  <c r="E174" i="4"/>
  <c r="E173" i="4"/>
  <c r="E175" i="4"/>
  <c r="E86" i="14"/>
  <c r="E85" i="14"/>
  <c r="E87" i="14"/>
  <c r="E380" i="15"/>
  <c r="E11" i="21" s="1"/>
  <c r="E416" i="15"/>
  <c r="E407" i="15"/>
  <c r="E419" i="15"/>
  <c r="G18" i="9"/>
  <c r="G40" i="9"/>
  <c r="D4" i="23"/>
  <c r="F18" i="9"/>
  <c r="F40" i="9"/>
  <c r="F12" i="9"/>
  <c r="H25" i="11"/>
  <c r="G252" i="13"/>
  <c r="H17" i="10"/>
  <c r="G11" i="11"/>
  <c r="I351" i="21"/>
  <c r="I350" i="21"/>
  <c r="E656" i="20"/>
  <c r="F656" i="20"/>
  <c r="C656" i="20"/>
  <c r="D272" i="20"/>
  <c r="C106" i="14"/>
  <c r="C108" i="14"/>
  <c r="C105" i="14"/>
  <c r="C107" i="14"/>
  <c r="H46" i="13"/>
  <c r="G131" i="13" s="1"/>
  <c r="H78" i="13"/>
  <c r="G163" i="13" s="1"/>
  <c r="H123" i="13"/>
  <c r="H197" i="15"/>
  <c r="H87" i="15"/>
  <c r="H118" i="13"/>
  <c r="H73" i="13"/>
  <c r="G158" i="13" s="1"/>
  <c r="H186" i="15"/>
  <c r="G658" i="20"/>
  <c r="H658" i="20"/>
  <c r="B296" i="20"/>
  <c r="E304" i="15"/>
  <c r="E306" i="15"/>
  <c r="E307" i="15" s="1"/>
  <c r="G78" i="4"/>
  <c r="F164" i="14" s="1"/>
  <c r="F406" i="21"/>
  <c r="F409" i="21"/>
  <c r="G20" i="4"/>
  <c r="F20" i="14" s="1"/>
  <c r="F42" i="20"/>
  <c r="E140" i="4"/>
  <c r="E142" i="4"/>
  <c r="E141" i="4"/>
  <c r="E52" i="14"/>
  <c r="E54" i="14"/>
  <c r="E53" i="14"/>
  <c r="E96" i="4"/>
  <c r="E93" i="4"/>
  <c r="F93" i="4"/>
  <c r="E26" i="4"/>
  <c r="F40" i="11"/>
  <c r="F26" i="4"/>
  <c r="E57" i="20"/>
  <c r="E60" i="20"/>
  <c r="D41" i="10"/>
  <c r="D33" i="14"/>
  <c r="E190" i="4"/>
  <c r="E191" i="4"/>
  <c r="E192" i="4"/>
  <c r="E104" i="14"/>
  <c r="E102" i="14"/>
  <c r="E103" i="14"/>
  <c r="I86" i="5"/>
  <c r="I12" i="3"/>
  <c r="L11" i="14"/>
  <c r="D10" i="7"/>
  <c r="AN14" i="24"/>
  <c r="A1244" i="19"/>
  <c r="D1244" i="19"/>
  <c r="C1245" i="19"/>
  <c r="B1246" i="19"/>
  <c r="A1247" i="19"/>
  <c r="E1247" i="19"/>
  <c r="D1248" i="19"/>
  <c r="E1244" i="19"/>
  <c r="D1245" i="19"/>
  <c r="C1246" i="19"/>
  <c r="B1247" i="19"/>
  <c r="A1248" i="19"/>
  <c r="E1248" i="19"/>
  <c r="B1245" i="19"/>
  <c r="E1246" i="19"/>
  <c r="C1248" i="19"/>
  <c r="A1245" i="19"/>
  <c r="D1246" i="19"/>
  <c r="B1248" i="19"/>
  <c r="B1244" i="19"/>
  <c r="C1247" i="19"/>
  <c r="A1246" i="19"/>
  <c r="E1245" i="19"/>
  <c r="C1244" i="19"/>
  <c r="D1247" i="19"/>
  <c r="C1222" i="19"/>
  <c r="B1223" i="19"/>
  <c r="A1224" i="19"/>
  <c r="E1224" i="19"/>
  <c r="D1225" i="19"/>
  <c r="C1226" i="19"/>
  <c r="A1222" i="19"/>
  <c r="D1222" i="19"/>
  <c r="C1223" i="19"/>
  <c r="B1224" i="19"/>
  <c r="A1225" i="19"/>
  <c r="E1225" i="19"/>
  <c r="D1226" i="19"/>
  <c r="B1222" i="19"/>
  <c r="E1223" i="19"/>
  <c r="C1225" i="19"/>
  <c r="D1223" i="19"/>
  <c r="B1225" i="19"/>
  <c r="E1226" i="19"/>
  <c r="C1224" i="19"/>
  <c r="A1223" i="19"/>
  <c r="B1226" i="19"/>
  <c r="E1222" i="19"/>
  <c r="A1226" i="19"/>
  <c r="D1224" i="19"/>
  <c r="I242" i="13"/>
  <c r="I206" i="13"/>
  <c r="I246" i="13" s="1"/>
  <c r="I361" i="15"/>
  <c r="I215" i="13"/>
  <c r="I255" i="13" s="1"/>
  <c r="I203" i="13"/>
  <c r="I364" i="21"/>
  <c r="K64" i="4" s="1"/>
  <c r="H401" i="15"/>
  <c r="H365" i="15"/>
  <c r="H405" i="15" s="1"/>
  <c r="H178" i="15"/>
  <c r="H362" i="15"/>
  <c r="H374" i="15"/>
  <c r="H414" i="15" s="1"/>
  <c r="G95" i="4"/>
  <c r="F181" i="14" s="1"/>
  <c r="F59" i="20"/>
  <c r="B484" i="20"/>
  <c r="B655" i="20"/>
  <c r="B293" i="20"/>
  <c r="B122" i="20"/>
  <c r="C122" i="20"/>
  <c r="C293" i="20"/>
  <c r="C336" i="20"/>
  <c r="C698" i="20"/>
  <c r="I15" i="3"/>
  <c r="D15" i="7"/>
  <c r="L16" i="14"/>
  <c r="BL14" i="24"/>
  <c r="E487" i="19"/>
  <c r="B487" i="19"/>
  <c r="F487" i="19"/>
  <c r="D487" i="19"/>
  <c r="C487" i="19"/>
  <c r="A487" i="19"/>
  <c r="C587" i="19"/>
  <c r="A587" i="19"/>
  <c r="D587" i="19"/>
  <c r="F587" i="19"/>
  <c r="B587" i="19"/>
  <c r="E587" i="19"/>
  <c r="I136" i="5"/>
  <c r="I150" i="5"/>
  <c r="I133" i="5"/>
  <c r="I147" i="5"/>
  <c r="E19" i="15"/>
  <c r="E24" i="15"/>
  <c r="E25" i="15" s="1"/>
  <c r="E12" i="15"/>
  <c r="H116" i="4"/>
  <c r="G202" i="14" s="1"/>
  <c r="H9" i="12"/>
  <c r="G86" i="13"/>
  <c r="G113" i="15"/>
  <c r="G217" i="15"/>
  <c r="H27" i="12"/>
  <c r="G259" i="13"/>
  <c r="H87" i="4"/>
  <c r="G173" i="14" s="1"/>
  <c r="G51" i="20"/>
  <c r="G179" i="4"/>
  <c r="F91" i="14"/>
  <c r="H634" i="20"/>
  <c r="F60" i="15"/>
  <c r="F64" i="15" s="1"/>
  <c r="F65" i="15" s="1"/>
  <c r="F275" i="15"/>
  <c r="F276" i="15" s="1"/>
  <c r="F182" i="15"/>
  <c r="F15" i="15"/>
  <c r="F212" i="15"/>
  <c r="F213" i="15" s="1"/>
  <c r="C94" i="14"/>
  <c r="C92" i="14"/>
  <c r="C93" i="14"/>
  <c r="C95" i="14"/>
  <c r="J107" i="5"/>
  <c r="K107" i="5" s="1"/>
  <c r="J110" i="5"/>
  <c r="J128" i="5"/>
  <c r="J142" i="5"/>
  <c r="C903" i="19"/>
  <c r="B904" i="19"/>
  <c r="A905" i="19"/>
  <c r="E905" i="19"/>
  <c r="D906" i="19"/>
  <c r="C907" i="19"/>
  <c r="A903" i="19"/>
  <c r="D903" i="19"/>
  <c r="C904" i="19"/>
  <c r="B905" i="19"/>
  <c r="A906" i="19"/>
  <c r="E906" i="19"/>
  <c r="D907" i="19"/>
  <c r="E903" i="19"/>
  <c r="C905" i="19"/>
  <c r="A907" i="19"/>
  <c r="B903" i="19"/>
  <c r="E904" i="19"/>
  <c r="C906" i="19"/>
  <c r="D905" i="19"/>
  <c r="D904" i="19"/>
  <c r="E907" i="19"/>
  <c r="A904" i="19"/>
  <c r="B907" i="19"/>
  <c r="B906" i="19"/>
  <c r="J167" i="5"/>
  <c r="K167" i="5" s="1"/>
  <c r="G113" i="4"/>
  <c r="F199" i="14" s="1"/>
  <c r="F77" i="20"/>
  <c r="G18" i="12"/>
  <c r="G112" i="13"/>
  <c r="D175" i="16"/>
  <c r="F117" i="13"/>
  <c r="I48" i="15"/>
  <c r="F189" i="16"/>
  <c r="E165" i="13"/>
  <c r="E40" i="9"/>
  <c r="D134" i="13"/>
  <c r="E18" i="10"/>
  <c r="J50" i="4"/>
  <c r="G17" i="10"/>
  <c r="H144" i="13"/>
  <c r="E244" i="21"/>
  <c r="F61" i="9"/>
  <c r="F168" i="4"/>
  <c r="C189" i="16"/>
  <c r="K329" i="15" l="1"/>
  <c r="C253" i="21"/>
  <c r="N16" i="24"/>
  <c r="H37" i="3"/>
  <c r="K12" i="14"/>
  <c r="C11" i="7"/>
  <c r="AT14" i="24"/>
  <c r="H13" i="3"/>
  <c r="K47" i="5"/>
  <c r="G221" i="13"/>
  <c r="E143" i="4"/>
  <c r="I76" i="4"/>
  <c r="H162" i="14" s="1"/>
  <c r="K120" i="5"/>
  <c r="E153" i="4"/>
  <c r="I52" i="4"/>
  <c r="H138" i="14" s="1"/>
  <c r="I108" i="15"/>
  <c r="I72" i="15"/>
  <c r="H238" i="15"/>
  <c r="H150" i="15"/>
  <c r="H154" i="15"/>
  <c r="H248" i="15" s="1"/>
  <c r="H249" i="15" s="1"/>
  <c r="D161" i="16"/>
  <c r="D219" i="21"/>
  <c r="I26" i="12"/>
  <c r="H258" i="13"/>
  <c r="H117" i="15"/>
  <c r="I10" i="12"/>
  <c r="H132" i="13"/>
  <c r="H87" i="13"/>
  <c r="H172" i="13" s="1"/>
  <c r="I364" i="15"/>
  <c r="I404" i="15" s="1"/>
  <c r="I175" i="15"/>
  <c r="I400" i="15"/>
  <c r="H107" i="13"/>
  <c r="I50" i="15"/>
  <c r="J9" i="10"/>
  <c r="I59" i="13"/>
  <c r="H147" i="13" s="1"/>
  <c r="I62" i="13"/>
  <c r="I372" i="21"/>
  <c r="I367" i="21"/>
  <c r="I399" i="21"/>
  <c r="K90" i="4" s="1"/>
  <c r="I361" i="21"/>
  <c r="C188" i="21"/>
  <c r="C228" i="21" s="1"/>
  <c r="C215" i="21"/>
  <c r="C183" i="21"/>
  <c r="C223" i="21" s="1"/>
  <c r="C158" i="16"/>
  <c r="C177" i="21"/>
  <c r="C217" i="21" s="1"/>
  <c r="E168" i="21"/>
  <c r="E208" i="21" s="1"/>
  <c r="E170" i="21"/>
  <c r="E206" i="21"/>
  <c r="E154" i="16"/>
  <c r="E192" i="21"/>
  <c r="E232" i="21" s="1"/>
  <c r="B170" i="21"/>
  <c r="B154" i="16"/>
  <c r="F166" i="21"/>
  <c r="B206" i="21"/>
  <c r="B192" i="21"/>
  <c r="B232" i="21" s="1"/>
  <c r="B168" i="21"/>
  <c r="B208" i="21" s="1"/>
  <c r="F296" i="15"/>
  <c r="F297" i="15" s="1"/>
  <c r="H391" i="15"/>
  <c r="H377" i="15"/>
  <c r="H417" i="15" s="1"/>
  <c r="C192" i="21"/>
  <c r="C232" i="21" s="1"/>
  <c r="C161" i="16"/>
  <c r="C219" i="21"/>
  <c r="I263" i="15"/>
  <c r="D188" i="21"/>
  <c r="D228" i="21" s="1"/>
  <c r="D215" i="21"/>
  <c r="D183" i="21"/>
  <c r="D223" i="21" s="1"/>
  <c r="D158" i="16"/>
  <c r="D177" i="21"/>
  <c r="D217" i="21" s="1"/>
  <c r="D206" i="21"/>
  <c r="D154" i="16"/>
  <c r="D170" i="21"/>
  <c r="D168" i="21"/>
  <c r="D208" i="21" s="1"/>
  <c r="D192" i="21"/>
  <c r="D232" i="21" s="1"/>
  <c r="H28" i="12"/>
  <c r="K50" i="4"/>
  <c r="E161" i="16"/>
  <c r="E219" i="21"/>
  <c r="I232" i="13"/>
  <c r="I218" i="13"/>
  <c r="K63" i="4"/>
  <c r="J63" i="4"/>
  <c r="I403" i="21"/>
  <c r="K134" i="5"/>
  <c r="E188" i="21"/>
  <c r="E228" i="21" s="1"/>
  <c r="E177" i="21"/>
  <c r="E217" i="21" s="1"/>
  <c r="E215" i="21"/>
  <c r="E158" i="16"/>
  <c r="E183" i="21"/>
  <c r="E223" i="21" s="1"/>
  <c r="B158" i="16"/>
  <c r="B183" i="21"/>
  <c r="B223" i="21" s="1"/>
  <c r="B188" i="21"/>
  <c r="B228" i="21" s="1"/>
  <c r="F175" i="21"/>
  <c r="B177" i="21"/>
  <c r="B217" i="21" s="1"/>
  <c r="B215" i="21"/>
  <c r="C154" i="16"/>
  <c r="C168" i="21"/>
  <c r="C208" i="21" s="1"/>
  <c r="C206" i="21"/>
  <c r="C170" i="21"/>
  <c r="B100" i="16"/>
  <c r="I54" i="4"/>
  <c r="H140" i="14" s="1"/>
  <c r="K137" i="4"/>
  <c r="H129" i="13"/>
  <c r="J10" i="11"/>
  <c r="I84" i="13"/>
  <c r="I27" i="15"/>
  <c r="B103" i="16"/>
  <c r="B161" i="16"/>
  <c r="F179" i="21"/>
  <c r="F219" i="21" s="1"/>
  <c r="B219" i="21"/>
  <c r="I387" i="15"/>
  <c r="I351" i="15"/>
  <c r="I144" i="15"/>
  <c r="I349" i="15"/>
  <c r="I389" i="15" s="1"/>
  <c r="I373" i="15"/>
  <c r="I413" i="15" s="1"/>
  <c r="G47" i="15"/>
  <c r="G244" i="15"/>
  <c r="H124" i="13"/>
  <c r="I79" i="13"/>
  <c r="H164" i="13" s="1"/>
  <c r="I91" i="15"/>
  <c r="I47" i="13"/>
  <c r="G101" i="15"/>
  <c r="G114" i="15" s="1"/>
  <c r="G300" i="15"/>
  <c r="K59" i="5"/>
  <c r="K62" i="5"/>
  <c r="H206" i="15"/>
  <c r="H269" i="15"/>
  <c r="H270" i="15" s="1"/>
  <c r="I358" i="15"/>
  <c r="I398" i="15" s="1"/>
  <c r="I369" i="15"/>
  <c r="I409" i="15" s="1"/>
  <c r="I396" i="15"/>
  <c r="K174" i="5"/>
  <c r="F114" i="15"/>
  <c r="B96" i="16"/>
  <c r="H150" i="13"/>
  <c r="E65" i="14"/>
  <c r="K86" i="5"/>
  <c r="E156" i="4"/>
  <c r="K46" i="5"/>
  <c r="C50" i="11"/>
  <c r="I69" i="4"/>
  <c r="I66" i="4"/>
  <c r="H418" i="21"/>
  <c r="H73" i="20" s="1"/>
  <c r="I17" i="4"/>
  <c r="H17" i="14" s="1"/>
  <c r="H33" i="20"/>
  <c r="H30" i="20"/>
  <c r="C229" i="16"/>
  <c r="C297" i="20"/>
  <c r="C42" i="21"/>
  <c r="H402" i="15"/>
  <c r="H363" i="15"/>
  <c r="H366" i="15"/>
  <c r="H375" i="15"/>
  <c r="H415" i="15" s="1"/>
  <c r="F229" i="16"/>
  <c r="J133" i="5"/>
  <c r="J136" i="5"/>
  <c r="J147" i="5"/>
  <c r="J150" i="5"/>
  <c r="G49" i="13"/>
  <c r="F134" i="13" s="1"/>
  <c r="B297" i="20"/>
  <c r="B42" i="21"/>
  <c r="B659" i="20"/>
  <c r="D304" i="21"/>
  <c r="E10" i="7"/>
  <c r="M11" i="14"/>
  <c r="AP14" i="24"/>
  <c r="D205" i="4"/>
  <c r="D204" i="4"/>
  <c r="D203" i="4"/>
  <c r="D49" i="10"/>
  <c r="G118" i="4"/>
  <c r="F204" i="14" s="1"/>
  <c r="G33" i="4"/>
  <c r="F82" i="20"/>
  <c r="I116" i="4"/>
  <c r="H202" i="14" s="1"/>
  <c r="F44" i="15"/>
  <c r="F96" i="15"/>
  <c r="F97" i="15" s="1"/>
  <c r="F51" i="15"/>
  <c r="F69" i="15"/>
  <c r="F70" i="15" s="1"/>
  <c r="G219" i="15"/>
  <c r="G251" i="15"/>
  <c r="G252" i="15" s="1"/>
  <c r="G158" i="15"/>
  <c r="I55" i="4"/>
  <c r="H141" i="14" s="1"/>
  <c r="H381" i="21"/>
  <c r="H413" i="21"/>
  <c r="H19" i="20"/>
  <c r="F313" i="15"/>
  <c r="F314" i="15" s="1"/>
  <c r="F220" i="15"/>
  <c r="H252" i="13"/>
  <c r="I25" i="11"/>
  <c r="G106" i="4"/>
  <c r="G109" i="4"/>
  <c r="G30" i="4"/>
  <c r="F73" i="20"/>
  <c r="F70" i="20"/>
  <c r="F155" i="14"/>
  <c r="F152" i="14"/>
  <c r="G142" i="4"/>
  <c r="G141" i="4"/>
  <c r="F53" i="14"/>
  <c r="F54" i="14"/>
  <c r="G79" i="4"/>
  <c r="G70" i="4"/>
  <c r="G82" i="4"/>
  <c r="F383" i="21"/>
  <c r="F419" i="21"/>
  <c r="F410" i="21"/>
  <c r="F422" i="21"/>
  <c r="G18" i="4"/>
  <c r="G21" i="4"/>
  <c r="F43" i="20"/>
  <c r="F46" i="20"/>
  <c r="F34" i="20"/>
  <c r="F139" i="14"/>
  <c r="F55" i="14" s="1"/>
  <c r="F142" i="14"/>
  <c r="D157" i="4"/>
  <c r="D169" i="4"/>
  <c r="D168" i="4"/>
  <c r="D167" i="4"/>
  <c r="D166" i="4"/>
  <c r="D68" i="9"/>
  <c r="F304" i="15"/>
  <c r="F306" i="15"/>
  <c r="F307" i="15" s="1"/>
  <c r="G121" i="4"/>
  <c r="F207" i="14" s="1"/>
  <c r="F442" i="20"/>
  <c r="F85" i="20"/>
  <c r="I26" i="10"/>
  <c r="H244" i="13"/>
  <c r="H247" i="13"/>
  <c r="C162" i="16"/>
  <c r="C220" i="21"/>
  <c r="C184" i="21"/>
  <c r="C224" i="21" s="1"/>
  <c r="C193" i="21"/>
  <c r="C233" i="21" s="1"/>
  <c r="C181" i="21"/>
  <c r="E83" i="4"/>
  <c r="E110" i="4"/>
  <c r="E119" i="4"/>
  <c r="E122" i="4"/>
  <c r="F40" i="12"/>
  <c r="F170" i="4"/>
  <c r="E47" i="20"/>
  <c r="E443" i="20"/>
  <c r="F208" i="4"/>
  <c r="F62" i="9"/>
  <c r="F50" i="10"/>
  <c r="F42" i="11"/>
  <c r="F48" i="12"/>
  <c r="F46" i="12"/>
  <c r="F206" i="4"/>
  <c r="E22" i="4"/>
  <c r="E86" i="20"/>
  <c r="F31" i="4"/>
  <c r="F50" i="11"/>
  <c r="F22" i="4"/>
  <c r="F69" i="9"/>
  <c r="F47" i="12"/>
  <c r="E31" i="4"/>
  <c r="E74" i="20"/>
  <c r="F209" i="4"/>
  <c r="F42" i="10"/>
  <c r="E34" i="4"/>
  <c r="E83" i="20"/>
  <c r="F207" i="4"/>
  <c r="F34" i="4"/>
  <c r="C215" i="16"/>
  <c r="G161" i="4"/>
  <c r="G160" i="4"/>
  <c r="G159" i="4"/>
  <c r="F71" i="14"/>
  <c r="F73" i="14"/>
  <c r="F72" i="14"/>
  <c r="J47" i="4"/>
  <c r="I373" i="21"/>
  <c r="K55" i="4" s="1"/>
  <c r="I355" i="21"/>
  <c r="I387" i="21"/>
  <c r="I348" i="21"/>
  <c r="K48" i="4" s="1"/>
  <c r="I11" i="20"/>
  <c r="D152" i="16"/>
  <c r="D203" i="21"/>
  <c r="D171" i="21"/>
  <c r="D189" i="21"/>
  <c r="D229" i="21" s="1"/>
  <c r="D164" i="21"/>
  <c r="C152" i="16"/>
  <c r="C203" i="21"/>
  <c r="C171" i="21"/>
  <c r="C189" i="21"/>
  <c r="C229" i="21" s="1"/>
  <c r="C164" i="21"/>
  <c r="H53" i="4"/>
  <c r="H56" i="4"/>
  <c r="G370" i="21"/>
  <c r="G414" i="21"/>
  <c r="H13" i="4"/>
  <c r="G13" i="14" s="1"/>
  <c r="G17" i="20"/>
  <c r="G20" i="20"/>
  <c r="I80" i="20"/>
  <c r="G659" i="20"/>
  <c r="G180" i="16"/>
  <c r="F215" i="16"/>
  <c r="F380" i="15"/>
  <c r="F416" i="15"/>
  <c r="F407" i="15"/>
  <c r="F419" i="15"/>
  <c r="J80" i="5"/>
  <c r="K80" i="5" s="1"/>
  <c r="K40" i="5"/>
  <c r="H26" i="8"/>
  <c r="B91" i="21"/>
  <c r="I92" i="4"/>
  <c r="H178" i="14" s="1"/>
  <c r="G91" i="14"/>
  <c r="H179" i="4"/>
  <c r="I76" i="5"/>
  <c r="I88" i="5"/>
  <c r="I85" i="5"/>
  <c r="I49" i="5"/>
  <c r="H81" i="4"/>
  <c r="G167" i="14" s="1"/>
  <c r="G421" i="21"/>
  <c r="G45" i="20"/>
  <c r="E77" i="15"/>
  <c r="E78" i="15" s="1"/>
  <c r="E122" i="15"/>
  <c r="E123" i="15" s="1"/>
  <c r="E52" i="15"/>
  <c r="B229" i="16"/>
  <c r="B327" i="19"/>
  <c r="F327" i="19"/>
  <c r="D328" i="19"/>
  <c r="B329" i="19"/>
  <c r="F329" i="19"/>
  <c r="D330" i="19"/>
  <c r="B331" i="19"/>
  <c r="F331" i="19"/>
  <c r="C327" i="19"/>
  <c r="A328" i="19"/>
  <c r="E328" i="19"/>
  <c r="C329" i="19"/>
  <c r="A330" i="19"/>
  <c r="E330" i="19"/>
  <c r="C331" i="19"/>
  <c r="E327" i="19"/>
  <c r="A329" i="19"/>
  <c r="C330" i="19"/>
  <c r="E331" i="19"/>
  <c r="D327" i="19"/>
  <c r="F328" i="19"/>
  <c r="B330" i="19"/>
  <c r="D331" i="19"/>
  <c r="A327" i="19"/>
  <c r="D329" i="19"/>
  <c r="C328" i="19"/>
  <c r="A331" i="19"/>
  <c r="B328" i="19"/>
  <c r="F330" i="19"/>
  <c r="E329" i="19"/>
  <c r="A427" i="19"/>
  <c r="D427" i="19"/>
  <c r="B428" i="19"/>
  <c r="F428" i="19"/>
  <c r="D429" i="19"/>
  <c r="B430" i="19"/>
  <c r="F430" i="19"/>
  <c r="D431" i="19"/>
  <c r="E427" i="19"/>
  <c r="C428" i="19"/>
  <c r="A429" i="19"/>
  <c r="E429" i="19"/>
  <c r="C430" i="19"/>
  <c r="A431" i="19"/>
  <c r="E431" i="19"/>
  <c r="B427" i="19"/>
  <c r="D428" i="19"/>
  <c r="F429" i="19"/>
  <c r="B431" i="19"/>
  <c r="A428" i="19"/>
  <c r="C429" i="19"/>
  <c r="E430" i="19"/>
  <c r="E428" i="19"/>
  <c r="C431" i="19"/>
  <c r="F427" i="19"/>
  <c r="D430" i="19"/>
  <c r="C427" i="19"/>
  <c r="A430" i="19"/>
  <c r="B429" i="19"/>
  <c r="F431" i="19"/>
  <c r="I77" i="4"/>
  <c r="H163" i="14" s="1"/>
  <c r="H408" i="21"/>
  <c r="H41" i="20"/>
  <c r="I46" i="13"/>
  <c r="I78" i="13"/>
  <c r="I87" i="15"/>
  <c r="G175" i="4"/>
  <c r="G173" i="4"/>
  <c r="G174" i="4"/>
  <c r="F87" i="14"/>
  <c r="F85" i="14"/>
  <c r="F86" i="14"/>
  <c r="G282" i="15"/>
  <c r="G283" i="15" s="1"/>
  <c r="G189" i="15"/>
  <c r="H155" i="4"/>
  <c r="H154" i="4"/>
  <c r="G66" i="14"/>
  <c r="G67" i="14"/>
  <c r="G152" i="14"/>
  <c r="H153" i="4" s="1"/>
  <c r="G155" i="14"/>
  <c r="K110" i="5"/>
  <c r="F130" i="13"/>
  <c r="E316" i="15"/>
  <c r="E317" i="15" s="1"/>
  <c r="E14" i="21"/>
  <c r="F122" i="4"/>
  <c r="F119" i="4"/>
  <c r="H16" i="12"/>
  <c r="F333" i="15"/>
  <c r="H89" i="14"/>
  <c r="E134" i="13"/>
  <c r="F10" i="21"/>
  <c r="G115" i="15"/>
  <c r="G311" i="15"/>
  <c r="E32" i="15"/>
  <c r="E33" i="15" s="1"/>
  <c r="E20" i="15"/>
  <c r="K150" i="5"/>
  <c r="K147" i="5"/>
  <c r="E15" i="7"/>
  <c r="M16" i="14"/>
  <c r="B15" i="24"/>
  <c r="H272" i="15"/>
  <c r="H273" i="15" s="1"/>
  <c r="H188" i="15"/>
  <c r="H179" i="15"/>
  <c r="H209" i="15"/>
  <c r="H181" i="15"/>
  <c r="I243" i="13"/>
  <c r="I207" i="13"/>
  <c r="I204" i="13"/>
  <c r="I216" i="13"/>
  <c r="D117" i="14"/>
  <c r="D115" i="14"/>
  <c r="D116" i="14"/>
  <c r="E182" i="14"/>
  <c r="E179" i="14"/>
  <c r="I9" i="12"/>
  <c r="H131" i="13"/>
  <c r="H86" i="13"/>
  <c r="G171" i="13" s="1"/>
  <c r="H113" i="15"/>
  <c r="H78" i="4"/>
  <c r="G164" i="14" s="1"/>
  <c r="G406" i="21"/>
  <c r="G409" i="21"/>
  <c r="G42" i="20"/>
  <c r="H20" i="4"/>
  <c r="G20" i="14" s="1"/>
  <c r="I112" i="4"/>
  <c r="H198" i="14" s="1"/>
  <c r="H76" i="20"/>
  <c r="I73" i="4"/>
  <c r="H159" i="14" s="1"/>
  <c r="H395" i="21"/>
  <c r="H37" i="20"/>
  <c r="I25" i="10"/>
  <c r="I48" i="9"/>
  <c r="H234" i="13"/>
  <c r="I23" i="9"/>
  <c r="H208" i="13"/>
  <c r="H220" i="13"/>
  <c r="H217" i="13"/>
  <c r="H231" i="13"/>
  <c r="G93" i="4"/>
  <c r="G96" i="4"/>
  <c r="G26" i="4"/>
  <c r="F60" i="20"/>
  <c r="F57" i="20"/>
  <c r="J175" i="5"/>
  <c r="E659" i="20"/>
  <c r="E180" i="16"/>
  <c r="H256" i="13"/>
  <c r="I26" i="11"/>
  <c r="D162" i="16"/>
  <c r="D220" i="21"/>
  <c r="D184" i="21"/>
  <c r="D224" i="21" s="1"/>
  <c r="D181" i="21"/>
  <c r="D193" i="21"/>
  <c r="D233" i="21" s="1"/>
  <c r="E162" i="16"/>
  <c r="E220" i="21"/>
  <c r="E184" i="21"/>
  <c r="E224" i="21" s="1"/>
  <c r="E181" i="21"/>
  <c r="E193" i="21"/>
  <c r="E233" i="21" s="1"/>
  <c r="H279" i="15"/>
  <c r="H280" i="15" s="1"/>
  <c r="H216" i="15"/>
  <c r="H310" i="15" s="1"/>
  <c r="H52" i="8"/>
  <c r="J184" i="13"/>
  <c r="B264" i="21"/>
  <c r="I80" i="4"/>
  <c r="H166" i="14" s="1"/>
  <c r="H420" i="21"/>
  <c r="H44" i="20"/>
  <c r="E41" i="10"/>
  <c r="E33" i="14"/>
  <c r="H24" i="9"/>
  <c r="H49" i="9"/>
  <c r="H27" i="10"/>
  <c r="G257" i="13"/>
  <c r="G248" i="13"/>
  <c r="G260" i="13"/>
  <c r="F1" i="23"/>
  <c r="I370" i="15"/>
  <c r="I410" i="15" s="1"/>
  <c r="I352" i="15"/>
  <c r="I384" i="15"/>
  <c r="I137" i="15"/>
  <c r="I345" i="15"/>
  <c r="E152" i="16"/>
  <c r="E203" i="21"/>
  <c r="E171" i="21"/>
  <c r="E189" i="21"/>
  <c r="E229" i="21" s="1"/>
  <c r="E164" i="21"/>
  <c r="H74" i="4"/>
  <c r="G160" i="14" s="1"/>
  <c r="G379" i="21"/>
  <c r="G382" i="21"/>
  <c r="G393" i="21"/>
  <c r="G396" i="21"/>
  <c r="G38" i="20"/>
  <c r="H19" i="4"/>
  <c r="G19" i="14" s="1"/>
  <c r="D183" i="4"/>
  <c r="D182" i="4"/>
  <c r="D180" i="4"/>
  <c r="D181" i="4"/>
  <c r="D48" i="11"/>
  <c r="H199" i="15"/>
  <c r="H231" i="15"/>
  <c r="H232" i="15" s="1"/>
  <c r="H157" i="15"/>
  <c r="H138" i="15"/>
  <c r="H140" i="15"/>
  <c r="D62" i="9"/>
  <c r="D42" i="11"/>
  <c r="D40" i="12"/>
  <c r="D31" i="14"/>
  <c r="D42" i="10"/>
  <c r="D22" i="14"/>
  <c r="D34" i="14"/>
  <c r="H95" i="4"/>
  <c r="G181" i="14" s="1"/>
  <c r="G59" i="20"/>
  <c r="B215" i="16"/>
  <c r="A627" i="19"/>
  <c r="D627" i="19"/>
  <c r="B628" i="19"/>
  <c r="F628" i="19"/>
  <c r="D629" i="19"/>
  <c r="B630" i="19"/>
  <c r="F630" i="19"/>
  <c r="D631" i="19"/>
  <c r="E627" i="19"/>
  <c r="C628" i="19"/>
  <c r="A629" i="19"/>
  <c r="E629" i="19"/>
  <c r="C630" i="19"/>
  <c r="A631" i="19"/>
  <c r="E631" i="19"/>
  <c r="B627" i="19"/>
  <c r="D628" i="19"/>
  <c r="F629" i="19"/>
  <c r="B631" i="19"/>
  <c r="A628" i="19"/>
  <c r="C629" i="19"/>
  <c r="E630" i="19"/>
  <c r="C627" i="19"/>
  <c r="A630" i="19"/>
  <c r="B629" i="19"/>
  <c r="F631" i="19"/>
  <c r="E628" i="19"/>
  <c r="C631" i="19"/>
  <c r="F627" i="19"/>
  <c r="D630" i="19"/>
  <c r="A127" i="19"/>
  <c r="D127" i="19"/>
  <c r="B128" i="19"/>
  <c r="F128" i="19"/>
  <c r="D129" i="19"/>
  <c r="B130" i="19"/>
  <c r="F130" i="19"/>
  <c r="D131" i="19"/>
  <c r="B127" i="19"/>
  <c r="A128" i="19"/>
  <c r="A129" i="19"/>
  <c r="F129" i="19"/>
  <c r="E130" i="19"/>
  <c r="E131" i="19"/>
  <c r="C127" i="19"/>
  <c r="C128" i="19"/>
  <c r="B129" i="19"/>
  <c r="A130" i="19"/>
  <c r="A131" i="19"/>
  <c r="F131" i="19"/>
  <c r="D128" i="19"/>
  <c r="C130" i="19"/>
  <c r="F127" i="19"/>
  <c r="E129" i="19"/>
  <c r="C131" i="19"/>
  <c r="E127" i="19"/>
  <c r="C129" i="19"/>
  <c r="B131" i="19"/>
  <c r="E128" i="19"/>
  <c r="D130" i="19"/>
  <c r="I56" i="20"/>
  <c r="K177" i="4"/>
  <c r="J25" i="4"/>
  <c r="I25" i="14" s="1"/>
  <c r="K178" i="4"/>
  <c r="K25" i="4"/>
  <c r="D229" i="16"/>
  <c r="C659" i="20"/>
  <c r="C180" i="16"/>
  <c r="D199" i="4"/>
  <c r="D200" i="4"/>
  <c r="D201" i="4"/>
  <c r="D48" i="10"/>
  <c r="F334" i="15"/>
  <c r="F331" i="15"/>
  <c r="F14" i="21"/>
  <c r="F245" i="21"/>
  <c r="F248" i="21"/>
  <c r="E2" i="23"/>
  <c r="F11" i="21"/>
  <c r="C208" i="4"/>
  <c r="C207" i="4"/>
  <c r="C170" i="4"/>
  <c r="C197" i="4"/>
  <c r="C206" i="4"/>
  <c r="C209" i="4"/>
  <c r="C69" i="9"/>
  <c r="I148" i="4"/>
  <c r="H60" i="14"/>
  <c r="H109" i="4"/>
  <c r="H106" i="4"/>
  <c r="K142" i="5"/>
  <c r="F157" i="13"/>
  <c r="E245" i="21"/>
  <c r="E331" i="15"/>
  <c r="K135" i="5"/>
  <c r="G18" i="11"/>
  <c r="H39" i="9"/>
  <c r="F13" i="21"/>
  <c r="E173" i="13"/>
  <c r="F244" i="21"/>
  <c r="C50" i="10"/>
  <c r="F24" i="3"/>
  <c r="I136" i="14"/>
  <c r="J137" i="4" s="1"/>
  <c r="I49" i="14" s="1"/>
  <c r="J124" i="5"/>
  <c r="J168" i="5"/>
  <c r="I401" i="15"/>
  <c r="I365" i="15"/>
  <c r="I405" i="15" s="1"/>
  <c r="I178" i="15"/>
  <c r="I362" i="15"/>
  <c r="I374" i="15"/>
  <c r="I414" i="15" s="1"/>
  <c r="G164" i="4"/>
  <c r="G163" i="4"/>
  <c r="G165" i="4"/>
  <c r="F75" i="14"/>
  <c r="F77" i="14"/>
  <c r="F76" i="14"/>
  <c r="H163" i="13"/>
  <c r="I94" i="4"/>
  <c r="H180" i="14" s="1"/>
  <c r="J60" i="4"/>
  <c r="I377" i="21"/>
  <c r="I391" i="21"/>
  <c r="I24" i="20"/>
  <c r="K60" i="4"/>
  <c r="H152" i="4"/>
  <c r="G64" i="14"/>
  <c r="F24" i="15"/>
  <c r="F25" i="15" s="1"/>
  <c r="F19" i="15"/>
  <c r="F12" i="15"/>
  <c r="G11" i="15"/>
  <c r="G43" i="15"/>
  <c r="G160" i="15"/>
  <c r="G202" i="15"/>
  <c r="G203" i="15" s="1"/>
  <c r="G234" i="15"/>
  <c r="G141" i="15"/>
  <c r="G293" i="15"/>
  <c r="G294" i="15" s="1"/>
  <c r="G92" i="15"/>
  <c r="G200" i="15"/>
  <c r="G121" i="15"/>
  <c r="G76" i="15"/>
  <c r="H11" i="11"/>
  <c r="I27" i="12"/>
  <c r="H259" i="13"/>
  <c r="H221" i="13" s="1"/>
  <c r="I87" i="4"/>
  <c r="H173" i="14" s="1"/>
  <c r="H51" i="20"/>
  <c r="K87" i="4"/>
  <c r="H12" i="9"/>
  <c r="H40" i="9" s="1"/>
  <c r="H11" i="10"/>
  <c r="H35" i="9"/>
  <c r="G85" i="13"/>
  <c r="G76" i="13"/>
  <c r="G31" i="15"/>
  <c r="G88" i="13"/>
  <c r="F3" i="23"/>
  <c r="H11" i="12"/>
  <c r="G215" i="16"/>
  <c r="K12" i="8"/>
  <c r="E77" i="21"/>
  <c r="D69" i="14"/>
  <c r="D81" i="14"/>
  <c r="D79" i="14"/>
  <c r="D78" i="14"/>
  <c r="D80" i="14"/>
  <c r="H187" i="4"/>
  <c r="H186" i="4"/>
  <c r="H188" i="4"/>
  <c r="G98" i="14"/>
  <c r="G100" i="14"/>
  <c r="G99" i="14"/>
  <c r="D297" i="20"/>
  <c r="D42" i="21"/>
  <c r="B162" i="16"/>
  <c r="F180" i="21"/>
  <c r="B220" i="21"/>
  <c r="B184" i="21"/>
  <c r="B224" i="21" s="1"/>
  <c r="B181" i="21"/>
  <c r="B193" i="21"/>
  <c r="B233" i="21" s="1"/>
  <c r="E61" i="9"/>
  <c r="E18" i="14"/>
  <c r="E21" i="14"/>
  <c r="J52" i="8"/>
  <c r="L184" i="13"/>
  <c r="G192" i="4"/>
  <c r="G191" i="4"/>
  <c r="G190" i="4"/>
  <c r="F103" i="14"/>
  <c r="F102" i="14"/>
  <c r="F104" i="14"/>
  <c r="H88" i="15"/>
  <c r="H290" i="15"/>
  <c r="I215" i="16"/>
  <c r="H14" i="3"/>
  <c r="C14" i="7"/>
  <c r="K15" i="14"/>
  <c r="BB14" i="24"/>
  <c r="I66" i="8"/>
  <c r="K198" i="13"/>
  <c r="C278" i="21"/>
  <c r="I107" i="4"/>
  <c r="H193" i="14" s="1"/>
  <c r="H71" i="20"/>
  <c r="G25" i="3"/>
  <c r="H16" i="7"/>
  <c r="N16" i="7" s="1"/>
  <c r="J137" i="14"/>
  <c r="J50" i="14" s="1"/>
  <c r="B26" i="8" s="1"/>
  <c r="AB15" i="24"/>
  <c r="H27" i="11"/>
  <c r="I229" i="16"/>
  <c r="I191" i="13"/>
  <c r="I226" i="13"/>
  <c r="I212" i="13"/>
  <c r="I194" i="13"/>
  <c r="I233" i="13"/>
  <c r="I219" i="13"/>
  <c r="B152" i="16"/>
  <c r="B171" i="21"/>
  <c r="B189" i="21"/>
  <c r="B229" i="21" s="1"/>
  <c r="F163" i="21"/>
  <c r="B203" i="21"/>
  <c r="B164" i="21"/>
  <c r="I164" i="5"/>
  <c r="I173" i="5"/>
  <c r="I137" i="5"/>
  <c r="I176" i="5"/>
  <c r="B104" i="16"/>
  <c r="F659" i="20"/>
  <c r="F180" i="16"/>
  <c r="D93" i="14"/>
  <c r="D95" i="14"/>
  <c r="D92" i="14"/>
  <c r="D94" i="14"/>
  <c r="K162" i="5"/>
  <c r="J72" i="5"/>
  <c r="K75" i="5" s="1"/>
  <c r="J75" i="5"/>
  <c r="J45" i="5"/>
  <c r="J48" i="5"/>
  <c r="J36" i="5"/>
  <c r="K45" i="5" s="1"/>
  <c r="K35" i="5"/>
  <c r="K32" i="5"/>
  <c r="I11" i="9"/>
  <c r="I9" i="11"/>
  <c r="H80" i="13"/>
  <c r="H23" i="15"/>
  <c r="H350" i="15"/>
  <c r="H371" i="15"/>
  <c r="H411" i="15" s="1"/>
  <c r="H353" i="15"/>
  <c r="H385" i="15"/>
  <c r="C787" i="19"/>
  <c r="A787" i="19"/>
  <c r="D787" i="19"/>
  <c r="F787" i="19"/>
  <c r="E787" i="19"/>
  <c r="B787" i="19"/>
  <c r="G229" i="16"/>
  <c r="G22" i="3"/>
  <c r="H11" i="7"/>
  <c r="N11" i="7" s="1"/>
  <c r="J132" i="14"/>
  <c r="J45" i="14" s="1"/>
  <c r="B12" i="8" s="1"/>
  <c r="D15" i="24"/>
  <c r="D76" i="9"/>
  <c r="D169" i="14"/>
  <c r="D205" i="14"/>
  <c r="D196" i="14"/>
  <c r="D208" i="14"/>
  <c r="B527" i="19"/>
  <c r="F527" i="19"/>
  <c r="D528" i="19"/>
  <c r="B529" i="19"/>
  <c r="F529" i="19"/>
  <c r="D530" i="19"/>
  <c r="B531" i="19"/>
  <c r="F531" i="19"/>
  <c r="C527" i="19"/>
  <c r="A528" i="19"/>
  <c r="E528" i="19"/>
  <c r="C529" i="19"/>
  <c r="A530" i="19"/>
  <c r="E530" i="19"/>
  <c r="C531" i="19"/>
  <c r="A527" i="19"/>
  <c r="B528" i="19"/>
  <c r="D529" i="19"/>
  <c r="F530" i="19"/>
  <c r="E527" i="19"/>
  <c r="A529" i="19"/>
  <c r="C530" i="19"/>
  <c r="E531" i="19"/>
  <c r="C528" i="19"/>
  <c r="A531" i="19"/>
  <c r="D527" i="19"/>
  <c r="B530" i="19"/>
  <c r="E529" i="19"/>
  <c r="F528" i="19"/>
  <c r="D531" i="19"/>
  <c r="B27" i="19"/>
  <c r="F27" i="19"/>
  <c r="D28" i="19"/>
  <c r="B29" i="19"/>
  <c r="F29" i="19"/>
  <c r="D30" i="19"/>
  <c r="B31" i="19"/>
  <c r="F31" i="19"/>
  <c r="C27" i="19"/>
  <c r="A28" i="19"/>
  <c r="E28" i="19"/>
  <c r="C29" i="19"/>
  <c r="A30" i="19"/>
  <c r="E30" i="19"/>
  <c r="C31" i="19"/>
  <c r="A27" i="19"/>
  <c r="B28" i="19"/>
  <c r="D29" i="19"/>
  <c r="F30" i="19"/>
  <c r="C28" i="19"/>
  <c r="E29" i="19"/>
  <c r="A31" i="19"/>
  <c r="F28" i="19"/>
  <c r="D31" i="19"/>
  <c r="E27" i="19"/>
  <c r="C30" i="19"/>
  <c r="D27" i="19"/>
  <c r="B30" i="19"/>
  <c r="A29" i="19"/>
  <c r="E31" i="19"/>
  <c r="E297" i="20"/>
  <c r="E42" i="21"/>
  <c r="I104" i="4"/>
  <c r="H190" i="14" s="1"/>
  <c r="H68" i="20"/>
  <c r="J163" i="5"/>
  <c r="J160" i="5"/>
  <c r="H18" i="9"/>
  <c r="E4" i="23"/>
  <c r="I185" i="15"/>
  <c r="I171" i="15"/>
  <c r="I172" i="15" s="1"/>
  <c r="I259" i="15"/>
  <c r="I260" i="15" s="1"/>
  <c r="I196" i="15"/>
  <c r="I197" i="15" s="1"/>
  <c r="I35" i="13"/>
  <c r="I67" i="13"/>
  <c r="I32" i="13"/>
  <c r="I55" i="15"/>
  <c r="I40" i="13"/>
  <c r="H125" i="13" s="1"/>
  <c r="I10" i="15"/>
  <c r="D113" i="14"/>
  <c r="D111" i="14"/>
  <c r="D112" i="14"/>
  <c r="C46" i="12"/>
  <c r="C47" i="12"/>
  <c r="C48" i="12"/>
  <c r="F118" i="15"/>
  <c r="F119" i="15" s="1"/>
  <c r="F93" i="15"/>
  <c r="G367" i="15"/>
  <c r="G10" i="21" s="1"/>
  <c r="G379" i="15"/>
  <c r="G376" i="15"/>
  <c r="G390" i="15"/>
  <c r="G12" i="21" s="1"/>
  <c r="G393" i="15"/>
  <c r="G60" i="15"/>
  <c r="G64" i="15" s="1"/>
  <c r="G65" i="15" s="1"/>
  <c r="G275" i="15"/>
  <c r="G276" i="15" s="1"/>
  <c r="G182" i="15"/>
  <c r="G15" i="15"/>
  <c r="G212" i="15"/>
  <c r="G213" i="15" s="1"/>
  <c r="E40" i="10"/>
  <c r="E32" i="14"/>
  <c r="G403" i="15"/>
  <c r="G13" i="21" s="1"/>
  <c r="G406" i="15"/>
  <c r="E41" i="11"/>
  <c r="E30" i="14"/>
  <c r="B94" i="16"/>
  <c r="F171" i="13"/>
  <c r="F160" i="13"/>
  <c r="E248" i="21"/>
  <c r="E334" i="15"/>
  <c r="F285" i="15"/>
  <c r="F286" i="15" s="1"/>
  <c r="F83" i="4"/>
  <c r="B180" i="16"/>
  <c r="G296" i="15"/>
  <c r="F330" i="15"/>
  <c r="D215" i="16"/>
  <c r="F28" i="15"/>
  <c r="F29" i="15" s="1"/>
  <c r="F16" i="15"/>
  <c r="J64" i="4"/>
  <c r="I404" i="21"/>
  <c r="I28" i="20"/>
  <c r="I365" i="21"/>
  <c r="K65" i="4" s="1"/>
  <c r="I368" i="21"/>
  <c r="F61" i="15"/>
  <c r="F109" i="15"/>
  <c r="F110" i="15" s="1"/>
  <c r="F73" i="15"/>
  <c r="F74" i="15" s="1"/>
  <c r="I16" i="12"/>
  <c r="E40" i="11"/>
  <c r="E26" i="14"/>
  <c r="J59" i="4"/>
  <c r="I23" i="20"/>
  <c r="I376" i="21"/>
  <c r="I352" i="21"/>
  <c r="I390" i="21"/>
  <c r="I354" i="21"/>
  <c r="K59" i="4"/>
  <c r="H105" i="4"/>
  <c r="G191" i="14" s="1"/>
  <c r="H29" i="4"/>
  <c r="G29" i="14" s="1"/>
  <c r="G69" i="20"/>
  <c r="F254" i="15"/>
  <c r="F255" i="15" s="1"/>
  <c r="F235" i="15"/>
  <c r="F222" i="15"/>
  <c r="F223" i="15" s="1"/>
  <c r="F161" i="15"/>
  <c r="I48" i="4"/>
  <c r="H134" i="14" s="1"/>
  <c r="H374" i="21"/>
  <c r="H353" i="21"/>
  <c r="H356" i="21"/>
  <c r="H388" i="21"/>
  <c r="H12" i="20"/>
  <c r="G156" i="4"/>
  <c r="G155" i="4"/>
  <c r="G154" i="4"/>
  <c r="G153" i="4"/>
  <c r="F67" i="14"/>
  <c r="F65" i="14"/>
  <c r="F66" i="14"/>
  <c r="F68" i="14"/>
  <c r="H229" i="16"/>
  <c r="K26" i="8"/>
  <c r="E91" i="21"/>
  <c r="H113" i="4"/>
  <c r="G199" i="14" s="1"/>
  <c r="G77" i="20"/>
  <c r="F170" i="13"/>
  <c r="H659" i="20"/>
  <c r="H180" i="16"/>
  <c r="E156" i="14"/>
  <c r="E168" i="14"/>
  <c r="E75" i="9"/>
  <c r="E165" i="14"/>
  <c r="J66" i="8"/>
  <c r="L198" i="13"/>
  <c r="H56" i="15"/>
  <c r="H191" i="15"/>
  <c r="H192" i="15" s="1"/>
  <c r="H265" i="15"/>
  <c r="H41" i="11"/>
  <c r="G30" i="14"/>
  <c r="H117" i="4"/>
  <c r="G203" i="14" s="1"/>
  <c r="G81" i="20"/>
  <c r="G114" i="4"/>
  <c r="F200" i="14" s="1"/>
  <c r="G32" i="4"/>
  <c r="F78" i="20"/>
  <c r="I68" i="4"/>
  <c r="H154" i="14" s="1"/>
  <c r="H417" i="21"/>
  <c r="H32" i="20"/>
  <c r="K68" i="4"/>
  <c r="I58" i="20"/>
  <c r="H88" i="4"/>
  <c r="G174" i="14" s="1"/>
  <c r="G52" i="20"/>
  <c r="H24" i="4"/>
  <c r="G24" i="14" s="1"/>
  <c r="G47" i="14"/>
  <c r="H135" i="4"/>
  <c r="K175" i="5"/>
  <c r="D659" i="20"/>
  <c r="D180" i="16"/>
  <c r="I52" i="8"/>
  <c r="K184" i="13"/>
  <c r="C264" i="21"/>
  <c r="H51" i="14"/>
  <c r="I139" i="4"/>
  <c r="H266" i="15"/>
  <c r="H57" i="15"/>
  <c r="H95" i="15"/>
  <c r="H68" i="15"/>
  <c r="H72" i="13"/>
  <c r="G160" i="13" s="1"/>
  <c r="I10" i="10"/>
  <c r="I17" i="10" s="1"/>
  <c r="H117" i="13"/>
  <c r="H120" i="13"/>
  <c r="H75" i="13"/>
  <c r="H63" i="15"/>
  <c r="H36" i="13"/>
  <c r="H45" i="13"/>
  <c r="I34" i="9"/>
  <c r="H18" i="15"/>
  <c r="H48" i="13"/>
  <c r="H378" i="15"/>
  <c r="H418" i="15" s="1"/>
  <c r="H392" i="15"/>
  <c r="B727" i="19"/>
  <c r="F727" i="19"/>
  <c r="D728" i="19"/>
  <c r="B729" i="19"/>
  <c r="F729" i="19"/>
  <c r="D730" i="19"/>
  <c r="B731" i="19"/>
  <c r="F731" i="19"/>
  <c r="C727" i="19"/>
  <c r="A728" i="19"/>
  <c r="E728" i="19"/>
  <c r="C729" i="19"/>
  <c r="A730" i="19"/>
  <c r="E730" i="19"/>
  <c r="C731" i="19"/>
  <c r="A727" i="19"/>
  <c r="B728" i="19"/>
  <c r="D729" i="19"/>
  <c r="F730" i="19"/>
  <c r="E727" i="19"/>
  <c r="A729" i="19"/>
  <c r="C730" i="19"/>
  <c r="E731" i="19"/>
  <c r="F728" i="19"/>
  <c r="D731" i="19"/>
  <c r="C728" i="19"/>
  <c r="A731" i="19"/>
  <c r="D727" i="19"/>
  <c r="B730" i="19"/>
  <c r="E729" i="19"/>
  <c r="A227" i="19"/>
  <c r="D227" i="19"/>
  <c r="B228" i="19"/>
  <c r="F228" i="19"/>
  <c r="D229" i="19"/>
  <c r="B230" i="19"/>
  <c r="F230" i="19"/>
  <c r="D231" i="19"/>
  <c r="E227" i="19"/>
  <c r="C228" i="19"/>
  <c r="A229" i="19"/>
  <c r="E229" i="19"/>
  <c r="C230" i="19"/>
  <c r="A231" i="19"/>
  <c r="E231" i="19"/>
  <c r="C227" i="19"/>
  <c r="E228" i="19"/>
  <c r="A230" i="19"/>
  <c r="C231" i="19"/>
  <c r="B227" i="19"/>
  <c r="D228" i="19"/>
  <c r="F229" i="19"/>
  <c r="B231" i="19"/>
  <c r="A228" i="19"/>
  <c r="C229" i="19"/>
  <c r="E230" i="19"/>
  <c r="F227" i="19"/>
  <c r="B229" i="19"/>
  <c r="D230" i="19"/>
  <c r="F231" i="19"/>
  <c r="I659" i="20"/>
  <c r="I180" i="16"/>
  <c r="I65" i="4"/>
  <c r="H151" i="14" s="1"/>
  <c r="H405" i="21"/>
  <c r="H369" i="21"/>
  <c r="H366" i="21"/>
  <c r="K16" i="4"/>
  <c r="K152" i="4"/>
  <c r="K150" i="4"/>
  <c r="K151" i="4"/>
  <c r="H29" i="20"/>
  <c r="J172" i="5"/>
  <c r="H18" i="10"/>
  <c r="I73" i="13"/>
  <c r="I186" i="15"/>
  <c r="H120" i="4"/>
  <c r="G206" i="14" s="1"/>
  <c r="G441" i="20"/>
  <c r="G84" i="20"/>
  <c r="C82" i="14"/>
  <c r="C118" i="14"/>
  <c r="C120" i="14"/>
  <c r="C119" i="14"/>
  <c r="C121" i="14"/>
  <c r="C109" i="14"/>
  <c r="I30" i="4"/>
  <c r="H70" i="20"/>
  <c r="G105" i="15"/>
  <c r="G106" i="15" s="1"/>
  <c r="G303" i="15"/>
  <c r="G210" i="15"/>
  <c r="I101" i="4"/>
  <c r="H187" i="14" s="1"/>
  <c r="H65" i="20"/>
  <c r="I28" i="4"/>
  <c r="H28" i="14" s="1"/>
  <c r="E192" i="14"/>
  <c r="E195" i="14"/>
  <c r="F121" i="13"/>
  <c r="K73" i="4"/>
  <c r="F316" i="15"/>
  <c r="F317" i="15" s="1"/>
  <c r="K128" i="5"/>
  <c r="H16" i="11"/>
  <c r="K136" i="5"/>
  <c r="F76" i="9"/>
  <c r="F110" i="4"/>
  <c r="H17" i="9"/>
  <c r="I166" i="15"/>
  <c r="E161" i="13"/>
  <c r="K132" i="5"/>
  <c r="L12" i="14" l="1"/>
  <c r="AV14" i="24"/>
  <c r="I13" i="3"/>
  <c r="D11" i="7"/>
  <c r="I37" i="3"/>
  <c r="L329" i="15"/>
  <c r="P16" i="24"/>
  <c r="D253" i="21"/>
  <c r="D278" i="21"/>
  <c r="D318" i="21" s="1"/>
  <c r="G285" i="15"/>
  <c r="G286" i="15" s="1"/>
  <c r="F188" i="21"/>
  <c r="F228" i="21" s="1"/>
  <c r="F177" i="21"/>
  <c r="F217" i="21" s="1"/>
  <c r="F215" i="21"/>
  <c r="F183" i="21"/>
  <c r="F223" i="21" s="1"/>
  <c r="D173" i="20"/>
  <c r="D348" i="20" s="1"/>
  <c r="D535" i="20"/>
  <c r="D710" i="20" s="1"/>
  <c r="B535" i="20"/>
  <c r="B710" i="20" s="1"/>
  <c r="C173" i="20"/>
  <c r="E535" i="20"/>
  <c r="E710" i="20" s="1"/>
  <c r="H535" i="20"/>
  <c r="H710" i="20" s="1"/>
  <c r="G535" i="20"/>
  <c r="B173" i="20"/>
  <c r="B348" i="20" s="1"/>
  <c r="I535" i="20"/>
  <c r="F535" i="20"/>
  <c r="F710" i="20" s="1"/>
  <c r="E173" i="20"/>
  <c r="C535" i="20"/>
  <c r="D210" i="21"/>
  <c r="D196" i="21"/>
  <c r="D236" i="21" s="1"/>
  <c r="D153" i="20"/>
  <c r="C153" i="20"/>
  <c r="C515" i="20"/>
  <c r="B153" i="20"/>
  <c r="D515" i="20"/>
  <c r="B515" i="20"/>
  <c r="E515" i="20"/>
  <c r="H515" i="20"/>
  <c r="G515" i="20"/>
  <c r="E153" i="20"/>
  <c r="I515" i="20"/>
  <c r="F515" i="20"/>
  <c r="B210" i="21"/>
  <c r="B196" i="21"/>
  <c r="B236" i="21" s="1"/>
  <c r="E210" i="21"/>
  <c r="E196" i="21"/>
  <c r="E236" i="21" s="1"/>
  <c r="H151" i="15"/>
  <c r="H244" i="15"/>
  <c r="H245" i="15" s="1"/>
  <c r="H47" i="15"/>
  <c r="H48" i="15" s="1"/>
  <c r="H300" i="15"/>
  <c r="H101" i="15"/>
  <c r="H102" i="15" s="1"/>
  <c r="D113" i="20"/>
  <c r="C113" i="20"/>
  <c r="C475" i="20"/>
  <c r="B113" i="20"/>
  <c r="D475" i="20"/>
  <c r="B475" i="20"/>
  <c r="E475" i="20"/>
  <c r="H475" i="20"/>
  <c r="G475" i="20"/>
  <c r="E113" i="20"/>
  <c r="I475" i="20"/>
  <c r="F475" i="20"/>
  <c r="C154" i="20"/>
  <c r="H516" i="20"/>
  <c r="B516" i="20"/>
  <c r="E154" i="20"/>
  <c r="C516" i="20"/>
  <c r="I516" i="20"/>
  <c r="B154" i="20"/>
  <c r="G516" i="20"/>
  <c r="F516" i="20"/>
  <c r="D154" i="20"/>
  <c r="D516" i="20"/>
  <c r="E516" i="20"/>
  <c r="J26" i="12"/>
  <c r="K26" i="12" s="1"/>
  <c r="I258" i="13"/>
  <c r="D114" i="20"/>
  <c r="D476" i="20"/>
  <c r="E476" i="20"/>
  <c r="C114" i="20"/>
  <c r="H476" i="20"/>
  <c r="B476" i="20"/>
  <c r="E114" i="20"/>
  <c r="C476" i="20"/>
  <c r="I476" i="20"/>
  <c r="B114" i="20"/>
  <c r="G476" i="20"/>
  <c r="F476" i="20"/>
  <c r="K76" i="4"/>
  <c r="J76" i="4"/>
  <c r="I162" i="14" s="1"/>
  <c r="I407" i="21"/>
  <c r="K116" i="4" s="1"/>
  <c r="J16" i="10"/>
  <c r="K9" i="10"/>
  <c r="I206" i="15"/>
  <c r="I269" i="15"/>
  <c r="I270" i="15" s="1"/>
  <c r="H114" i="15"/>
  <c r="I87" i="13"/>
  <c r="I117" i="15"/>
  <c r="J10" i="12"/>
  <c r="I238" i="15"/>
  <c r="I239" i="15" s="1"/>
  <c r="I150" i="15"/>
  <c r="I154" i="15"/>
  <c r="C210" i="21"/>
  <c r="C196" i="21"/>
  <c r="C236" i="21" s="1"/>
  <c r="J103" i="4"/>
  <c r="I189" i="14" s="1"/>
  <c r="K103" i="4"/>
  <c r="J90" i="4"/>
  <c r="I176" i="14" s="1"/>
  <c r="I89" i="14" s="1"/>
  <c r="B171" i="20"/>
  <c r="B346" i="20" s="1"/>
  <c r="B533" i="20"/>
  <c r="B708" i="20" s="1"/>
  <c r="H533" i="20"/>
  <c r="H708" i="20" s="1"/>
  <c r="C533" i="20"/>
  <c r="C708" i="20" s="1"/>
  <c r="F533" i="20"/>
  <c r="E533" i="20"/>
  <c r="E708" i="20" s="1"/>
  <c r="D171" i="20"/>
  <c r="D346" i="20" s="1"/>
  <c r="G533" i="20"/>
  <c r="D533" i="20"/>
  <c r="C171" i="20"/>
  <c r="C346" i="20" s="1"/>
  <c r="E171" i="20"/>
  <c r="E346" i="20" s="1"/>
  <c r="I533" i="20"/>
  <c r="F206" i="21"/>
  <c r="F192" i="21"/>
  <c r="F232" i="21" s="1"/>
  <c r="F170" i="21"/>
  <c r="F168" i="21"/>
  <c r="F208" i="21" s="1"/>
  <c r="C115" i="20"/>
  <c r="C477" i="20"/>
  <c r="D477" i="20"/>
  <c r="B115" i="20"/>
  <c r="G477" i="20"/>
  <c r="I477" i="20"/>
  <c r="E115" i="20"/>
  <c r="B477" i="20"/>
  <c r="H477" i="20"/>
  <c r="D115" i="20"/>
  <c r="F477" i="20"/>
  <c r="E477" i="20"/>
  <c r="J54" i="4"/>
  <c r="I140" i="14" s="1"/>
  <c r="I412" i="21"/>
  <c r="K94" i="4" s="1"/>
  <c r="K54" i="4"/>
  <c r="B534" i="20"/>
  <c r="B709" i="20" s="1"/>
  <c r="I534" i="20"/>
  <c r="C534" i="20"/>
  <c r="C172" i="20"/>
  <c r="F534" i="20"/>
  <c r="H534" i="20"/>
  <c r="H709" i="20" s="1"/>
  <c r="B172" i="20"/>
  <c r="B347" i="20" s="1"/>
  <c r="D172" i="20"/>
  <c r="D347" i="20" s="1"/>
  <c r="G534" i="20"/>
  <c r="E172" i="20"/>
  <c r="E347" i="20" s="1"/>
  <c r="E534" i="20"/>
  <c r="E709" i="20" s="1"/>
  <c r="D534" i="20"/>
  <c r="D709" i="20" s="1"/>
  <c r="J116" i="4"/>
  <c r="I202" i="14" s="1"/>
  <c r="I391" i="15"/>
  <c r="I377" i="15"/>
  <c r="I417" i="15" s="1"/>
  <c r="D532" i="20"/>
  <c r="G532" i="20"/>
  <c r="F532" i="20"/>
  <c r="E170" i="20"/>
  <c r="H532" i="20"/>
  <c r="E532" i="20"/>
  <c r="D170" i="20"/>
  <c r="B170" i="20"/>
  <c r="B532" i="20"/>
  <c r="C170" i="20"/>
  <c r="C532" i="20"/>
  <c r="I532" i="20"/>
  <c r="K17" i="11"/>
  <c r="K10" i="11"/>
  <c r="D151" i="20"/>
  <c r="F513" i="20"/>
  <c r="E513" i="20"/>
  <c r="C151" i="20"/>
  <c r="C513" i="20"/>
  <c r="D513" i="20"/>
  <c r="B151" i="20"/>
  <c r="G513" i="20"/>
  <c r="I513" i="20"/>
  <c r="E151" i="20"/>
  <c r="B513" i="20"/>
  <c r="H513" i="20"/>
  <c r="I149" i="14"/>
  <c r="J150" i="4" s="1"/>
  <c r="I62" i="14" s="1"/>
  <c r="F28" i="3"/>
  <c r="B474" i="20"/>
  <c r="I474" i="20"/>
  <c r="C474" i="20"/>
  <c r="B112" i="20"/>
  <c r="F474" i="20"/>
  <c r="H474" i="20"/>
  <c r="E112" i="20"/>
  <c r="C112" i="20"/>
  <c r="G474" i="20"/>
  <c r="D112" i="20"/>
  <c r="E474" i="20"/>
  <c r="D474" i="20"/>
  <c r="E152" i="20"/>
  <c r="C152" i="20"/>
  <c r="G514" i="20"/>
  <c r="D152" i="20"/>
  <c r="E514" i="20"/>
  <c r="D514" i="20"/>
  <c r="B514" i="20"/>
  <c r="I514" i="20"/>
  <c r="C514" i="20"/>
  <c r="B152" i="20"/>
  <c r="F514" i="20"/>
  <c r="H514" i="20"/>
  <c r="K52" i="4"/>
  <c r="J52" i="4"/>
  <c r="I138" i="14" s="1"/>
  <c r="K139" i="4"/>
  <c r="I401" i="21"/>
  <c r="K92" i="4" s="1"/>
  <c r="F173" i="13"/>
  <c r="G68" i="14"/>
  <c r="H156" i="4"/>
  <c r="G65" i="14"/>
  <c r="F161" i="13"/>
  <c r="G304" i="15"/>
  <c r="G306" i="15"/>
  <c r="G307" i="15" s="1"/>
  <c r="I78" i="4"/>
  <c r="H164" i="14" s="1"/>
  <c r="H406" i="21"/>
  <c r="H409" i="21"/>
  <c r="H42" i="20"/>
  <c r="I20" i="4"/>
  <c r="H20" i="14" s="1"/>
  <c r="I41" i="11"/>
  <c r="H30" i="14"/>
  <c r="H121" i="15"/>
  <c r="H76" i="15"/>
  <c r="H194" i="4"/>
  <c r="H195" i="4"/>
  <c r="H220" i="16"/>
  <c r="K66" i="8"/>
  <c r="M198" i="13"/>
  <c r="J72" i="4"/>
  <c r="I158" i="14" s="1"/>
  <c r="I394" i="21"/>
  <c r="I36" i="20"/>
  <c r="K72" i="4"/>
  <c r="B220" i="16"/>
  <c r="E194" i="4"/>
  <c r="E193" i="4"/>
  <c r="E195" i="4"/>
  <c r="E196" i="4"/>
  <c r="E49" i="11"/>
  <c r="E200" i="4"/>
  <c r="E199" i="4"/>
  <c r="E201" i="4"/>
  <c r="E48" i="10"/>
  <c r="I95" i="15"/>
  <c r="I68" i="15"/>
  <c r="I279" i="15"/>
  <c r="I216" i="15"/>
  <c r="I310" i="15" s="1"/>
  <c r="B169" i="21"/>
  <c r="B204" i="21"/>
  <c r="B172" i="21"/>
  <c r="B190" i="21"/>
  <c r="B230" i="21" s="1"/>
  <c r="B211" i="21"/>
  <c r="B197" i="21"/>
  <c r="B237" i="21" s="1"/>
  <c r="K238" i="13"/>
  <c r="K357" i="15"/>
  <c r="K360" i="21"/>
  <c r="I14" i="3"/>
  <c r="D14" i="7"/>
  <c r="L15" i="14"/>
  <c r="BD14" i="24"/>
  <c r="B221" i="21"/>
  <c r="B194" i="21"/>
  <c r="B234" i="21" s="1"/>
  <c r="B185" i="21"/>
  <c r="B182" i="21"/>
  <c r="C176" i="20"/>
  <c r="B176" i="20"/>
  <c r="E176" i="20"/>
  <c r="B538" i="20"/>
  <c r="F538" i="20"/>
  <c r="D176" i="20"/>
  <c r="E538" i="20"/>
  <c r="I538" i="20"/>
  <c r="H538" i="20"/>
  <c r="G538" i="20"/>
  <c r="D538" i="20"/>
  <c r="C538" i="20"/>
  <c r="K52" i="8"/>
  <c r="M184" i="13"/>
  <c r="M346" i="21" s="1"/>
  <c r="G254" i="15"/>
  <c r="G255" i="15" s="1"/>
  <c r="G235" i="15"/>
  <c r="G19" i="15"/>
  <c r="G24" i="15"/>
  <c r="G25" i="15" s="1"/>
  <c r="G12" i="15"/>
  <c r="I402" i="15"/>
  <c r="I366" i="15"/>
  <c r="I363" i="15"/>
  <c r="I375" i="15"/>
  <c r="I415" i="15" s="1"/>
  <c r="J178" i="4"/>
  <c r="I90" i="14"/>
  <c r="D197" i="4"/>
  <c r="D209" i="4"/>
  <c r="D208" i="4"/>
  <c r="D206" i="4"/>
  <c r="D207" i="4"/>
  <c r="D69" i="9"/>
  <c r="D170" i="4"/>
  <c r="F2" i="23"/>
  <c r="J224" i="13"/>
  <c r="J343" i="15"/>
  <c r="J346" i="21"/>
  <c r="D221" i="21"/>
  <c r="D194" i="21"/>
  <c r="D234" i="21" s="1"/>
  <c r="D182" i="21"/>
  <c r="D185" i="21"/>
  <c r="I27" i="10"/>
  <c r="I49" i="9"/>
  <c r="I24" i="9"/>
  <c r="H248" i="13"/>
  <c r="H260" i="13"/>
  <c r="H257" i="13"/>
  <c r="G1" i="23"/>
  <c r="H115" i="15"/>
  <c r="H311" i="15"/>
  <c r="H282" i="15"/>
  <c r="H283" i="15" s="1"/>
  <c r="H189" i="15"/>
  <c r="I179" i="4"/>
  <c r="H91" i="14"/>
  <c r="H66" i="8"/>
  <c r="J198" i="13"/>
  <c r="B278" i="21"/>
  <c r="C204" i="21"/>
  <c r="C172" i="21"/>
  <c r="C190" i="21"/>
  <c r="C230" i="21" s="1"/>
  <c r="C169" i="21"/>
  <c r="B100" i="20"/>
  <c r="E100" i="20"/>
  <c r="D100" i="20"/>
  <c r="B462" i="20"/>
  <c r="F462" i="20"/>
  <c r="C100" i="20"/>
  <c r="E462" i="20"/>
  <c r="I462" i="20"/>
  <c r="H462" i="20"/>
  <c r="G462" i="20"/>
  <c r="D462" i="20"/>
  <c r="C462" i="20"/>
  <c r="J87" i="4"/>
  <c r="I173" i="14" s="1"/>
  <c r="I51" i="20"/>
  <c r="E76" i="9"/>
  <c r="E196" i="14"/>
  <c r="E208" i="14"/>
  <c r="E169" i="14"/>
  <c r="E205" i="14"/>
  <c r="G313" i="15"/>
  <c r="G314" i="15" s="1"/>
  <c r="G220" i="15"/>
  <c r="I17" i="8"/>
  <c r="C82" i="21"/>
  <c r="G316" i="15"/>
  <c r="G317" i="15" s="1"/>
  <c r="G246" i="21"/>
  <c r="I39" i="9"/>
  <c r="D50" i="10"/>
  <c r="K163" i="5"/>
  <c r="K160" i="5"/>
  <c r="K133" i="5"/>
  <c r="G247" i="21"/>
  <c r="K168" i="5"/>
  <c r="E264" i="21"/>
  <c r="I220" i="16"/>
  <c r="D220" i="16"/>
  <c r="G106" i="14"/>
  <c r="G107" i="14"/>
  <c r="I88" i="4"/>
  <c r="H174" i="14" s="1"/>
  <c r="I24" i="4"/>
  <c r="H24" i="14" s="1"/>
  <c r="H52" i="20"/>
  <c r="I135" i="4"/>
  <c r="H47" i="14"/>
  <c r="H192" i="4"/>
  <c r="H190" i="4"/>
  <c r="G102" i="14"/>
  <c r="G104" i="14"/>
  <c r="H191" i="4"/>
  <c r="G103" i="14"/>
  <c r="J67" i="4"/>
  <c r="I153" i="14" s="1"/>
  <c r="I416" i="21"/>
  <c r="I31" i="20"/>
  <c r="I380" i="21"/>
  <c r="K67" i="4"/>
  <c r="E180" i="4"/>
  <c r="E183" i="4"/>
  <c r="E181" i="4"/>
  <c r="E182" i="4"/>
  <c r="E48" i="11"/>
  <c r="J65" i="4"/>
  <c r="I151" i="14" s="1"/>
  <c r="I405" i="21"/>
  <c r="I366" i="21"/>
  <c r="K78" i="4" s="1"/>
  <c r="I29" i="20"/>
  <c r="I369" i="21"/>
  <c r="E108" i="14"/>
  <c r="E106" i="14"/>
  <c r="E105" i="14"/>
  <c r="E107" i="14"/>
  <c r="E112" i="14"/>
  <c r="E111" i="14"/>
  <c r="E113" i="14"/>
  <c r="I56" i="15"/>
  <c r="I57" i="15" s="1"/>
  <c r="I265" i="15"/>
  <c r="I266" i="15" s="1"/>
  <c r="H22" i="3"/>
  <c r="I11" i="7"/>
  <c r="O11" i="7" s="1"/>
  <c r="K132" i="14"/>
  <c r="K45" i="14" s="1"/>
  <c r="C12" i="8" s="1"/>
  <c r="F15" i="24"/>
  <c r="J23" i="9"/>
  <c r="K23" i="9" s="1"/>
  <c r="I217" i="13"/>
  <c r="J48" i="9"/>
  <c r="K48" i="9" s="1"/>
  <c r="I231" i="13"/>
  <c r="I208" i="13"/>
  <c r="J25" i="10"/>
  <c r="K25" i="10" s="1"/>
  <c r="I220" i="13"/>
  <c r="I234" i="13"/>
  <c r="H25" i="3"/>
  <c r="I16" i="7"/>
  <c r="O16" i="7" s="1"/>
  <c r="K137" i="14"/>
  <c r="K50" i="14" s="1"/>
  <c r="C26" i="8" s="1"/>
  <c r="AD15" i="24"/>
  <c r="C318" i="21"/>
  <c r="L224" i="13"/>
  <c r="L343" i="15"/>
  <c r="F220" i="21"/>
  <c r="F184" i="21"/>
  <c r="F224" i="21" s="1"/>
  <c r="F193" i="21"/>
  <c r="F233" i="21" s="1"/>
  <c r="F181" i="21"/>
  <c r="G51" i="15"/>
  <c r="G69" i="15"/>
  <c r="G70" i="15" s="1"/>
  <c r="G96" i="15"/>
  <c r="G97" i="15" s="1"/>
  <c r="G44" i="15"/>
  <c r="F27" i="3"/>
  <c r="I146" i="14"/>
  <c r="J147" i="4" s="1"/>
  <c r="I59" i="14" s="1"/>
  <c r="C220" i="16"/>
  <c r="D109" i="14"/>
  <c r="D121" i="14"/>
  <c r="D119" i="14"/>
  <c r="D82" i="14"/>
  <c r="D118" i="14"/>
  <c r="D120" i="14"/>
  <c r="H219" i="15"/>
  <c r="H251" i="15"/>
  <c r="H252" i="15" s="1"/>
  <c r="H158" i="15"/>
  <c r="E211" i="21"/>
  <c r="E197" i="21"/>
  <c r="E237" i="21" s="1"/>
  <c r="I157" i="15"/>
  <c r="I199" i="15"/>
  <c r="I231" i="15"/>
  <c r="I232" i="15" s="1"/>
  <c r="I138" i="15"/>
  <c r="I140" i="15"/>
  <c r="B304" i="21"/>
  <c r="E221" i="21"/>
  <c r="E194" i="21"/>
  <c r="E234" i="21" s="1"/>
  <c r="E182" i="21"/>
  <c r="E185" i="21"/>
  <c r="E178" i="20"/>
  <c r="D178" i="20"/>
  <c r="C178" i="20"/>
  <c r="D540" i="20"/>
  <c r="H540" i="20"/>
  <c r="B178" i="20"/>
  <c r="C540" i="20"/>
  <c r="G540" i="20"/>
  <c r="E540" i="20"/>
  <c r="B540" i="20"/>
  <c r="I540" i="20"/>
  <c r="F540" i="20"/>
  <c r="F26" i="14"/>
  <c r="G40" i="11"/>
  <c r="F179" i="14"/>
  <c r="F182" i="14"/>
  <c r="I27" i="11"/>
  <c r="J9" i="12"/>
  <c r="K9" i="12" s="1"/>
  <c r="I86" i="13"/>
  <c r="I113" i="15"/>
  <c r="H79" i="4"/>
  <c r="H82" i="4"/>
  <c r="H70" i="4"/>
  <c r="G383" i="21"/>
  <c r="G419" i="21"/>
  <c r="G422" i="21"/>
  <c r="G410" i="21"/>
  <c r="H18" i="4"/>
  <c r="G43" i="20"/>
  <c r="G46" i="20"/>
  <c r="H21" i="4"/>
  <c r="G34" i="20"/>
  <c r="D211" i="21"/>
  <c r="D197" i="21"/>
  <c r="D237" i="21" s="1"/>
  <c r="J48" i="4"/>
  <c r="I134" i="14" s="1"/>
  <c r="I353" i="21"/>
  <c r="K159" i="4" s="1"/>
  <c r="I388" i="21"/>
  <c r="K175" i="4" s="1"/>
  <c r="I356" i="21"/>
  <c r="I374" i="21"/>
  <c r="K53" i="4" s="1"/>
  <c r="K133" i="4"/>
  <c r="K134" i="4"/>
  <c r="K135" i="4"/>
  <c r="I12" i="20"/>
  <c r="K11" i="4"/>
  <c r="F23" i="3"/>
  <c r="I133" i="14"/>
  <c r="J134" i="4" s="1"/>
  <c r="I46" i="14" s="1"/>
  <c r="G75" i="9"/>
  <c r="F165" i="14"/>
  <c r="F156" i="14"/>
  <c r="F168" i="14"/>
  <c r="G41" i="10"/>
  <c r="F33" i="14"/>
  <c r="I154" i="4"/>
  <c r="I155" i="4"/>
  <c r="H67" i="14"/>
  <c r="H66" i="14"/>
  <c r="E278" i="21"/>
  <c r="G121" i="13"/>
  <c r="K179" i="4"/>
  <c r="J92" i="4"/>
  <c r="I178" i="14" s="1"/>
  <c r="I91" i="14" s="1"/>
  <c r="D50" i="11"/>
  <c r="F52" i="14"/>
  <c r="G143" i="4"/>
  <c r="I28" i="12"/>
  <c r="K88" i="4"/>
  <c r="I280" i="15"/>
  <c r="H64" i="14"/>
  <c r="I152" i="4"/>
  <c r="K224" i="13"/>
  <c r="K343" i="15"/>
  <c r="K346" i="21"/>
  <c r="L238" i="13"/>
  <c r="L357" i="15"/>
  <c r="I53" i="4"/>
  <c r="I56" i="4"/>
  <c r="H370" i="21"/>
  <c r="H414" i="21"/>
  <c r="I13" i="4"/>
  <c r="H13" i="14" s="1"/>
  <c r="K56" i="4"/>
  <c r="H17" i="20"/>
  <c r="H20" i="20"/>
  <c r="J61" i="4"/>
  <c r="I147" i="14" s="1"/>
  <c r="I392" i="21"/>
  <c r="I378" i="21"/>
  <c r="I25" i="20"/>
  <c r="K15" i="4"/>
  <c r="K148" i="4"/>
  <c r="K146" i="4"/>
  <c r="K61" i="4"/>
  <c r="K147" i="4"/>
  <c r="E92" i="14"/>
  <c r="E94" i="14"/>
  <c r="E95" i="14"/>
  <c r="E93" i="14"/>
  <c r="J77" i="4"/>
  <c r="I163" i="14" s="1"/>
  <c r="I408" i="21"/>
  <c r="K117" i="4" s="1"/>
  <c r="I41" i="20"/>
  <c r="K77" i="4"/>
  <c r="F29" i="3"/>
  <c r="I150" i="14"/>
  <c r="J151" i="4" s="1"/>
  <c r="I63" i="14" s="1"/>
  <c r="G28" i="15"/>
  <c r="G29" i="15" s="1"/>
  <c r="G16" i="15"/>
  <c r="G407" i="15"/>
  <c r="G419" i="15"/>
  <c r="G380" i="15"/>
  <c r="G334" i="15" s="1"/>
  <c r="G416" i="15"/>
  <c r="J11" i="9"/>
  <c r="J39" i="9" s="1"/>
  <c r="J9" i="11"/>
  <c r="K9" i="11" s="1"/>
  <c r="I80" i="13"/>
  <c r="I23" i="15"/>
  <c r="I12" i="9"/>
  <c r="I35" i="9"/>
  <c r="J17" i="9"/>
  <c r="H76" i="13"/>
  <c r="H88" i="13"/>
  <c r="I11" i="10"/>
  <c r="H85" i="13"/>
  <c r="H31" i="15"/>
  <c r="G3" i="23"/>
  <c r="F220" i="16"/>
  <c r="F171" i="21"/>
  <c r="F189" i="21"/>
  <c r="F229" i="21" s="1"/>
  <c r="F203" i="21"/>
  <c r="F164" i="21"/>
  <c r="J27" i="12"/>
  <c r="K27" i="12" s="1"/>
  <c r="I259" i="13"/>
  <c r="I221" i="13" s="1"/>
  <c r="E166" i="4"/>
  <c r="E157" i="4"/>
  <c r="E169" i="4"/>
  <c r="E168" i="4"/>
  <c r="E167" i="4"/>
  <c r="E68" i="9"/>
  <c r="J17" i="8"/>
  <c r="D82" i="21"/>
  <c r="G222" i="15"/>
  <c r="G223" i="15" s="1"/>
  <c r="G161" i="15"/>
  <c r="F32" i="15"/>
  <c r="F33" i="15" s="1"/>
  <c r="F20" i="15"/>
  <c r="J68" i="4"/>
  <c r="I154" i="14" s="1"/>
  <c r="I417" i="21"/>
  <c r="K108" i="4" s="1"/>
  <c r="I32" i="20"/>
  <c r="J137" i="5"/>
  <c r="K176" i="5" s="1"/>
  <c r="J176" i="5"/>
  <c r="J164" i="5"/>
  <c r="J173" i="5"/>
  <c r="K124" i="5"/>
  <c r="D47" i="12"/>
  <c r="D48" i="12"/>
  <c r="D46" i="12"/>
  <c r="H159" i="4"/>
  <c r="H161" i="4"/>
  <c r="H160" i="4"/>
  <c r="G72" i="14"/>
  <c r="G71" i="14"/>
  <c r="G73" i="14"/>
  <c r="I353" i="15"/>
  <c r="I385" i="15"/>
  <c r="I350" i="15"/>
  <c r="I371" i="15"/>
  <c r="I411" i="15" s="1"/>
  <c r="E205" i="4"/>
  <c r="E203" i="4"/>
  <c r="E204" i="4"/>
  <c r="E49" i="10"/>
  <c r="D179" i="20"/>
  <c r="C179" i="20"/>
  <c r="B179" i="20"/>
  <c r="C541" i="20"/>
  <c r="G541" i="20"/>
  <c r="E179" i="20"/>
  <c r="B541" i="20"/>
  <c r="F541" i="20"/>
  <c r="D541" i="20"/>
  <c r="I541" i="20"/>
  <c r="H541" i="20"/>
  <c r="E541" i="20"/>
  <c r="E220" i="16"/>
  <c r="H165" i="4"/>
  <c r="H164" i="4"/>
  <c r="H163" i="4"/>
  <c r="G76" i="14"/>
  <c r="G75" i="14"/>
  <c r="G77" i="14"/>
  <c r="H171" i="13"/>
  <c r="H49" i="13"/>
  <c r="G134" i="13" s="1"/>
  <c r="J26" i="10"/>
  <c r="K26" i="10" s="1"/>
  <c r="I247" i="13"/>
  <c r="I244" i="13"/>
  <c r="H105" i="15"/>
  <c r="H106" i="15" s="1"/>
  <c r="H303" i="15"/>
  <c r="H210" i="15"/>
  <c r="G220" i="16"/>
  <c r="H93" i="4"/>
  <c r="H96" i="4"/>
  <c r="G57" i="20"/>
  <c r="H26" i="4"/>
  <c r="G60" i="20"/>
  <c r="C197" i="21"/>
  <c r="C237" i="21" s="1"/>
  <c r="C211" i="21"/>
  <c r="J55" i="4"/>
  <c r="I141" i="14" s="1"/>
  <c r="I381" i="21"/>
  <c r="I413" i="21"/>
  <c r="I19" i="20"/>
  <c r="G61" i="9"/>
  <c r="F21" i="14"/>
  <c r="F18" i="14"/>
  <c r="G83" i="4"/>
  <c r="G110" i="4"/>
  <c r="G122" i="4"/>
  <c r="G119" i="4"/>
  <c r="G22" i="4"/>
  <c r="F47" i="20"/>
  <c r="F443" i="20"/>
  <c r="F86" i="20"/>
  <c r="G31" i="4"/>
  <c r="G34" i="4"/>
  <c r="F74" i="20"/>
  <c r="F83" i="20"/>
  <c r="G41" i="11"/>
  <c r="F30" i="14"/>
  <c r="F195" i="14"/>
  <c r="F192" i="14"/>
  <c r="I81" i="4"/>
  <c r="H167" i="14" s="1"/>
  <c r="H421" i="21"/>
  <c r="K81" i="4"/>
  <c r="H45" i="20"/>
  <c r="F122" i="15"/>
  <c r="F123" i="15" s="1"/>
  <c r="F77" i="15"/>
  <c r="F78" i="15" s="1"/>
  <c r="F52" i="15"/>
  <c r="H406" i="15"/>
  <c r="H403" i="15"/>
  <c r="H13" i="21" s="1"/>
  <c r="H155" i="14"/>
  <c r="H152" i="14"/>
  <c r="H68" i="14" s="1"/>
  <c r="G332" i="15"/>
  <c r="K39" i="9"/>
  <c r="G130" i="13"/>
  <c r="K72" i="5"/>
  <c r="K137" i="5"/>
  <c r="G165" i="13"/>
  <c r="G330" i="15"/>
  <c r="H18" i="11"/>
  <c r="H89" i="15"/>
  <c r="G333" i="15"/>
  <c r="L360" i="21"/>
  <c r="G140" i="4"/>
  <c r="K24" i="4"/>
  <c r="I188" i="4"/>
  <c r="I187" i="4"/>
  <c r="I186" i="4"/>
  <c r="H99" i="14"/>
  <c r="H98" i="14"/>
  <c r="H100" i="14"/>
  <c r="K172" i="5"/>
  <c r="I105" i="4"/>
  <c r="H191" i="14" s="1"/>
  <c r="H69" i="20"/>
  <c r="I29" i="4"/>
  <c r="H29" i="14" s="1"/>
  <c r="K192" i="4"/>
  <c r="I11" i="11"/>
  <c r="C304" i="21"/>
  <c r="H173" i="4"/>
  <c r="H174" i="4"/>
  <c r="H175" i="4"/>
  <c r="G86" i="14"/>
  <c r="G85" i="14"/>
  <c r="G87" i="14"/>
  <c r="I108" i="4"/>
  <c r="H194" i="14" s="1"/>
  <c r="H72" i="20"/>
  <c r="G40" i="10"/>
  <c r="F32" i="14"/>
  <c r="I74" i="4"/>
  <c r="H160" i="14" s="1"/>
  <c r="H382" i="21"/>
  <c r="H396" i="21"/>
  <c r="H379" i="21"/>
  <c r="H393" i="21"/>
  <c r="K74" i="4"/>
  <c r="K19" i="4"/>
  <c r="I19" i="4"/>
  <c r="H19" i="14" s="1"/>
  <c r="K160" i="4"/>
  <c r="H38" i="20"/>
  <c r="J99" i="4"/>
  <c r="I185" i="14" s="1"/>
  <c r="I63" i="20"/>
  <c r="K99" i="4"/>
  <c r="F26" i="3"/>
  <c r="I145" i="14"/>
  <c r="J146" i="4" s="1"/>
  <c r="I58" i="14" s="1"/>
  <c r="J104" i="4"/>
  <c r="I190" i="14" s="1"/>
  <c r="I68" i="20"/>
  <c r="K104" i="4"/>
  <c r="G61" i="15"/>
  <c r="G73" i="15"/>
  <c r="G74" i="15" s="1"/>
  <c r="G109" i="15"/>
  <c r="G110" i="15" s="1"/>
  <c r="J10" i="10"/>
  <c r="J17" i="10" s="1"/>
  <c r="I75" i="13"/>
  <c r="I63" i="15"/>
  <c r="I72" i="13"/>
  <c r="H160" i="13" s="1"/>
  <c r="I45" i="13"/>
  <c r="I36" i="13"/>
  <c r="H133" i="13" s="1"/>
  <c r="I18" i="15"/>
  <c r="J34" i="9"/>
  <c r="K34" i="9" s="1"/>
  <c r="I48" i="13"/>
  <c r="I88" i="15"/>
  <c r="I290" i="15"/>
  <c r="K17" i="8"/>
  <c r="E82" i="21"/>
  <c r="B52" i="8"/>
  <c r="J12" i="13"/>
  <c r="H390" i="15"/>
  <c r="H246" i="21" s="1"/>
  <c r="H367" i="15"/>
  <c r="H379" i="15"/>
  <c r="H393" i="15"/>
  <c r="H376" i="15"/>
  <c r="J16" i="11"/>
  <c r="I11" i="12"/>
  <c r="J49" i="5"/>
  <c r="K76" i="5" s="1"/>
  <c r="J85" i="5"/>
  <c r="J76" i="5"/>
  <c r="J88" i="5"/>
  <c r="K36" i="5"/>
  <c r="C99" i="20"/>
  <c r="B99" i="20"/>
  <c r="E99" i="20"/>
  <c r="D99" i="20"/>
  <c r="C461" i="20"/>
  <c r="G461" i="20"/>
  <c r="B461" i="20"/>
  <c r="F461" i="20"/>
  <c r="D461" i="20"/>
  <c r="I461" i="20"/>
  <c r="H461" i="20"/>
  <c r="E461" i="20"/>
  <c r="J25" i="11"/>
  <c r="I252" i="13"/>
  <c r="B66" i="8"/>
  <c r="J26" i="13"/>
  <c r="E80" i="14"/>
  <c r="E78" i="14"/>
  <c r="E69" i="14"/>
  <c r="E81" i="14"/>
  <c r="E79" i="14"/>
  <c r="I18" i="9"/>
  <c r="I40" i="9"/>
  <c r="F4" i="23"/>
  <c r="G118" i="15"/>
  <c r="G119" i="15" s="1"/>
  <c r="G93" i="15"/>
  <c r="J100" i="4"/>
  <c r="I186" i="14" s="1"/>
  <c r="I64" i="20"/>
  <c r="K100" i="4"/>
  <c r="I272" i="15"/>
  <c r="I273" i="15" s="1"/>
  <c r="I188" i="15"/>
  <c r="I179" i="15"/>
  <c r="I181" i="15"/>
  <c r="I191" i="15" s="1"/>
  <c r="I192" i="15" s="1"/>
  <c r="I209" i="15"/>
  <c r="G24" i="3"/>
  <c r="H15" i="7"/>
  <c r="N15" i="7" s="1"/>
  <c r="J136" i="14"/>
  <c r="J49" i="14" s="1"/>
  <c r="T15" i="24"/>
  <c r="G192" i="14"/>
  <c r="H196" i="4" s="1"/>
  <c r="G195" i="14"/>
  <c r="H202" i="15"/>
  <c r="H203" i="15" s="1"/>
  <c r="H234" i="15"/>
  <c r="H160" i="15"/>
  <c r="H43" i="15"/>
  <c r="H11" i="15"/>
  <c r="H141" i="15"/>
  <c r="H92" i="15"/>
  <c r="H293" i="15"/>
  <c r="H294" i="15" s="1"/>
  <c r="H200" i="15"/>
  <c r="H114" i="4"/>
  <c r="G200" i="14" s="1"/>
  <c r="H32" i="4"/>
  <c r="G78" i="20"/>
  <c r="E169" i="21"/>
  <c r="E204" i="21"/>
  <c r="E172" i="21"/>
  <c r="E190" i="21"/>
  <c r="E230" i="21" s="1"/>
  <c r="D102" i="20"/>
  <c r="C102" i="20"/>
  <c r="E102" i="20"/>
  <c r="B102" i="20"/>
  <c r="D464" i="20"/>
  <c r="H464" i="20"/>
  <c r="C464" i="20"/>
  <c r="G464" i="20"/>
  <c r="E464" i="20"/>
  <c r="B464" i="20"/>
  <c r="I464" i="20"/>
  <c r="F464" i="20"/>
  <c r="I378" i="15"/>
  <c r="I418" i="15" s="1"/>
  <c r="I392" i="15"/>
  <c r="E116" i="14"/>
  <c r="E117" i="14"/>
  <c r="E115" i="14"/>
  <c r="I120" i="4"/>
  <c r="H206" i="14" s="1"/>
  <c r="H441" i="20"/>
  <c r="H84" i="20"/>
  <c r="I113" i="4"/>
  <c r="H199" i="14" s="1"/>
  <c r="H77" i="20"/>
  <c r="H118" i="4"/>
  <c r="G204" i="14" s="1"/>
  <c r="H33" i="4"/>
  <c r="G82" i="20"/>
  <c r="J26" i="11"/>
  <c r="K26" i="11" s="1"/>
  <c r="I256" i="13"/>
  <c r="H60" i="15"/>
  <c r="H275" i="15"/>
  <c r="H276" i="15" s="1"/>
  <c r="H182" i="15"/>
  <c r="H212" i="15"/>
  <c r="H213" i="15" s="1"/>
  <c r="H15" i="15"/>
  <c r="I89" i="15"/>
  <c r="I291" i="15"/>
  <c r="I117" i="4"/>
  <c r="H203" i="14" s="1"/>
  <c r="H81" i="20"/>
  <c r="H121" i="4"/>
  <c r="G207" i="14" s="1"/>
  <c r="G442" i="20"/>
  <c r="G85" i="20"/>
  <c r="H142" i="4"/>
  <c r="H141" i="4"/>
  <c r="G54" i="14"/>
  <c r="G53" i="14"/>
  <c r="G142" i="14"/>
  <c r="G139" i="14"/>
  <c r="H140" i="4" s="1"/>
  <c r="D172" i="21"/>
  <c r="D190" i="21"/>
  <c r="D230" i="21" s="1"/>
  <c r="D169" i="21"/>
  <c r="D204" i="21"/>
  <c r="E101" i="20"/>
  <c r="D101" i="20"/>
  <c r="B101" i="20"/>
  <c r="E463" i="20"/>
  <c r="I463" i="20"/>
  <c r="C101" i="20"/>
  <c r="D463" i="20"/>
  <c r="H463" i="20"/>
  <c r="F463" i="20"/>
  <c r="C463" i="20"/>
  <c r="B463" i="20"/>
  <c r="G463" i="20"/>
  <c r="J73" i="4"/>
  <c r="I159" i="14" s="1"/>
  <c r="I395" i="21"/>
  <c r="I37" i="20"/>
  <c r="E42" i="10"/>
  <c r="E40" i="12"/>
  <c r="E42" i="11"/>
  <c r="E62" i="9"/>
  <c r="E22" i="14"/>
  <c r="E34" i="14"/>
  <c r="E31" i="14"/>
  <c r="C221" i="21"/>
  <c r="C194" i="21"/>
  <c r="C234" i="21" s="1"/>
  <c r="C185" i="21"/>
  <c r="C182" i="21"/>
  <c r="B177" i="20"/>
  <c r="E177" i="20"/>
  <c r="D177" i="20"/>
  <c r="E539" i="20"/>
  <c r="I539" i="20"/>
  <c r="C177" i="20"/>
  <c r="D539" i="20"/>
  <c r="H539" i="20"/>
  <c r="F539" i="20"/>
  <c r="C539" i="20"/>
  <c r="B539" i="20"/>
  <c r="G539" i="20"/>
  <c r="I95" i="4"/>
  <c r="H181" i="14" s="1"/>
  <c r="H59" i="20"/>
  <c r="K95" i="4"/>
  <c r="H17" i="8"/>
  <c r="B82" i="21"/>
  <c r="G161" i="13"/>
  <c r="I109" i="4"/>
  <c r="I106" i="4"/>
  <c r="H296" i="15"/>
  <c r="I16" i="11"/>
  <c r="I17" i="9"/>
  <c r="G133" i="13"/>
  <c r="K164" i="4"/>
  <c r="G244" i="21"/>
  <c r="H217" i="15"/>
  <c r="H291" i="15"/>
  <c r="L346" i="21"/>
  <c r="K173" i="4"/>
  <c r="K48" i="5"/>
  <c r="H152" i="13"/>
  <c r="H18" i="12"/>
  <c r="G297" i="15"/>
  <c r="G157" i="13"/>
  <c r="H158" i="13"/>
  <c r="K20" i="4"/>
  <c r="AX14" i="24" l="1"/>
  <c r="E11" i="7"/>
  <c r="M12" i="14"/>
  <c r="M360" i="21"/>
  <c r="M400" i="21" s="1"/>
  <c r="E253" i="21"/>
  <c r="R16" i="24"/>
  <c r="M329" i="15"/>
  <c r="K10" i="10"/>
  <c r="E50" i="10"/>
  <c r="K161" i="4"/>
  <c r="J177" i="4"/>
  <c r="E50" i="11"/>
  <c r="F572" i="20"/>
  <c r="F747" i="20" s="1"/>
  <c r="F526" i="20"/>
  <c r="F701" i="20" s="1"/>
  <c r="F689" i="20"/>
  <c r="F552" i="20"/>
  <c r="F727" i="20" s="1"/>
  <c r="B572" i="20"/>
  <c r="B747" i="20" s="1"/>
  <c r="B526" i="20"/>
  <c r="B701" i="20" s="1"/>
  <c r="B689" i="20"/>
  <c r="B552" i="20"/>
  <c r="B727" i="20" s="1"/>
  <c r="G572" i="20"/>
  <c r="G747" i="20" s="1"/>
  <c r="G689" i="20"/>
  <c r="G552" i="20"/>
  <c r="G727" i="20" s="1"/>
  <c r="G526" i="20"/>
  <c r="G701" i="20" s="1"/>
  <c r="E649" i="20"/>
  <c r="E478" i="20"/>
  <c r="E493" i="20"/>
  <c r="E590" i="20"/>
  <c r="E765" i="20" s="1"/>
  <c r="E486" i="20"/>
  <c r="E661" i="20" s="1"/>
  <c r="E116" i="20"/>
  <c r="E131" i="20"/>
  <c r="E124" i="20"/>
  <c r="E299" i="20" s="1"/>
  <c r="E287" i="20"/>
  <c r="C493" i="20"/>
  <c r="C649" i="20"/>
  <c r="C478" i="20"/>
  <c r="C486" i="20"/>
  <c r="C661" i="20" s="1"/>
  <c r="C590" i="20"/>
  <c r="C765" i="20" s="1"/>
  <c r="I571" i="20"/>
  <c r="I746" i="20" s="1"/>
  <c r="I525" i="20"/>
  <c r="I700" i="20" s="1"/>
  <c r="I551" i="20"/>
  <c r="I726" i="20" s="1"/>
  <c r="I688" i="20"/>
  <c r="I517" i="20"/>
  <c r="C571" i="20"/>
  <c r="C746" i="20" s="1"/>
  <c r="C688" i="20"/>
  <c r="C517" i="20"/>
  <c r="C551" i="20"/>
  <c r="C726" i="20" s="1"/>
  <c r="C525" i="20"/>
  <c r="C700" i="20" s="1"/>
  <c r="D155" i="20"/>
  <c r="D189" i="20"/>
  <c r="D364" i="20" s="1"/>
  <c r="D326" i="20"/>
  <c r="D163" i="20"/>
  <c r="D338" i="20" s="1"/>
  <c r="D209" i="20"/>
  <c r="D384" i="20" s="1"/>
  <c r="C536" i="20"/>
  <c r="C707" i="20"/>
  <c r="D174" i="20"/>
  <c r="D345" i="20"/>
  <c r="F707" i="20"/>
  <c r="F536" i="20"/>
  <c r="C592" i="20"/>
  <c r="C767" i="20" s="1"/>
  <c r="C709" i="20"/>
  <c r="D290" i="20"/>
  <c r="D134" i="20"/>
  <c r="D231" i="20"/>
  <c r="D406" i="20" s="1"/>
  <c r="D127" i="20"/>
  <c r="D302" i="20" s="1"/>
  <c r="I496" i="20"/>
  <c r="I652" i="20"/>
  <c r="I489" i="20"/>
  <c r="I664" i="20" s="1"/>
  <c r="C496" i="20"/>
  <c r="C652" i="20"/>
  <c r="C489" i="20"/>
  <c r="C664" i="20" s="1"/>
  <c r="I151" i="15"/>
  <c r="I47" i="15"/>
  <c r="I244" i="15"/>
  <c r="I245" i="15" s="1"/>
  <c r="I495" i="20"/>
  <c r="I651" i="20"/>
  <c r="I488" i="20"/>
  <c r="I663" i="20" s="1"/>
  <c r="H495" i="20"/>
  <c r="H651" i="20"/>
  <c r="H488" i="20"/>
  <c r="H663" i="20" s="1"/>
  <c r="H592" i="20"/>
  <c r="H767" i="20" s="1"/>
  <c r="D133" i="20"/>
  <c r="D230" i="20"/>
  <c r="D405" i="20" s="1"/>
  <c r="D289" i="20"/>
  <c r="D126" i="20"/>
  <c r="D301" i="20" s="1"/>
  <c r="D574" i="20"/>
  <c r="D749" i="20" s="1"/>
  <c r="D691" i="20"/>
  <c r="D528" i="20"/>
  <c r="D703" i="20" s="1"/>
  <c r="D554" i="20"/>
  <c r="D729" i="20" s="1"/>
  <c r="B212" i="20"/>
  <c r="B387" i="20" s="1"/>
  <c r="B329" i="20"/>
  <c r="B166" i="20"/>
  <c r="B341" i="20" s="1"/>
  <c r="B192" i="20"/>
  <c r="B367" i="20" s="1"/>
  <c r="B574" i="20"/>
  <c r="B749" i="20" s="1"/>
  <c r="B554" i="20"/>
  <c r="B729" i="20" s="1"/>
  <c r="B528" i="20"/>
  <c r="B703" i="20" s="1"/>
  <c r="B691" i="20"/>
  <c r="I650" i="20"/>
  <c r="I494" i="20"/>
  <c r="I487" i="20"/>
  <c r="I662" i="20" s="1"/>
  <c r="E494" i="20"/>
  <c r="E650" i="20"/>
  <c r="E487" i="20"/>
  <c r="E662" i="20" s="1"/>
  <c r="E591" i="20"/>
  <c r="E766" i="20" s="1"/>
  <c r="C591" i="20"/>
  <c r="C766" i="20" s="1"/>
  <c r="C650" i="20"/>
  <c r="C494" i="20"/>
  <c r="C487" i="20"/>
  <c r="C662" i="20" s="1"/>
  <c r="F573" i="20"/>
  <c r="F748" i="20" s="1"/>
  <c r="F690" i="20"/>
  <c r="F553" i="20"/>
  <c r="F728" i="20" s="1"/>
  <c r="F527" i="20"/>
  <c r="F702" i="20" s="1"/>
  <c r="H527" i="20"/>
  <c r="H702" i="20" s="1"/>
  <c r="H573" i="20"/>
  <c r="H748" i="20" s="1"/>
  <c r="H553" i="20"/>
  <c r="H728" i="20" s="1"/>
  <c r="H690" i="20"/>
  <c r="B211" i="20"/>
  <c r="B386" i="20" s="1"/>
  <c r="B328" i="20"/>
  <c r="B165" i="20"/>
  <c r="B340" i="20" s="1"/>
  <c r="B191" i="20"/>
  <c r="B366" i="20" s="1"/>
  <c r="I51" i="14"/>
  <c r="J139" i="4"/>
  <c r="B210" i="20"/>
  <c r="B385" i="20" s="1"/>
  <c r="B164" i="20"/>
  <c r="B339" i="20" s="1"/>
  <c r="B190" i="20"/>
  <c r="B365" i="20" s="1"/>
  <c r="B327" i="20"/>
  <c r="D572" i="20"/>
  <c r="D747" i="20" s="1"/>
  <c r="D526" i="20"/>
  <c r="D701" i="20" s="1"/>
  <c r="D552" i="20"/>
  <c r="D727" i="20" s="1"/>
  <c r="D689" i="20"/>
  <c r="C210" i="20"/>
  <c r="C385" i="20" s="1"/>
  <c r="C164" i="20"/>
  <c r="C339" i="20" s="1"/>
  <c r="C327" i="20"/>
  <c r="C190" i="20"/>
  <c r="C365" i="20" s="1"/>
  <c r="D287" i="20"/>
  <c r="D116" i="20"/>
  <c r="D131" i="20"/>
  <c r="D228" i="20"/>
  <c r="D403" i="20" s="1"/>
  <c r="D124" i="20"/>
  <c r="D299" i="20" s="1"/>
  <c r="H493" i="20"/>
  <c r="H478" i="20"/>
  <c r="H649" i="20"/>
  <c r="H590" i="20"/>
  <c r="H765" i="20" s="1"/>
  <c r="H486" i="20"/>
  <c r="H661" i="20" s="1"/>
  <c r="I478" i="20"/>
  <c r="I493" i="20"/>
  <c r="I486" i="20"/>
  <c r="I661" i="20" s="1"/>
  <c r="I590" i="20"/>
  <c r="I765" i="20" s="1"/>
  <c r="I649" i="20"/>
  <c r="H551" i="20"/>
  <c r="H726" i="20" s="1"/>
  <c r="H517" i="20"/>
  <c r="H525" i="20"/>
  <c r="H700" i="20" s="1"/>
  <c r="H571" i="20"/>
  <c r="H746" i="20" s="1"/>
  <c r="H688" i="20"/>
  <c r="G571" i="20"/>
  <c r="G746" i="20" s="1"/>
  <c r="G688" i="20"/>
  <c r="G551" i="20"/>
  <c r="G726" i="20" s="1"/>
  <c r="G517" i="20"/>
  <c r="G525" i="20"/>
  <c r="G700" i="20" s="1"/>
  <c r="C209" i="20"/>
  <c r="C384" i="20" s="1"/>
  <c r="C326" i="20"/>
  <c r="C155" i="20"/>
  <c r="C189" i="20"/>
  <c r="C364" i="20" s="1"/>
  <c r="C163" i="20"/>
  <c r="C338" i="20" s="1"/>
  <c r="C228" i="20"/>
  <c r="C403" i="20" s="1"/>
  <c r="C174" i="20"/>
  <c r="C345" i="20"/>
  <c r="E536" i="20"/>
  <c r="E707" i="20"/>
  <c r="G590" i="20"/>
  <c r="G765" i="20" s="1"/>
  <c r="G536" i="20"/>
  <c r="G707" i="20"/>
  <c r="I592" i="20"/>
  <c r="I767" i="20" s="1"/>
  <c r="I709" i="20"/>
  <c r="H652" i="20"/>
  <c r="H496" i="20"/>
  <c r="H593" i="20"/>
  <c r="H768" i="20" s="1"/>
  <c r="H489" i="20"/>
  <c r="H664" i="20" s="1"/>
  <c r="G652" i="20"/>
  <c r="G496" i="20"/>
  <c r="G489" i="20"/>
  <c r="G664" i="20" s="1"/>
  <c r="C290" i="20"/>
  <c r="C134" i="20"/>
  <c r="C127" i="20"/>
  <c r="C302" i="20" s="1"/>
  <c r="D591" i="20"/>
  <c r="D766" i="20" s="1"/>
  <c r="D708" i="20"/>
  <c r="F591" i="20"/>
  <c r="F766" i="20" s="1"/>
  <c r="F708" i="20"/>
  <c r="F651" i="20"/>
  <c r="F495" i="20"/>
  <c r="F488" i="20"/>
  <c r="F663" i="20" s="1"/>
  <c r="C495" i="20"/>
  <c r="C651" i="20"/>
  <c r="C488" i="20"/>
  <c r="C663" i="20" s="1"/>
  <c r="C289" i="20"/>
  <c r="C133" i="20"/>
  <c r="C126" i="20"/>
  <c r="C301" i="20" s="1"/>
  <c r="D212" i="20"/>
  <c r="D387" i="20" s="1"/>
  <c r="D166" i="20"/>
  <c r="D341" i="20" s="1"/>
  <c r="D329" i="20"/>
  <c r="D192" i="20"/>
  <c r="D367" i="20" s="1"/>
  <c r="I574" i="20"/>
  <c r="I749" i="20" s="1"/>
  <c r="I691" i="20"/>
  <c r="I528" i="20"/>
  <c r="I703" i="20" s="1"/>
  <c r="I554" i="20"/>
  <c r="I729" i="20" s="1"/>
  <c r="H574" i="20"/>
  <c r="H749" i="20" s="1"/>
  <c r="H691" i="20"/>
  <c r="H554" i="20"/>
  <c r="H729" i="20" s="1"/>
  <c r="H528" i="20"/>
  <c r="H703" i="20" s="1"/>
  <c r="E229" i="20"/>
  <c r="E404" i="20" s="1"/>
  <c r="E288" i="20"/>
  <c r="E132" i="20"/>
  <c r="E125" i="20"/>
  <c r="E300" i="20" s="1"/>
  <c r="B650" i="20"/>
  <c r="B494" i="20"/>
  <c r="B591" i="20"/>
  <c r="B766" i="20" s="1"/>
  <c r="B487" i="20"/>
  <c r="B662" i="20" s="1"/>
  <c r="C229" i="20"/>
  <c r="C404" i="20" s="1"/>
  <c r="C132" i="20"/>
  <c r="C288" i="20"/>
  <c r="C125" i="20"/>
  <c r="C300" i="20" s="1"/>
  <c r="I690" i="20"/>
  <c r="I553" i="20"/>
  <c r="I728" i="20" s="1"/>
  <c r="I527" i="20"/>
  <c r="I702" i="20" s="1"/>
  <c r="I573" i="20"/>
  <c r="I748" i="20" s="1"/>
  <c r="E573" i="20"/>
  <c r="E748" i="20" s="1"/>
  <c r="E690" i="20"/>
  <c r="E553" i="20"/>
  <c r="E728" i="20" s="1"/>
  <c r="E527" i="20"/>
  <c r="E702" i="20" s="1"/>
  <c r="C573" i="20"/>
  <c r="C748" i="20" s="1"/>
  <c r="C553" i="20"/>
  <c r="C728" i="20" s="1"/>
  <c r="C527" i="20"/>
  <c r="C702" i="20" s="1"/>
  <c r="C690" i="20"/>
  <c r="I593" i="20"/>
  <c r="I768" i="20" s="1"/>
  <c r="I710" i="20"/>
  <c r="C572" i="20"/>
  <c r="C747" i="20" s="1"/>
  <c r="C552" i="20"/>
  <c r="C727" i="20" s="1"/>
  <c r="C526" i="20"/>
  <c r="C701" i="20" s="1"/>
  <c r="C689" i="20"/>
  <c r="E572" i="20"/>
  <c r="E747" i="20" s="1"/>
  <c r="E526" i="20"/>
  <c r="E701" i="20" s="1"/>
  <c r="E552" i="20"/>
  <c r="E727" i="20" s="1"/>
  <c r="E689" i="20"/>
  <c r="E210" i="20"/>
  <c r="E385" i="20" s="1"/>
  <c r="E164" i="20"/>
  <c r="E339" i="20" s="1"/>
  <c r="E327" i="20"/>
  <c r="E190" i="20"/>
  <c r="E365" i="20" s="1"/>
  <c r="G478" i="20"/>
  <c r="G493" i="20"/>
  <c r="G649" i="20"/>
  <c r="G486" i="20"/>
  <c r="G661" i="20" s="1"/>
  <c r="F478" i="20"/>
  <c r="F649" i="20"/>
  <c r="F493" i="20"/>
  <c r="F590" i="20"/>
  <c r="F765" i="20" s="1"/>
  <c r="F486" i="20"/>
  <c r="F661" i="20" s="1"/>
  <c r="B478" i="20"/>
  <c r="B493" i="20"/>
  <c r="B486" i="20"/>
  <c r="B661" i="20" s="1"/>
  <c r="B590" i="20"/>
  <c r="B765" i="20" s="1"/>
  <c r="B649" i="20"/>
  <c r="B571" i="20"/>
  <c r="B746" i="20" s="1"/>
  <c r="B525" i="20"/>
  <c r="B700" i="20" s="1"/>
  <c r="B688" i="20"/>
  <c r="B551" i="20"/>
  <c r="B726" i="20" s="1"/>
  <c r="B517" i="20"/>
  <c r="B209" i="20"/>
  <c r="B384" i="20" s="1"/>
  <c r="B189" i="20"/>
  <c r="B364" i="20" s="1"/>
  <c r="B155" i="20"/>
  <c r="B326" i="20"/>
  <c r="B163" i="20"/>
  <c r="B338" i="20" s="1"/>
  <c r="E688" i="20"/>
  <c r="E571" i="20"/>
  <c r="E746" i="20" s="1"/>
  <c r="E517" i="20"/>
  <c r="E525" i="20"/>
  <c r="E700" i="20" s="1"/>
  <c r="E551" i="20"/>
  <c r="E726" i="20" s="1"/>
  <c r="B536" i="20"/>
  <c r="B707" i="20"/>
  <c r="H707" i="20"/>
  <c r="H536" i="20"/>
  <c r="D590" i="20"/>
  <c r="D765" i="20" s="1"/>
  <c r="D536" i="20"/>
  <c r="D707" i="20"/>
  <c r="G592" i="20"/>
  <c r="G767" i="20" s="1"/>
  <c r="G709" i="20"/>
  <c r="F592" i="20"/>
  <c r="F767" i="20" s="1"/>
  <c r="F709" i="20"/>
  <c r="E496" i="20"/>
  <c r="E652" i="20"/>
  <c r="E593" i="20"/>
  <c r="E768" i="20" s="1"/>
  <c r="E489" i="20"/>
  <c r="E664" i="20" s="1"/>
  <c r="B652" i="20"/>
  <c r="B496" i="20"/>
  <c r="B593" i="20"/>
  <c r="B768" i="20" s="1"/>
  <c r="B489" i="20"/>
  <c r="B664" i="20" s="1"/>
  <c r="B134" i="20"/>
  <c r="B290" i="20"/>
  <c r="B231" i="20"/>
  <c r="B406" i="20" s="1"/>
  <c r="B127" i="20"/>
  <c r="B302" i="20" s="1"/>
  <c r="I591" i="20"/>
  <c r="I766" i="20" s="1"/>
  <c r="I708" i="20"/>
  <c r="G591" i="20"/>
  <c r="G766" i="20" s="1"/>
  <c r="G708" i="20"/>
  <c r="J17" i="12"/>
  <c r="K10" i="12"/>
  <c r="G495" i="20"/>
  <c r="G651" i="20"/>
  <c r="G488" i="20"/>
  <c r="G663" i="20" s="1"/>
  <c r="E289" i="20"/>
  <c r="E133" i="20"/>
  <c r="E126" i="20"/>
  <c r="E301" i="20" s="1"/>
  <c r="E230" i="20"/>
  <c r="E405" i="20" s="1"/>
  <c r="E495" i="20"/>
  <c r="E651" i="20"/>
  <c r="E592" i="20"/>
  <c r="E767" i="20" s="1"/>
  <c r="E488" i="20"/>
  <c r="E663" i="20" s="1"/>
  <c r="F574" i="20"/>
  <c r="F749" i="20" s="1"/>
  <c r="F554" i="20"/>
  <c r="F729" i="20" s="1"/>
  <c r="F528" i="20"/>
  <c r="F703" i="20" s="1"/>
  <c r="F691" i="20"/>
  <c r="C574" i="20"/>
  <c r="C749" i="20" s="1"/>
  <c r="C554" i="20"/>
  <c r="C729" i="20" s="1"/>
  <c r="C528" i="20"/>
  <c r="C703" i="20" s="1"/>
  <c r="C691" i="20"/>
  <c r="C212" i="20"/>
  <c r="C387" i="20" s="1"/>
  <c r="C329" i="20"/>
  <c r="C192" i="20"/>
  <c r="C367" i="20" s="1"/>
  <c r="C166" i="20"/>
  <c r="C341" i="20" s="1"/>
  <c r="G494" i="20"/>
  <c r="G650" i="20"/>
  <c r="G487" i="20"/>
  <c r="G662" i="20" s="1"/>
  <c r="D650" i="20"/>
  <c r="D494" i="20"/>
  <c r="D487" i="20"/>
  <c r="D662" i="20" s="1"/>
  <c r="D132" i="20"/>
  <c r="D229" i="20"/>
  <c r="D404" i="20" s="1"/>
  <c r="D288" i="20"/>
  <c r="D125" i="20"/>
  <c r="D300" i="20" s="1"/>
  <c r="J94" i="4"/>
  <c r="I180" i="14" s="1"/>
  <c r="F236" i="21"/>
  <c r="E191" i="20"/>
  <c r="E366" i="20" s="1"/>
  <c r="E211" i="20"/>
  <c r="E386" i="20" s="1"/>
  <c r="E165" i="20"/>
  <c r="E340" i="20" s="1"/>
  <c r="E328" i="20"/>
  <c r="B573" i="20"/>
  <c r="B748" i="20" s="1"/>
  <c r="B690" i="20"/>
  <c r="B553" i="20"/>
  <c r="B728" i="20" s="1"/>
  <c r="B527" i="20"/>
  <c r="B702" i="20" s="1"/>
  <c r="C211" i="20"/>
  <c r="C386" i="20" s="1"/>
  <c r="C165" i="20"/>
  <c r="C340" i="20" s="1"/>
  <c r="C191" i="20"/>
  <c r="C366" i="20" s="1"/>
  <c r="C328" i="20"/>
  <c r="C593" i="20"/>
  <c r="C768" i="20" s="1"/>
  <c r="C710" i="20"/>
  <c r="C231" i="20"/>
  <c r="C406" i="20" s="1"/>
  <c r="C348" i="20"/>
  <c r="H572" i="20"/>
  <c r="H747" i="20" s="1"/>
  <c r="H689" i="20"/>
  <c r="H552" i="20"/>
  <c r="H727" i="20" s="1"/>
  <c r="H526" i="20"/>
  <c r="H701" i="20" s="1"/>
  <c r="I572" i="20"/>
  <c r="I747" i="20" s="1"/>
  <c r="I552" i="20"/>
  <c r="I727" i="20" s="1"/>
  <c r="I526" i="20"/>
  <c r="I701" i="20" s="1"/>
  <c r="I689" i="20"/>
  <c r="D210" i="20"/>
  <c r="D385" i="20" s="1"/>
  <c r="D164" i="20"/>
  <c r="D339" i="20" s="1"/>
  <c r="D190" i="20"/>
  <c r="D365" i="20" s="1"/>
  <c r="D327" i="20"/>
  <c r="D478" i="20"/>
  <c r="D493" i="20"/>
  <c r="D486" i="20"/>
  <c r="D661" i="20" s="1"/>
  <c r="D649" i="20"/>
  <c r="C124" i="20"/>
  <c r="C299" i="20" s="1"/>
  <c r="C287" i="20"/>
  <c r="C131" i="20"/>
  <c r="C116" i="20"/>
  <c r="B116" i="20"/>
  <c r="B131" i="20"/>
  <c r="B287" i="20"/>
  <c r="B124" i="20"/>
  <c r="B299" i="20" s="1"/>
  <c r="H28" i="7"/>
  <c r="N28" i="7" s="1"/>
  <c r="J149" i="14"/>
  <c r="J62" i="14" s="1"/>
  <c r="AZ15" i="24"/>
  <c r="G28" i="3"/>
  <c r="E189" i="20"/>
  <c r="E364" i="20" s="1"/>
  <c r="E163" i="20"/>
  <c r="E338" i="20" s="1"/>
  <c r="E209" i="20"/>
  <c r="E384" i="20" s="1"/>
  <c r="E326" i="20"/>
  <c r="E155" i="20"/>
  <c r="D517" i="20"/>
  <c r="D688" i="20"/>
  <c r="D525" i="20"/>
  <c r="D700" i="20" s="1"/>
  <c r="D571" i="20"/>
  <c r="D746" i="20" s="1"/>
  <c r="D551" i="20"/>
  <c r="D726" i="20" s="1"/>
  <c r="F688" i="20"/>
  <c r="F517" i="20"/>
  <c r="F571" i="20"/>
  <c r="F746" i="20" s="1"/>
  <c r="F525" i="20"/>
  <c r="F700" i="20" s="1"/>
  <c r="F551" i="20"/>
  <c r="F726" i="20" s="1"/>
  <c r="I536" i="20"/>
  <c r="I707" i="20"/>
  <c r="B228" i="20"/>
  <c r="B403" i="20" s="1"/>
  <c r="B345" i="20"/>
  <c r="B174" i="20"/>
  <c r="E228" i="20"/>
  <c r="E403" i="20" s="1"/>
  <c r="E174" i="20"/>
  <c r="E345" i="20"/>
  <c r="C230" i="20"/>
  <c r="C405" i="20" s="1"/>
  <c r="C347" i="20"/>
  <c r="F652" i="20"/>
  <c r="F496" i="20"/>
  <c r="F593" i="20"/>
  <c r="F768" i="20" s="1"/>
  <c r="F489" i="20"/>
  <c r="F664" i="20" s="1"/>
  <c r="E290" i="20"/>
  <c r="E134" i="20"/>
  <c r="E127" i="20"/>
  <c r="E302" i="20" s="1"/>
  <c r="D652" i="20"/>
  <c r="D496" i="20"/>
  <c r="D593" i="20"/>
  <c r="D768" i="20" s="1"/>
  <c r="D489" i="20"/>
  <c r="D664" i="20" s="1"/>
  <c r="F210" i="21"/>
  <c r="F196" i="21"/>
  <c r="I155" i="15"/>
  <c r="I248" i="15"/>
  <c r="I249" i="15" s="1"/>
  <c r="I101" i="15"/>
  <c r="I114" i="15" s="1"/>
  <c r="I300" i="15"/>
  <c r="B133" i="20"/>
  <c r="B289" i="20"/>
  <c r="B230" i="20"/>
  <c r="B405" i="20" s="1"/>
  <c r="B126" i="20"/>
  <c r="B301" i="20" s="1"/>
  <c r="B495" i="20"/>
  <c r="B651" i="20"/>
  <c r="B488" i="20"/>
  <c r="B663" i="20" s="1"/>
  <c r="B592" i="20"/>
  <c r="B767" i="20" s="1"/>
  <c r="D651" i="20"/>
  <c r="D495" i="20"/>
  <c r="D592" i="20"/>
  <c r="D767" i="20" s="1"/>
  <c r="D488" i="20"/>
  <c r="D663" i="20" s="1"/>
  <c r="E691" i="20"/>
  <c r="E574" i="20"/>
  <c r="E749" i="20" s="1"/>
  <c r="E554" i="20"/>
  <c r="E729" i="20" s="1"/>
  <c r="E528" i="20"/>
  <c r="E703" i="20" s="1"/>
  <c r="G554" i="20"/>
  <c r="G729" i="20" s="1"/>
  <c r="G691" i="20"/>
  <c r="G574" i="20"/>
  <c r="G749" i="20" s="1"/>
  <c r="G528" i="20"/>
  <c r="G703" i="20" s="1"/>
  <c r="E212" i="20"/>
  <c r="E387" i="20" s="1"/>
  <c r="E166" i="20"/>
  <c r="E341" i="20" s="1"/>
  <c r="E192" i="20"/>
  <c r="E367" i="20" s="1"/>
  <c r="E329" i="20"/>
  <c r="F494" i="20"/>
  <c r="F650" i="20"/>
  <c r="F487" i="20"/>
  <c r="F662" i="20" s="1"/>
  <c r="H650" i="20"/>
  <c r="H494" i="20"/>
  <c r="H487" i="20"/>
  <c r="H662" i="20" s="1"/>
  <c r="H591" i="20"/>
  <c r="H766" i="20" s="1"/>
  <c r="B288" i="20"/>
  <c r="B132" i="20"/>
  <c r="B125" i="20"/>
  <c r="B300" i="20" s="1"/>
  <c r="B229" i="20"/>
  <c r="B404" i="20" s="1"/>
  <c r="G573" i="20"/>
  <c r="G748" i="20" s="1"/>
  <c r="G553" i="20"/>
  <c r="G728" i="20" s="1"/>
  <c r="G690" i="20"/>
  <c r="G527" i="20"/>
  <c r="G702" i="20" s="1"/>
  <c r="D573" i="20"/>
  <c r="D748" i="20" s="1"/>
  <c r="D553" i="20"/>
  <c r="D728" i="20" s="1"/>
  <c r="D690" i="20"/>
  <c r="D527" i="20"/>
  <c r="D702" i="20" s="1"/>
  <c r="D328" i="20"/>
  <c r="D211" i="20"/>
  <c r="D386" i="20" s="1"/>
  <c r="D165" i="20"/>
  <c r="D340" i="20" s="1"/>
  <c r="D191" i="20"/>
  <c r="D366" i="20" s="1"/>
  <c r="E231" i="20"/>
  <c r="E406" i="20" s="1"/>
  <c r="E348" i="20"/>
  <c r="G593" i="20"/>
  <c r="G768" i="20" s="1"/>
  <c r="G710" i="20"/>
  <c r="G170" i="13"/>
  <c r="K141" i="4"/>
  <c r="I217" i="15"/>
  <c r="G173" i="13"/>
  <c r="G55" i="14"/>
  <c r="K143" i="4"/>
  <c r="H285" i="15"/>
  <c r="H286" i="15" s="1"/>
  <c r="C222" i="21"/>
  <c r="C225" i="21"/>
  <c r="J113" i="4"/>
  <c r="I199" i="14" s="1"/>
  <c r="I77" i="20"/>
  <c r="D139" i="20"/>
  <c r="D217" i="20"/>
  <c r="D392" i="20" s="1"/>
  <c r="D276" i="20"/>
  <c r="D107" i="20"/>
  <c r="H28" i="15"/>
  <c r="H29" i="15" s="1"/>
  <c r="H16" i="15"/>
  <c r="H41" i="10"/>
  <c r="G33" i="14"/>
  <c r="E639" i="20"/>
  <c r="E502" i="20"/>
  <c r="E580" i="20"/>
  <c r="E755" i="20" s="1"/>
  <c r="E470" i="20"/>
  <c r="E198" i="21"/>
  <c r="E209" i="21"/>
  <c r="E186" i="21"/>
  <c r="E195" i="21"/>
  <c r="E212" i="21"/>
  <c r="H222" i="15"/>
  <c r="H223" i="15" s="1"/>
  <c r="H161" i="15"/>
  <c r="J66" i="13"/>
  <c r="I111" i="13"/>
  <c r="J28" i="12"/>
  <c r="K25" i="11"/>
  <c r="C465" i="20"/>
  <c r="C577" i="20"/>
  <c r="C752" i="20" s="1"/>
  <c r="C636" i="20"/>
  <c r="C499" i="20"/>
  <c r="C467" i="20"/>
  <c r="I76" i="15"/>
  <c r="I121" i="15"/>
  <c r="H57" i="8"/>
  <c r="J189" i="13"/>
  <c r="B269" i="21"/>
  <c r="F714" i="20"/>
  <c r="F558" i="20"/>
  <c r="F733" i="20" s="1"/>
  <c r="F597" i="20"/>
  <c r="F772" i="20" s="1"/>
  <c r="F545" i="20"/>
  <c r="I714" i="20"/>
  <c r="I558" i="20"/>
  <c r="I733" i="20" s="1"/>
  <c r="I545" i="20"/>
  <c r="I597" i="20"/>
  <c r="I772" i="20" s="1"/>
  <c r="B352" i="20"/>
  <c r="B196" i="20"/>
  <c r="B371" i="20" s="1"/>
  <c r="B235" i="20"/>
  <c r="B410" i="20" s="1"/>
  <c r="B183" i="20"/>
  <c r="E170" i="4"/>
  <c r="E206" i="4"/>
  <c r="E197" i="4"/>
  <c r="E209" i="4"/>
  <c r="E207" i="4"/>
  <c r="E208" i="4"/>
  <c r="E69" i="9"/>
  <c r="B638" i="20"/>
  <c r="B501" i="20"/>
  <c r="B579" i="20"/>
  <c r="B754" i="20" s="1"/>
  <c r="B469" i="20"/>
  <c r="D579" i="20"/>
  <c r="D754" i="20" s="1"/>
  <c r="D501" i="20"/>
  <c r="D638" i="20"/>
  <c r="D469" i="20"/>
  <c r="B139" i="20"/>
  <c r="B217" i="20"/>
  <c r="B392" i="20" s="1"/>
  <c r="B276" i="20"/>
  <c r="B107" i="20"/>
  <c r="D212" i="21"/>
  <c r="D198" i="21"/>
  <c r="D209" i="21"/>
  <c r="D186" i="21"/>
  <c r="D195" i="21"/>
  <c r="B502" i="20"/>
  <c r="B580" i="20"/>
  <c r="B755" i="20" s="1"/>
  <c r="B639" i="20"/>
  <c r="B470" i="20"/>
  <c r="H580" i="20"/>
  <c r="H755" i="20" s="1"/>
  <c r="H639" i="20"/>
  <c r="H502" i="20"/>
  <c r="H470" i="20"/>
  <c r="C140" i="20"/>
  <c r="C218" i="20"/>
  <c r="C393" i="20" s="1"/>
  <c r="C277" i="20"/>
  <c r="C108" i="20"/>
  <c r="H96" i="15"/>
  <c r="H97" i="15" s="1"/>
  <c r="H51" i="15"/>
  <c r="H69" i="15"/>
  <c r="H70" i="15" s="1"/>
  <c r="H44" i="15"/>
  <c r="H24" i="3"/>
  <c r="I15" i="7"/>
  <c r="O15" i="7" s="1"/>
  <c r="K136" i="14"/>
  <c r="K49" i="14" s="1"/>
  <c r="V15" i="24"/>
  <c r="I105" i="15"/>
  <c r="I106" i="15" s="1"/>
  <c r="I303" i="15"/>
  <c r="I210" i="15"/>
  <c r="I499" i="20"/>
  <c r="I465" i="20"/>
  <c r="I577" i="20"/>
  <c r="I752" i="20" s="1"/>
  <c r="I636" i="20"/>
  <c r="I467" i="20"/>
  <c r="G465" i="20"/>
  <c r="G577" i="20"/>
  <c r="G752" i="20" s="1"/>
  <c r="G636" i="20"/>
  <c r="G499" i="20"/>
  <c r="G467" i="20"/>
  <c r="B103" i="20"/>
  <c r="B137" i="20"/>
  <c r="B215" i="20"/>
  <c r="B390" i="20" s="1"/>
  <c r="B274" i="20"/>
  <c r="B105" i="20"/>
  <c r="H407" i="15"/>
  <c r="H419" i="15"/>
  <c r="H380" i="15"/>
  <c r="H416" i="15"/>
  <c r="G26" i="3"/>
  <c r="H24" i="7"/>
  <c r="N24" i="7" s="1"/>
  <c r="J145" i="14"/>
  <c r="J58" i="14" s="1"/>
  <c r="AJ15" i="24"/>
  <c r="G196" i="4"/>
  <c r="G195" i="4"/>
  <c r="G193" i="4"/>
  <c r="G194" i="4"/>
  <c r="G49" i="11"/>
  <c r="G42" i="10"/>
  <c r="G40" i="12"/>
  <c r="G62" i="9"/>
  <c r="F31" i="14"/>
  <c r="F22" i="14"/>
  <c r="F34" i="14"/>
  <c r="G42" i="11"/>
  <c r="G168" i="4"/>
  <c r="G167" i="4"/>
  <c r="G169" i="4"/>
  <c r="G157" i="4"/>
  <c r="G166" i="4"/>
  <c r="G68" i="9"/>
  <c r="J95" i="4"/>
  <c r="I181" i="14" s="1"/>
  <c r="I59" i="20"/>
  <c r="I716" i="20"/>
  <c r="I560" i="20"/>
  <c r="I735" i="20" s="1"/>
  <c r="I547" i="20"/>
  <c r="I599" i="20"/>
  <c r="I774" i="20" s="1"/>
  <c r="E354" i="20"/>
  <c r="E198" i="20"/>
  <c r="E373" i="20" s="1"/>
  <c r="E237" i="20"/>
  <c r="E412" i="20" s="1"/>
  <c r="E185" i="20"/>
  <c r="C354" i="20"/>
  <c r="C198" i="20"/>
  <c r="C373" i="20" s="1"/>
  <c r="C237" i="20"/>
  <c r="C412" i="20" s="1"/>
  <c r="C185" i="20"/>
  <c r="J11" i="10"/>
  <c r="K11" i="10" s="1"/>
  <c r="J12" i="9"/>
  <c r="I85" i="13"/>
  <c r="J35" i="9"/>
  <c r="K35" i="9" s="1"/>
  <c r="I88" i="13"/>
  <c r="I31" i="15"/>
  <c r="I76" i="13"/>
  <c r="H3" i="23"/>
  <c r="I142" i="4"/>
  <c r="I141" i="4"/>
  <c r="H53" i="14"/>
  <c r="H54" i="14"/>
  <c r="H139" i="14"/>
  <c r="I143" i="4" s="1"/>
  <c r="H142" i="14"/>
  <c r="G204" i="4"/>
  <c r="G203" i="4"/>
  <c r="G205" i="4"/>
  <c r="G49" i="10"/>
  <c r="J56" i="4"/>
  <c r="J53" i="4"/>
  <c r="I370" i="21"/>
  <c r="K166" i="4" s="1"/>
  <c r="I414" i="21"/>
  <c r="K26" i="4" s="1"/>
  <c r="J13" i="4"/>
  <c r="I13" i="14" s="1"/>
  <c r="I20" i="20"/>
  <c r="I17" i="20"/>
  <c r="K142" i="4"/>
  <c r="J135" i="4"/>
  <c r="I47" i="14"/>
  <c r="H75" i="9"/>
  <c r="G156" i="14"/>
  <c r="G168" i="14"/>
  <c r="G165" i="14"/>
  <c r="F95" i="14"/>
  <c r="F93" i="14"/>
  <c r="F92" i="14"/>
  <c r="F94" i="14"/>
  <c r="E715" i="20"/>
  <c r="E559" i="20"/>
  <c r="E734" i="20" s="1"/>
  <c r="E598" i="20"/>
  <c r="E773" i="20" s="1"/>
  <c r="E546" i="20"/>
  <c r="H715" i="20"/>
  <c r="H559" i="20"/>
  <c r="H734" i="20" s="1"/>
  <c r="H598" i="20"/>
  <c r="H773" i="20" s="1"/>
  <c r="H546" i="20"/>
  <c r="E353" i="20"/>
  <c r="E197" i="20"/>
  <c r="E372" i="20" s="1"/>
  <c r="E184" i="20"/>
  <c r="E236" i="20"/>
  <c r="E411" i="20" s="1"/>
  <c r="H313" i="15"/>
  <c r="H314" i="15" s="1"/>
  <c r="H220" i="15"/>
  <c r="C66" i="8"/>
  <c r="K26" i="13"/>
  <c r="J152" i="4"/>
  <c r="I64" i="14"/>
  <c r="I174" i="4"/>
  <c r="I173" i="4"/>
  <c r="I175" i="4"/>
  <c r="H85" i="14"/>
  <c r="H87" i="14"/>
  <c r="H86" i="14"/>
  <c r="D500" i="20"/>
  <c r="D637" i="20"/>
  <c r="D578" i="20"/>
  <c r="D753" i="20" s="1"/>
  <c r="D468" i="20"/>
  <c r="E578" i="20"/>
  <c r="E753" i="20" s="1"/>
  <c r="E500" i="20"/>
  <c r="E637" i="20"/>
  <c r="E468" i="20"/>
  <c r="D138" i="20"/>
  <c r="D275" i="20"/>
  <c r="D216" i="20"/>
  <c r="D391" i="20" s="1"/>
  <c r="D106" i="20"/>
  <c r="J238" i="13"/>
  <c r="J357" i="15"/>
  <c r="J168" i="15" s="1"/>
  <c r="J360" i="21"/>
  <c r="D542" i="20"/>
  <c r="D713" i="20"/>
  <c r="D557" i="20"/>
  <c r="D732" i="20" s="1"/>
  <c r="D544" i="20"/>
  <c r="D596" i="20"/>
  <c r="D771" i="20" s="1"/>
  <c r="E542" i="20"/>
  <c r="E713" i="20"/>
  <c r="E557" i="20"/>
  <c r="E732" i="20" s="1"/>
  <c r="E596" i="20"/>
  <c r="E771" i="20" s="1"/>
  <c r="E544" i="20"/>
  <c r="E180" i="20"/>
  <c r="E351" i="20"/>
  <c r="E195" i="20"/>
  <c r="E370" i="20" s="1"/>
  <c r="E182" i="20"/>
  <c r="E234" i="20"/>
  <c r="E409" i="20" s="1"/>
  <c r="E14" i="7"/>
  <c r="M15" i="14"/>
  <c r="BF14" i="24"/>
  <c r="E269" i="21"/>
  <c r="K400" i="21"/>
  <c r="M238" i="13"/>
  <c r="M357" i="15"/>
  <c r="I194" i="4"/>
  <c r="I195" i="4"/>
  <c r="G52" i="14"/>
  <c r="H143" i="4"/>
  <c r="K61" i="9"/>
  <c r="H157" i="13"/>
  <c r="K40" i="11"/>
  <c r="K17" i="9"/>
  <c r="H65" i="14"/>
  <c r="H244" i="21"/>
  <c r="G14" i="21"/>
  <c r="G331" i="15"/>
  <c r="J179" i="4"/>
  <c r="F237" i="21"/>
  <c r="D352" i="20"/>
  <c r="D196" i="20"/>
  <c r="D371" i="20" s="1"/>
  <c r="D183" i="20"/>
  <c r="D235" i="20"/>
  <c r="D410" i="20" s="1"/>
  <c r="M386" i="21"/>
  <c r="G714" i="20"/>
  <c r="G558" i="20"/>
  <c r="G733" i="20" s="1"/>
  <c r="G597" i="20"/>
  <c r="G772" i="20" s="1"/>
  <c r="G545" i="20"/>
  <c r="E714" i="20"/>
  <c r="E558" i="20"/>
  <c r="E733" i="20" s="1"/>
  <c r="E597" i="20"/>
  <c r="E772" i="20" s="1"/>
  <c r="E545" i="20"/>
  <c r="C501" i="20"/>
  <c r="C579" i="20"/>
  <c r="C754" i="20" s="1"/>
  <c r="C638" i="20"/>
  <c r="C469" i="20"/>
  <c r="H61" i="15"/>
  <c r="H109" i="15"/>
  <c r="H110" i="15" s="1"/>
  <c r="H73" i="15"/>
  <c r="H74" i="15" s="1"/>
  <c r="D580" i="20"/>
  <c r="D755" i="20" s="1"/>
  <c r="D639" i="20"/>
  <c r="D502" i="20"/>
  <c r="D470" i="20"/>
  <c r="D140" i="20"/>
  <c r="D218" i="20"/>
  <c r="D393" i="20" s="1"/>
  <c r="D277" i="20"/>
  <c r="D108" i="20"/>
  <c r="H118" i="15"/>
  <c r="H119" i="15" s="1"/>
  <c r="H93" i="15"/>
  <c r="L386" i="21"/>
  <c r="H195" i="14"/>
  <c r="H192" i="14"/>
  <c r="I193" i="4" s="1"/>
  <c r="C714" i="20"/>
  <c r="C558" i="20"/>
  <c r="C733" i="20" s="1"/>
  <c r="C545" i="20"/>
  <c r="C597" i="20"/>
  <c r="C772" i="20" s="1"/>
  <c r="C352" i="20"/>
  <c r="C196" i="20"/>
  <c r="C371" i="20" s="1"/>
  <c r="C235" i="20"/>
  <c r="C410" i="20" s="1"/>
  <c r="C183" i="20"/>
  <c r="E352" i="20"/>
  <c r="E196" i="20"/>
  <c r="E371" i="20" s="1"/>
  <c r="E183" i="20"/>
  <c r="E235" i="20"/>
  <c r="E410" i="20" s="1"/>
  <c r="E120" i="14"/>
  <c r="E82" i="14"/>
  <c r="E118" i="14"/>
  <c r="E109" i="14"/>
  <c r="E121" i="14"/>
  <c r="E119" i="14"/>
  <c r="G501" i="20"/>
  <c r="G638" i="20"/>
  <c r="G579" i="20"/>
  <c r="G754" i="20" s="1"/>
  <c r="G469" i="20"/>
  <c r="H579" i="20"/>
  <c r="H754" i="20" s="1"/>
  <c r="H638" i="20"/>
  <c r="H501" i="20"/>
  <c r="H469" i="20"/>
  <c r="E579" i="20"/>
  <c r="E754" i="20" s="1"/>
  <c r="E638" i="20"/>
  <c r="E501" i="20"/>
  <c r="E469" i="20"/>
  <c r="I639" i="20"/>
  <c r="I502" i="20"/>
  <c r="I580" i="20"/>
  <c r="I755" i="20" s="1"/>
  <c r="I470" i="20"/>
  <c r="C580" i="20"/>
  <c r="C755" i="20" s="1"/>
  <c r="C639" i="20"/>
  <c r="C502" i="20"/>
  <c r="C470" i="20"/>
  <c r="E140" i="20"/>
  <c r="E218" i="20"/>
  <c r="E393" i="20" s="1"/>
  <c r="E277" i="20"/>
  <c r="E108" i="20"/>
  <c r="G32" i="14"/>
  <c r="H40" i="10"/>
  <c r="H24" i="15"/>
  <c r="H25" i="15" s="1"/>
  <c r="H19" i="15"/>
  <c r="H12" i="15"/>
  <c r="I282" i="15"/>
  <c r="I283" i="15" s="1"/>
  <c r="I189" i="15"/>
  <c r="H636" i="20"/>
  <c r="H499" i="20"/>
  <c r="H465" i="20"/>
  <c r="H577" i="20"/>
  <c r="H752" i="20" s="1"/>
  <c r="H467" i="20"/>
  <c r="B465" i="20"/>
  <c r="B577" i="20"/>
  <c r="B752" i="20" s="1"/>
  <c r="B636" i="20"/>
  <c r="B499" i="20"/>
  <c r="B467" i="20"/>
  <c r="E137" i="20"/>
  <c r="E274" i="20"/>
  <c r="E103" i="20"/>
  <c r="E215" i="20"/>
  <c r="E390" i="20" s="1"/>
  <c r="E105" i="20"/>
  <c r="K17" i="10"/>
  <c r="J11" i="11"/>
  <c r="K11" i="11" s="1"/>
  <c r="G201" i="4"/>
  <c r="G199" i="4"/>
  <c r="G200" i="4"/>
  <c r="G48" i="10"/>
  <c r="I121" i="4"/>
  <c r="H207" i="14" s="1"/>
  <c r="H442" i="20"/>
  <c r="H85" i="20"/>
  <c r="F107" i="14"/>
  <c r="F105" i="14"/>
  <c r="F106" i="14"/>
  <c r="F108" i="14"/>
  <c r="H716" i="20"/>
  <c r="H560" i="20"/>
  <c r="H735" i="20" s="1"/>
  <c r="H599" i="20"/>
  <c r="H774" i="20" s="1"/>
  <c r="H547" i="20"/>
  <c r="B716" i="20"/>
  <c r="B560" i="20"/>
  <c r="B735" i="20" s="1"/>
  <c r="B599" i="20"/>
  <c r="B774" i="20" s="1"/>
  <c r="B547" i="20"/>
  <c r="B354" i="20"/>
  <c r="B198" i="20"/>
  <c r="B373" i="20" s="1"/>
  <c r="B185" i="20"/>
  <c r="B237" i="20"/>
  <c r="B412" i="20" s="1"/>
  <c r="K164" i="5"/>
  <c r="J108" i="4"/>
  <c r="I194" i="14" s="1"/>
  <c r="I72" i="20"/>
  <c r="J148" i="4"/>
  <c r="I60" i="14"/>
  <c r="F115" i="14"/>
  <c r="F117" i="14"/>
  <c r="F116" i="14"/>
  <c r="J74" i="4"/>
  <c r="I160" i="14" s="1"/>
  <c r="I393" i="21"/>
  <c r="K200" i="4" s="1"/>
  <c r="I379" i="21"/>
  <c r="I382" i="21"/>
  <c r="I396" i="21"/>
  <c r="J19" i="4"/>
  <c r="I19" i="14" s="1"/>
  <c r="I38" i="20"/>
  <c r="H61" i="9"/>
  <c r="G18" i="14"/>
  <c r="G21" i="14"/>
  <c r="H83" i="4"/>
  <c r="H119" i="4"/>
  <c r="H110" i="4"/>
  <c r="H122" i="4"/>
  <c r="H31" i="4"/>
  <c r="G86" i="20"/>
  <c r="G74" i="20"/>
  <c r="G47" i="20"/>
  <c r="H34" i="4"/>
  <c r="G443" i="20"/>
  <c r="H22" i="4"/>
  <c r="G83" i="20"/>
  <c r="K16" i="12"/>
  <c r="G182" i="4"/>
  <c r="G181" i="4"/>
  <c r="G183" i="4"/>
  <c r="G180" i="4"/>
  <c r="G48" i="11"/>
  <c r="B715" i="20"/>
  <c r="B559" i="20"/>
  <c r="B734" i="20" s="1"/>
  <c r="B546" i="20"/>
  <c r="B598" i="20"/>
  <c r="B773" i="20" s="1"/>
  <c r="B353" i="20"/>
  <c r="B197" i="20"/>
  <c r="B372" i="20" s="1"/>
  <c r="B184" i="20"/>
  <c r="B236" i="20"/>
  <c r="B411" i="20" s="1"/>
  <c r="D353" i="20"/>
  <c r="D197" i="20"/>
  <c r="D372" i="20" s="1"/>
  <c r="D236" i="20"/>
  <c r="D411" i="20" s="1"/>
  <c r="D184" i="20"/>
  <c r="I11" i="15"/>
  <c r="I43" i="15"/>
  <c r="I202" i="15"/>
  <c r="I203" i="15" s="1"/>
  <c r="I160" i="15"/>
  <c r="I234" i="15"/>
  <c r="I141" i="15"/>
  <c r="I219" i="15"/>
  <c r="I251" i="15"/>
  <c r="I252" i="15" s="1"/>
  <c r="I158" i="15"/>
  <c r="G27" i="3"/>
  <c r="H25" i="7"/>
  <c r="N25" i="7" s="1"/>
  <c r="J146" i="14"/>
  <c r="J59" i="14" s="1"/>
  <c r="B17" i="8" s="1"/>
  <c r="AR15" i="24"/>
  <c r="G77" i="15"/>
  <c r="G78" i="15" s="1"/>
  <c r="G122" i="15"/>
  <c r="G123" i="15" s="1"/>
  <c r="G52" i="15"/>
  <c r="C52" i="8"/>
  <c r="K12" i="13"/>
  <c r="J97" i="13" s="1"/>
  <c r="J105" i="4"/>
  <c r="I191" i="14" s="1"/>
  <c r="K29" i="4"/>
  <c r="K190" i="4"/>
  <c r="I69" i="20"/>
  <c r="K191" i="4"/>
  <c r="J29" i="4"/>
  <c r="I29" i="14" s="1"/>
  <c r="K105" i="4"/>
  <c r="J80" i="4"/>
  <c r="I166" i="14" s="1"/>
  <c r="I420" i="21"/>
  <c r="I44" i="20"/>
  <c r="K80" i="4"/>
  <c r="I57" i="8"/>
  <c r="K189" i="13"/>
  <c r="C269" i="21"/>
  <c r="C637" i="20"/>
  <c r="C500" i="20"/>
  <c r="C578" i="20"/>
  <c r="C753" i="20" s="1"/>
  <c r="C468" i="20"/>
  <c r="I578" i="20"/>
  <c r="I753" i="20" s="1"/>
  <c r="I637" i="20"/>
  <c r="I500" i="20"/>
  <c r="I468" i="20"/>
  <c r="B578" i="20"/>
  <c r="B753" i="20" s="1"/>
  <c r="B637" i="20"/>
  <c r="B500" i="20"/>
  <c r="B468" i="20"/>
  <c r="C186" i="21"/>
  <c r="C195" i="21"/>
  <c r="C212" i="21"/>
  <c r="C198" i="21"/>
  <c r="C209" i="21"/>
  <c r="B318" i="21"/>
  <c r="H331" i="15"/>
  <c r="H334" i="15"/>
  <c r="G2" i="23"/>
  <c r="H11" i="21"/>
  <c r="H14" i="21"/>
  <c r="H245" i="21"/>
  <c r="H248" i="21"/>
  <c r="G32" i="15"/>
  <c r="G33" i="15" s="1"/>
  <c r="G20" i="15"/>
  <c r="C542" i="20"/>
  <c r="C713" i="20"/>
  <c r="C557" i="20"/>
  <c r="C732" i="20" s="1"/>
  <c r="C596" i="20"/>
  <c r="C771" i="20" s="1"/>
  <c r="C544" i="20"/>
  <c r="I542" i="20"/>
  <c r="I713" i="20"/>
  <c r="I557" i="20"/>
  <c r="I732" i="20" s="1"/>
  <c r="I544" i="20"/>
  <c r="I596" i="20"/>
  <c r="I771" i="20" s="1"/>
  <c r="B542" i="20"/>
  <c r="B713" i="20"/>
  <c r="B557" i="20"/>
  <c r="B732" i="20" s="1"/>
  <c r="B544" i="20"/>
  <c r="B596" i="20"/>
  <c r="B771" i="20" s="1"/>
  <c r="B222" i="21"/>
  <c r="B225" i="21"/>
  <c r="H107" i="14"/>
  <c r="H106" i="14"/>
  <c r="K113" i="4"/>
  <c r="J18" i="11"/>
  <c r="K167" i="4"/>
  <c r="K180" i="4"/>
  <c r="I18" i="11"/>
  <c r="H64" i="15"/>
  <c r="H65" i="15" s="1"/>
  <c r="I153" i="4"/>
  <c r="H332" i="15"/>
  <c r="G108" i="14"/>
  <c r="H121" i="13"/>
  <c r="H333" i="15"/>
  <c r="H330" i="15"/>
  <c r="G245" i="21"/>
  <c r="G248" i="21"/>
  <c r="I18" i="10"/>
  <c r="K173" i="5"/>
  <c r="B714" i="20"/>
  <c r="B558" i="20"/>
  <c r="B733" i="20" s="1"/>
  <c r="B545" i="20"/>
  <c r="B597" i="20"/>
  <c r="B772" i="20" s="1"/>
  <c r="D714" i="20"/>
  <c r="D558" i="20"/>
  <c r="D733" i="20" s="1"/>
  <c r="D545" i="20"/>
  <c r="D597" i="20"/>
  <c r="D772" i="20" s="1"/>
  <c r="E46" i="12"/>
  <c r="E47" i="12"/>
  <c r="E48" i="12"/>
  <c r="F638" i="20"/>
  <c r="F501" i="20"/>
  <c r="F579" i="20"/>
  <c r="F754" i="20" s="1"/>
  <c r="F469" i="20"/>
  <c r="I579" i="20"/>
  <c r="I754" i="20" s="1"/>
  <c r="I638" i="20"/>
  <c r="I501" i="20"/>
  <c r="I469" i="20"/>
  <c r="E217" i="20"/>
  <c r="E392" i="20" s="1"/>
  <c r="E276" i="20"/>
  <c r="E139" i="20"/>
  <c r="E107" i="20"/>
  <c r="F502" i="20"/>
  <c r="F639" i="20"/>
  <c r="F580" i="20"/>
  <c r="F755" i="20" s="1"/>
  <c r="F470" i="20"/>
  <c r="G580" i="20"/>
  <c r="G755" i="20" s="1"/>
  <c r="G502" i="20"/>
  <c r="G639" i="20"/>
  <c r="G470" i="20"/>
  <c r="B140" i="20"/>
  <c r="B277" i="20"/>
  <c r="B218" i="20"/>
  <c r="B393" i="20" s="1"/>
  <c r="B108" i="20"/>
  <c r="H254" i="15"/>
  <c r="H255" i="15" s="1"/>
  <c r="H235" i="15"/>
  <c r="E499" i="20"/>
  <c r="E636" i="20"/>
  <c r="E465" i="20"/>
  <c r="E577" i="20"/>
  <c r="E752" i="20" s="1"/>
  <c r="E467" i="20"/>
  <c r="F465" i="20"/>
  <c r="F577" i="20"/>
  <c r="F752" i="20" s="1"/>
  <c r="F499" i="20"/>
  <c r="F636" i="20"/>
  <c r="F467" i="20"/>
  <c r="D137" i="20"/>
  <c r="D215" i="20"/>
  <c r="D390" i="20" s="1"/>
  <c r="D274" i="20"/>
  <c r="D103" i="20"/>
  <c r="D105" i="20"/>
  <c r="K88" i="5"/>
  <c r="K49" i="5"/>
  <c r="J52" i="13"/>
  <c r="J134" i="15"/>
  <c r="J135" i="15" s="1"/>
  <c r="I97" i="13"/>
  <c r="I160" i="4"/>
  <c r="I159" i="4"/>
  <c r="I161" i="4"/>
  <c r="H73" i="14"/>
  <c r="H71" i="14"/>
  <c r="H72" i="14"/>
  <c r="F111" i="14"/>
  <c r="F113" i="14"/>
  <c r="F112" i="14"/>
  <c r="I190" i="4"/>
  <c r="I191" i="4"/>
  <c r="I192" i="4"/>
  <c r="H103" i="14"/>
  <c r="H102" i="14"/>
  <c r="H104" i="14"/>
  <c r="F79" i="14"/>
  <c r="F69" i="14"/>
  <c r="F81" i="14"/>
  <c r="F78" i="14"/>
  <c r="F80" i="14"/>
  <c r="H40" i="11"/>
  <c r="G26" i="14"/>
  <c r="E716" i="20"/>
  <c r="E560" i="20"/>
  <c r="E735" i="20" s="1"/>
  <c r="E547" i="20"/>
  <c r="E599" i="20"/>
  <c r="E774" i="20" s="1"/>
  <c r="F716" i="20"/>
  <c r="F560" i="20"/>
  <c r="F735" i="20" s="1"/>
  <c r="F547" i="20"/>
  <c r="F599" i="20"/>
  <c r="F774" i="20" s="1"/>
  <c r="C716" i="20"/>
  <c r="C560" i="20"/>
  <c r="C735" i="20" s="1"/>
  <c r="C599" i="20"/>
  <c r="C774" i="20" s="1"/>
  <c r="C547" i="20"/>
  <c r="J57" i="8"/>
  <c r="L189" i="13"/>
  <c r="F169" i="21"/>
  <c r="F204" i="21"/>
  <c r="F172" i="21"/>
  <c r="F190" i="21"/>
  <c r="F230" i="21" s="1"/>
  <c r="J11" i="12"/>
  <c r="J18" i="12" s="1"/>
  <c r="K16" i="11"/>
  <c r="G29" i="3"/>
  <c r="H29" i="7"/>
  <c r="N29" i="7" s="1"/>
  <c r="J150" i="14"/>
  <c r="J63" i="14" s="1"/>
  <c r="BH15" i="24"/>
  <c r="J101" i="4"/>
  <c r="I187" i="14" s="1"/>
  <c r="I65" i="20"/>
  <c r="J28" i="4"/>
  <c r="I28" i="14" s="1"/>
  <c r="K186" i="4"/>
  <c r="K187" i="4"/>
  <c r="K188" i="4"/>
  <c r="K28" i="4"/>
  <c r="K101" i="4"/>
  <c r="I70" i="4"/>
  <c r="I82" i="4"/>
  <c r="I79" i="4"/>
  <c r="H410" i="21"/>
  <c r="H422" i="21"/>
  <c r="H383" i="21"/>
  <c r="H419" i="21"/>
  <c r="H43" i="20"/>
  <c r="K169" i="4"/>
  <c r="I18" i="4"/>
  <c r="K21" i="4"/>
  <c r="I21" i="4"/>
  <c r="H46" i="20"/>
  <c r="H34" i="20"/>
  <c r="K383" i="15"/>
  <c r="G23" i="3"/>
  <c r="H12" i="7"/>
  <c r="N12" i="7" s="1"/>
  <c r="J133" i="14"/>
  <c r="J46" i="14" s="1"/>
  <c r="L15" i="24"/>
  <c r="J88" i="4"/>
  <c r="I174" i="14" s="1"/>
  <c r="I52" i="20"/>
  <c r="K174" i="4"/>
  <c r="J24" i="4"/>
  <c r="I24" i="14" s="1"/>
  <c r="I49" i="13"/>
  <c r="H173" i="13" s="1"/>
  <c r="I715" i="20"/>
  <c r="I559" i="20"/>
  <c r="I734" i="20" s="1"/>
  <c r="I546" i="20"/>
  <c r="I598" i="20"/>
  <c r="I773" i="20" s="1"/>
  <c r="C715" i="20"/>
  <c r="C559" i="20"/>
  <c r="C734" i="20" s="1"/>
  <c r="C598" i="20"/>
  <c r="C773" i="20" s="1"/>
  <c r="C546" i="20"/>
  <c r="C353" i="20"/>
  <c r="C197" i="20"/>
  <c r="C372" i="20" s="1"/>
  <c r="C236" i="20"/>
  <c r="C411" i="20" s="1"/>
  <c r="C184" i="20"/>
  <c r="E225" i="21"/>
  <c r="E222" i="21"/>
  <c r="I92" i="15"/>
  <c r="I293" i="15"/>
  <c r="I294" i="15" s="1"/>
  <c r="I200" i="15"/>
  <c r="I25" i="3"/>
  <c r="J16" i="7"/>
  <c r="P16" i="7" s="1"/>
  <c r="L137" i="14"/>
  <c r="L50" i="14" s="1"/>
  <c r="D26" i="8" s="1"/>
  <c r="AF15" i="24"/>
  <c r="J24" i="9"/>
  <c r="I257" i="13"/>
  <c r="J49" i="9"/>
  <c r="K49" i="9" s="1"/>
  <c r="J27" i="10"/>
  <c r="K27" i="10" s="1"/>
  <c r="I248" i="13"/>
  <c r="I260" i="13"/>
  <c r="H1" i="23"/>
  <c r="J78" i="4"/>
  <c r="I164" i="14" s="1"/>
  <c r="I409" i="21"/>
  <c r="I406" i="21"/>
  <c r="K118" i="4" s="1"/>
  <c r="J20" i="4"/>
  <c r="I20" i="14" s="1"/>
  <c r="I42" i="20"/>
  <c r="E304" i="21"/>
  <c r="H500" i="20"/>
  <c r="H578" i="20"/>
  <c r="H753" i="20" s="1"/>
  <c r="H637" i="20"/>
  <c r="H468" i="20"/>
  <c r="F578" i="20"/>
  <c r="F753" i="20" s="1"/>
  <c r="F637" i="20"/>
  <c r="F500" i="20"/>
  <c r="F468" i="20"/>
  <c r="B216" i="20"/>
  <c r="B391" i="20" s="1"/>
  <c r="B275" i="20"/>
  <c r="B138" i="20"/>
  <c r="B106" i="20"/>
  <c r="J383" i="15"/>
  <c r="H542" i="20"/>
  <c r="H713" i="20"/>
  <c r="H557" i="20"/>
  <c r="H732" i="20" s="1"/>
  <c r="H544" i="20"/>
  <c r="H596" i="20"/>
  <c r="H771" i="20" s="1"/>
  <c r="F542" i="20"/>
  <c r="F713" i="20"/>
  <c r="F557" i="20"/>
  <c r="F732" i="20" s="1"/>
  <c r="F596" i="20"/>
  <c r="F771" i="20" s="1"/>
  <c r="F544" i="20"/>
  <c r="C180" i="20"/>
  <c r="C351" i="20"/>
  <c r="C195" i="20"/>
  <c r="C370" i="20" s="1"/>
  <c r="C234" i="20"/>
  <c r="C409" i="20" s="1"/>
  <c r="C182" i="20"/>
  <c r="L351" i="21"/>
  <c r="J112" i="4"/>
  <c r="I198" i="14" s="1"/>
  <c r="I76" i="20"/>
  <c r="K112" i="4"/>
  <c r="I118" i="4"/>
  <c r="H204" i="14" s="1"/>
  <c r="I33" i="4"/>
  <c r="H82" i="20"/>
  <c r="H297" i="15"/>
  <c r="K28" i="12"/>
  <c r="I156" i="4"/>
  <c r="H12" i="21"/>
  <c r="G105" i="14"/>
  <c r="K13" i="4"/>
  <c r="J16" i="12"/>
  <c r="I18" i="12"/>
  <c r="H247" i="21"/>
  <c r="H49" i="11"/>
  <c r="H193" i="4"/>
  <c r="K165" i="4"/>
  <c r="H714" i="20"/>
  <c r="H558" i="20"/>
  <c r="H733" i="20" s="1"/>
  <c r="H597" i="20"/>
  <c r="H772" i="20" s="1"/>
  <c r="H545" i="20"/>
  <c r="C139" i="20"/>
  <c r="C276" i="20"/>
  <c r="C217" i="20"/>
  <c r="C392" i="20" s="1"/>
  <c r="C107" i="20"/>
  <c r="I275" i="15"/>
  <c r="I276" i="15" s="1"/>
  <c r="I60" i="15"/>
  <c r="I182" i="15"/>
  <c r="I212" i="15"/>
  <c r="I213" i="15" s="1"/>
  <c r="I15" i="15"/>
  <c r="D636" i="20"/>
  <c r="D499" i="20"/>
  <c r="D465" i="20"/>
  <c r="D577" i="20"/>
  <c r="D752" i="20" s="1"/>
  <c r="D467" i="20"/>
  <c r="C103" i="20"/>
  <c r="C137" i="20"/>
  <c r="C215" i="20"/>
  <c r="C390" i="20" s="1"/>
  <c r="C274" i="20"/>
  <c r="C105" i="20"/>
  <c r="K57" i="8"/>
  <c r="M189" i="13"/>
  <c r="I114" i="4"/>
  <c r="H200" i="14" s="1"/>
  <c r="H78" i="20"/>
  <c r="K114" i="4"/>
  <c r="I32" i="4"/>
  <c r="L400" i="21"/>
  <c r="G76" i="9"/>
  <c r="F169" i="14"/>
  <c r="F205" i="14"/>
  <c r="F196" i="14"/>
  <c r="F208" i="14"/>
  <c r="J81" i="4"/>
  <c r="I167" i="14" s="1"/>
  <c r="I421" i="21"/>
  <c r="K121" i="4" s="1"/>
  <c r="I45" i="20"/>
  <c r="G182" i="14"/>
  <c r="G179" i="14"/>
  <c r="H304" i="15"/>
  <c r="H306" i="15"/>
  <c r="H307" i="15" s="1"/>
  <c r="D716" i="20"/>
  <c r="D560" i="20"/>
  <c r="D735" i="20" s="1"/>
  <c r="D547" i="20"/>
  <c r="D599" i="20"/>
  <c r="D774" i="20" s="1"/>
  <c r="G716" i="20"/>
  <c r="G560" i="20"/>
  <c r="G735" i="20" s="1"/>
  <c r="G599" i="20"/>
  <c r="G774" i="20" s="1"/>
  <c r="G547" i="20"/>
  <c r="D354" i="20"/>
  <c r="D198" i="20"/>
  <c r="D373" i="20" s="1"/>
  <c r="D237" i="20"/>
  <c r="D412" i="20" s="1"/>
  <c r="D185" i="20"/>
  <c r="I393" i="15"/>
  <c r="I390" i="15"/>
  <c r="I246" i="21" s="1"/>
  <c r="I367" i="15"/>
  <c r="I379" i="15"/>
  <c r="I376" i="15"/>
  <c r="F211" i="21"/>
  <c r="F197" i="21"/>
  <c r="J18" i="9"/>
  <c r="J40" i="9"/>
  <c r="G4" i="23"/>
  <c r="K12" i="9"/>
  <c r="J117" i="4"/>
  <c r="I203" i="14" s="1"/>
  <c r="I81" i="20"/>
  <c r="J66" i="4"/>
  <c r="J69" i="4"/>
  <c r="I418" i="21"/>
  <c r="K66" i="4"/>
  <c r="I33" i="20"/>
  <c r="K17" i="4"/>
  <c r="K155" i="4"/>
  <c r="I30" i="20"/>
  <c r="K154" i="4"/>
  <c r="K156" i="4"/>
  <c r="K153" i="4"/>
  <c r="K69" i="4"/>
  <c r="J17" i="4"/>
  <c r="I17" i="14" s="1"/>
  <c r="I93" i="4"/>
  <c r="I96" i="4"/>
  <c r="H60" i="20"/>
  <c r="I26" i="4"/>
  <c r="K93" i="4"/>
  <c r="H57" i="20"/>
  <c r="K96" i="4"/>
  <c r="L397" i="15"/>
  <c r="K386" i="21"/>
  <c r="E318" i="21"/>
  <c r="I115" i="15"/>
  <c r="I311" i="15"/>
  <c r="F715" i="20"/>
  <c r="F559" i="20"/>
  <c r="F734" i="20" s="1"/>
  <c r="F598" i="20"/>
  <c r="F773" i="20" s="1"/>
  <c r="F546" i="20"/>
  <c r="G715" i="20"/>
  <c r="G559" i="20"/>
  <c r="G734" i="20" s="1"/>
  <c r="G598" i="20"/>
  <c r="G773" i="20" s="1"/>
  <c r="G546" i="20"/>
  <c r="D715" i="20"/>
  <c r="D559" i="20"/>
  <c r="D734" i="20" s="1"/>
  <c r="D598" i="20"/>
  <c r="D773" i="20" s="1"/>
  <c r="D546" i="20"/>
  <c r="F221" i="21"/>
  <c r="F185" i="21"/>
  <c r="F194" i="21"/>
  <c r="F234" i="21" s="1"/>
  <c r="F182" i="21"/>
  <c r="L383" i="15"/>
  <c r="J27" i="11"/>
  <c r="K27" i="11" s="1"/>
  <c r="I12" i="21"/>
  <c r="I22" i="3"/>
  <c r="J11" i="7"/>
  <c r="P11" i="7" s="1"/>
  <c r="L132" i="14"/>
  <c r="L45" i="14" s="1"/>
  <c r="D12" i="8" s="1"/>
  <c r="H15" i="24"/>
  <c r="J107" i="4"/>
  <c r="I193" i="14" s="1"/>
  <c r="I71" i="20"/>
  <c r="K107" i="4"/>
  <c r="G637" i="20"/>
  <c r="G500" i="20"/>
  <c r="G578" i="20"/>
  <c r="G753" i="20" s="1"/>
  <c r="G468" i="20"/>
  <c r="C138" i="20"/>
  <c r="C216" i="20"/>
  <c r="C391" i="20" s="1"/>
  <c r="C275" i="20"/>
  <c r="C106" i="20"/>
  <c r="E138" i="20"/>
  <c r="E216" i="20"/>
  <c r="E391" i="20" s="1"/>
  <c r="E275" i="20"/>
  <c r="E106" i="20"/>
  <c r="D225" i="21"/>
  <c r="D222" i="21"/>
  <c r="J386" i="21"/>
  <c r="H51" i="7" s="1"/>
  <c r="J172" i="14" s="1"/>
  <c r="I406" i="15"/>
  <c r="I403" i="15"/>
  <c r="I247" i="21" s="1"/>
  <c r="M224" i="13"/>
  <c r="M343" i="15"/>
  <c r="G542" i="20"/>
  <c r="G713" i="20"/>
  <c r="G557" i="20"/>
  <c r="G732" i="20" s="1"/>
  <c r="G544" i="20"/>
  <c r="G596" i="20"/>
  <c r="G771" i="20" s="1"/>
  <c r="D180" i="20"/>
  <c r="D351" i="20"/>
  <c r="D195" i="20"/>
  <c r="D370" i="20" s="1"/>
  <c r="D234" i="20"/>
  <c r="D409" i="20" s="1"/>
  <c r="D182" i="20"/>
  <c r="B180" i="20"/>
  <c r="B351" i="20"/>
  <c r="B195" i="20"/>
  <c r="B370" i="20" s="1"/>
  <c r="B182" i="20"/>
  <c r="B234" i="20"/>
  <c r="B409" i="20" s="1"/>
  <c r="K397" i="15"/>
  <c r="B209" i="21"/>
  <c r="B186" i="21"/>
  <c r="B195" i="21"/>
  <c r="B212" i="21"/>
  <c r="B198" i="21"/>
  <c r="I165" i="4"/>
  <c r="I164" i="4"/>
  <c r="I163" i="4"/>
  <c r="H77" i="14"/>
  <c r="H75" i="14"/>
  <c r="H76" i="14"/>
  <c r="K85" i="5"/>
  <c r="K75" i="9"/>
  <c r="K48" i="10"/>
  <c r="H130" i="13"/>
  <c r="K11" i="9"/>
  <c r="K182" i="4"/>
  <c r="K163" i="4"/>
  <c r="K199" i="4"/>
  <c r="H165" i="13"/>
  <c r="H10" i="21"/>
  <c r="G11" i="21"/>
  <c r="D269" i="21"/>
  <c r="K140" i="4"/>
  <c r="K157" i="4" l="1"/>
  <c r="H105" i="14"/>
  <c r="I296" i="15"/>
  <c r="I297" i="15" s="1"/>
  <c r="K82" i="4"/>
  <c r="K68" i="9"/>
  <c r="H108" i="14"/>
  <c r="K11" i="12"/>
  <c r="E213" i="20"/>
  <c r="E388" i="20" s="1"/>
  <c r="E330" i="20"/>
  <c r="E193" i="20"/>
  <c r="E368" i="20" s="1"/>
  <c r="E50" i="21"/>
  <c r="E162" i="20"/>
  <c r="E167" i="20"/>
  <c r="B291" i="20"/>
  <c r="B135" i="20"/>
  <c r="B128" i="20"/>
  <c r="B123" i="20"/>
  <c r="B41" i="21"/>
  <c r="D179" i="16"/>
  <c r="D653" i="20"/>
  <c r="D497" i="20"/>
  <c r="D490" i="20"/>
  <c r="D594" i="20"/>
  <c r="D769" i="20" s="1"/>
  <c r="D485" i="20"/>
  <c r="E249" i="20"/>
  <c r="E424" i="20" s="1"/>
  <c r="E308" i="20"/>
  <c r="G670" i="20"/>
  <c r="G611" i="20"/>
  <c r="G786" i="20" s="1"/>
  <c r="D192" i="16"/>
  <c r="D232" i="16" s="1"/>
  <c r="D711" i="20"/>
  <c r="E575" i="20"/>
  <c r="E750" i="20" s="1"/>
  <c r="E692" i="20"/>
  <c r="E524" i="20"/>
  <c r="E529" i="20"/>
  <c r="E555" i="20"/>
  <c r="E730" i="20" s="1"/>
  <c r="E188" i="16"/>
  <c r="B575" i="20"/>
  <c r="B750" i="20" s="1"/>
  <c r="B555" i="20"/>
  <c r="B730" i="20" s="1"/>
  <c r="B692" i="20"/>
  <c r="B529" i="20"/>
  <c r="B524" i="20"/>
  <c r="B188" i="16"/>
  <c r="B668" i="20"/>
  <c r="B609" i="20"/>
  <c r="B784" i="20" s="1"/>
  <c r="F668" i="20"/>
  <c r="F609" i="20"/>
  <c r="F784" i="20" s="1"/>
  <c r="C307" i="20"/>
  <c r="C248" i="20"/>
  <c r="C423" i="20" s="1"/>
  <c r="B669" i="20"/>
  <c r="B610" i="20"/>
  <c r="B785" i="20" s="1"/>
  <c r="C309" i="20"/>
  <c r="C250" i="20"/>
  <c r="C425" i="20" s="1"/>
  <c r="G711" i="20"/>
  <c r="G192" i="16"/>
  <c r="G232" i="16" s="1"/>
  <c r="H575" i="20"/>
  <c r="H750" i="20" s="1"/>
  <c r="H692" i="20"/>
  <c r="H524" i="20"/>
  <c r="H555" i="20"/>
  <c r="H730" i="20" s="1"/>
  <c r="H188" i="16"/>
  <c r="H529" i="20"/>
  <c r="C669" i="20"/>
  <c r="C610" i="20"/>
  <c r="C785" i="20" s="1"/>
  <c r="I669" i="20"/>
  <c r="I610" i="20"/>
  <c r="I785" i="20" s="1"/>
  <c r="I670" i="20"/>
  <c r="I611" i="20"/>
  <c r="I786" i="20" s="1"/>
  <c r="D309" i="20"/>
  <c r="D250" i="20"/>
  <c r="D425" i="20" s="1"/>
  <c r="F711" i="20"/>
  <c r="F192" i="16"/>
  <c r="F232" i="16" s="1"/>
  <c r="I555" i="20"/>
  <c r="I730" i="20" s="1"/>
  <c r="I188" i="16"/>
  <c r="I529" i="20"/>
  <c r="I575" i="20"/>
  <c r="I750" i="20" s="1"/>
  <c r="I524" i="20"/>
  <c r="I692" i="20"/>
  <c r="E247" i="20"/>
  <c r="E422" i="20" s="1"/>
  <c r="E306" i="20"/>
  <c r="E668" i="20"/>
  <c r="E609" i="20"/>
  <c r="E784" i="20" s="1"/>
  <c r="D670" i="20"/>
  <c r="D611" i="20"/>
  <c r="D786" i="20" s="1"/>
  <c r="B232" i="20"/>
  <c r="B407" i="20" s="1"/>
  <c r="B349" i="20"/>
  <c r="B54" i="21"/>
  <c r="I711" i="20"/>
  <c r="I192" i="16"/>
  <c r="I232" i="16" s="1"/>
  <c r="F529" i="20"/>
  <c r="F188" i="16"/>
  <c r="F575" i="20"/>
  <c r="F750" i="20" s="1"/>
  <c r="F555" i="20"/>
  <c r="F730" i="20" s="1"/>
  <c r="F692" i="20"/>
  <c r="F524" i="20"/>
  <c r="K149" i="14"/>
  <c r="K62" i="14" s="1"/>
  <c r="BB15" i="24"/>
  <c r="H28" i="3"/>
  <c r="I28" i="7"/>
  <c r="O28" i="7" s="1"/>
  <c r="C291" i="20"/>
  <c r="C135" i="20"/>
  <c r="C232" i="20"/>
  <c r="C407" i="20" s="1"/>
  <c r="C123" i="20"/>
  <c r="C128" i="20"/>
  <c r="C41" i="21"/>
  <c r="D669" i="20"/>
  <c r="D610" i="20"/>
  <c r="D785" i="20" s="1"/>
  <c r="G669" i="20"/>
  <c r="G610" i="20"/>
  <c r="G785" i="20" s="1"/>
  <c r="E670" i="20"/>
  <c r="E611" i="20"/>
  <c r="E786" i="20" s="1"/>
  <c r="B671" i="20"/>
  <c r="B612" i="20"/>
  <c r="B787" i="20" s="1"/>
  <c r="B192" i="16"/>
  <c r="B232" i="16" s="1"/>
  <c r="B711" i="20"/>
  <c r="B213" i="20"/>
  <c r="B388" i="20" s="1"/>
  <c r="B330" i="20"/>
  <c r="B193" i="20"/>
  <c r="B368" i="20" s="1"/>
  <c r="B50" i="21"/>
  <c r="B167" i="20"/>
  <c r="B162" i="20"/>
  <c r="B594" i="20"/>
  <c r="B769" i="20" s="1"/>
  <c r="B497" i="20"/>
  <c r="B653" i="20"/>
  <c r="B485" i="20"/>
  <c r="B490" i="20"/>
  <c r="B179" i="16"/>
  <c r="G668" i="20"/>
  <c r="G609" i="20"/>
  <c r="G784" i="20" s="1"/>
  <c r="F670" i="20"/>
  <c r="F611" i="20"/>
  <c r="F786" i="20" s="1"/>
  <c r="C349" i="20"/>
  <c r="C54" i="21"/>
  <c r="C162" i="20"/>
  <c r="C50" i="21"/>
  <c r="C213" i="20"/>
  <c r="C388" i="20" s="1"/>
  <c r="C167" i="20"/>
  <c r="C330" i="20"/>
  <c r="C193" i="20"/>
  <c r="C368" i="20" s="1"/>
  <c r="G575" i="20"/>
  <c r="G750" i="20" s="1"/>
  <c r="G692" i="20"/>
  <c r="G555" i="20"/>
  <c r="G730" i="20" s="1"/>
  <c r="G529" i="20"/>
  <c r="G188" i="16"/>
  <c r="G524" i="20"/>
  <c r="I668" i="20"/>
  <c r="I609" i="20"/>
  <c r="I784" i="20" s="1"/>
  <c r="D308" i="20"/>
  <c r="D249" i="20"/>
  <c r="D424" i="20" s="1"/>
  <c r="H670" i="20"/>
  <c r="H611" i="20"/>
  <c r="H786" i="20" s="1"/>
  <c r="I671" i="20"/>
  <c r="I612" i="20"/>
  <c r="I787" i="20" s="1"/>
  <c r="C594" i="20"/>
  <c r="C769" i="20" s="1"/>
  <c r="C711" i="20"/>
  <c r="C192" i="16"/>
  <c r="C575" i="20"/>
  <c r="C750" i="20" s="1"/>
  <c r="C555" i="20"/>
  <c r="C730" i="20" s="1"/>
  <c r="C529" i="20"/>
  <c r="C188" i="16"/>
  <c r="C524" i="20"/>
  <c r="C692" i="20"/>
  <c r="C668" i="20"/>
  <c r="C609" i="20"/>
  <c r="C784" i="20" s="1"/>
  <c r="E291" i="20"/>
  <c r="E135" i="20"/>
  <c r="E128" i="20"/>
  <c r="E232" i="20"/>
  <c r="E407" i="20" s="1"/>
  <c r="E123" i="20"/>
  <c r="E41" i="21"/>
  <c r="E497" i="20"/>
  <c r="E653" i="20"/>
  <c r="E485" i="20"/>
  <c r="E490" i="20"/>
  <c r="E594" i="20"/>
  <c r="E769" i="20" s="1"/>
  <c r="E179" i="16"/>
  <c r="B307" i="20"/>
  <c r="B248" i="20"/>
  <c r="B423" i="20" s="1"/>
  <c r="H669" i="20"/>
  <c r="H610" i="20"/>
  <c r="H785" i="20" s="1"/>
  <c r="F669" i="20"/>
  <c r="F610" i="20"/>
  <c r="F785" i="20" s="1"/>
  <c r="B670" i="20"/>
  <c r="B611" i="20"/>
  <c r="B786" i="20" s="1"/>
  <c r="B308" i="20"/>
  <c r="B249" i="20"/>
  <c r="B424" i="20" s="1"/>
  <c r="E309" i="20"/>
  <c r="E250" i="20"/>
  <c r="E425" i="20" s="1"/>
  <c r="F671" i="20"/>
  <c r="F612" i="20"/>
  <c r="F787" i="20" s="1"/>
  <c r="C247" i="20"/>
  <c r="C422" i="20" s="1"/>
  <c r="C306" i="20"/>
  <c r="B309" i="20"/>
  <c r="B250" i="20"/>
  <c r="B425" i="20" s="1"/>
  <c r="E671" i="20"/>
  <c r="E612" i="20"/>
  <c r="E787" i="20" s="1"/>
  <c r="H594" i="20"/>
  <c r="H769" i="20" s="1"/>
  <c r="H711" i="20"/>
  <c r="H192" i="16"/>
  <c r="H232" i="16" s="1"/>
  <c r="F653" i="20"/>
  <c r="F497" i="20"/>
  <c r="F490" i="20"/>
  <c r="F594" i="20"/>
  <c r="F769" i="20" s="1"/>
  <c r="F485" i="20"/>
  <c r="F179" i="16"/>
  <c r="G179" i="16"/>
  <c r="G490" i="20"/>
  <c r="G497" i="20"/>
  <c r="G594" i="20"/>
  <c r="G769" i="20" s="1"/>
  <c r="G485" i="20"/>
  <c r="G653" i="20"/>
  <c r="I497" i="20"/>
  <c r="I490" i="20"/>
  <c r="I485" i="20"/>
  <c r="I653" i="20"/>
  <c r="I594" i="20"/>
  <c r="I769" i="20" s="1"/>
  <c r="I179" i="16"/>
  <c r="H653" i="20"/>
  <c r="H497" i="20"/>
  <c r="H490" i="20"/>
  <c r="H485" i="20"/>
  <c r="H179" i="16"/>
  <c r="D306" i="20"/>
  <c r="D247" i="20"/>
  <c r="D422" i="20" s="1"/>
  <c r="E669" i="20"/>
  <c r="E610" i="20"/>
  <c r="E785" i="20" s="1"/>
  <c r="C612" i="20"/>
  <c r="C787" i="20" s="1"/>
  <c r="C671" i="20"/>
  <c r="D213" i="20"/>
  <c r="D388" i="20" s="1"/>
  <c r="D162" i="20"/>
  <c r="D50" i="21"/>
  <c r="D167" i="20"/>
  <c r="D193" i="20"/>
  <c r="D368" i="20" s="1"/>
  <c r="D330" i="20"/>
  <c r="D612" i="20"/>
  <c r="D787" i="20" s="1"/>
  <c r="D671" i="20"/>
  <c r="E349" i="20"/>
  <c r="E54" i="21"/>
  <c r="D575" i="20"/>
  <c r="D750" i="20" s="1"/>
  <c r="D524" i="20"/>
  <c r="D188" i="16"/>
  <c r="D555" i="20"/>
  <c r="D730" i="20" s="1"/>
  <c r="D529" i="20"/>
  <c r="D692" i="20"/>
  <c r="B306" i="20"/>
  <c r="B247" i="20"/>
  <c r="B422" i="20" s="1"/>
  <c r="D668" i="20"/>
  <c r="D609" i="20"/>
  <c r="D784" i="20" s="1"/>
  <c r="D307" i="20"/>
  <c r="D248" i="20"/>
  <c r="D423" i="20" s="1"/>
  <c r="E307" i="20"/>
  <c r="E248" i="20"/>
  <c r="E423" i="20" s="1"/>
  <c r="C308" i="20"/>
  <c r="C249" i="20"/>
  <c r="C424" i="20" s="1"/>
  <c r="C670" i="20"/>
  <c r="C611" i="20"/>
  <c r="C786" i="20" s="1"/>
  <c r="G671" i="20"/>
  <c r="G612" i="20"/>
  <c r="G787" i="20" s="1"/>
  <c r="H671" i="20"/>
  <c r="H612" i="20"/>
  <c r="H787" i="20" s="1"/>
  <c r="E192" i="16"/>
  <c r="E232" i="16" s="1"/>
  <c r="E711" i="20"/>
  <c r="H609" i="20"/>
  <c r="H784" i="20" s="1"/>
  <c r="H668" i="20"/>
  <c r="D291" i="20"/>
  <c r="D135" i="20"/>
  <c r="D128" i="20"/>
  <c r="D123" i="20"/>
  <c r="D232" i="20"/>
  <c r="D407" i="20" s="1"/>
  <c r="D41" i="21"/>
  <c r="D349" i="20"/>
  <c r="D54" i="21"/>
  <c r="C497" i="20"/>
  <c r="C653" i="20"/>
  <c r="C490" i="20"/>
  <c r="C485" i="20"/>
  <c r="C179" i="16"/>
  <c r="I332" i="15"/>
  <c r="H52" i="14"/>
  <c r="J18" i="10"/>
  <c r="I333" i="15"/>
  <c r="I285" i="15"/>
  <c r="I286" i="15" s="1"/>
  <c r="J262" i="15"/>
  <c r="J263" i="15" s="1"/>
  <c r="J169" i="15"/>
  <c r="D309" i="21"/>
  <c r="G719" i="20"/>
  <c r="G602" i="20"/>
  <c r="G777" i="20" s="1"/>
  <c r="G563" i="20"/>
  <c r="G738" i="20" s="1"/>
  <c r="E254" i="20"/>
  <c r="E429" i="20" s="1"/>
  <c r="E313" i="20"/>
  <c r="C254" i="20"/>
  <c r="C429" i="20" s="1"/>
  <c r="C313" i="20"/>
  <c r="G717" i="20"/>
  <c r="G561" i="20"/>
  <c r="G736" i="20" s="1"/>
  <c r="G193" i="16"/>
  <c r="G543" i="20"/>
  <c r="G600" i="20"/>
  <c r="G775" i="20" s="1"/>
  <c r="G548" i="20"/>
  <c r="G616" i="20"/>
  <c r="G791" i="20" s="1"/>
  <c r="G675" i="20"/>
  <c r="D52" i="8"/>
  <c r="L12" i="13"/>
  <c r="I40" i="11"/>
  <c r="H26" i="14"/>
  <c r="J155" i="4"/>
  <c r="J154" i="4"/>
  <c r="I66" i="14"/>
  <c r="I67" i="14"/>
  <c r="I152" i="14"/>
  <c r="I68" i="14" s="1"/>
  <c r="I155" i="14"/>
  <c r="I407" i="15"/>
  <c r="I419" i="15"/>
  <c r="I380" i="15"/>
  <c r="I331" i="15" s="1"/>
  <c r="I416" i="15"/>
  <c r="D722" i="20"/>
  <c r="D605" i="20"/>
  <c r="D780" i="20" s="1"/>
  <c r="D566" i="20"/>
  <c r="D741" i="20" s="1"/>
  <c r="I40" i="10"/>
  <c r="H32" i="14"/>
  <c r="C253" i="20"/>
  <c r="C428" i="20" s="1"/>
  <c r="C312" i="20"/>
  <c r="D640" i="20"/>
  <c r="D503" i="20"/>
  <c r="D581" i="20"/>
  <c r="D756" i="20" s="1"/>
  <c r="D466" i="20"/>
  <c r="D471" i="20"/>
  <c r="D176" i="16"/>
  <c r="C145" i="20"/>
  <c r="C223" i="20"/>
  <c r="C398" i="20" s="1"/>
  <c r="C282" i="20"/>
  <c r="H720" i="20"/>
  <c r="H603" i="20"/>
  <c r="H778" i="20" s="1"/>
  <c r="H564" i="20"/>
  <c r="H739" i="20" s="1"/>
  <c r="L391" i="21"/>
  <c r="H719" i="20"/>
  <c r="H602" i="20"/>
  <c r="H777" i="20" s="1"/>
  <c r="H563" i="20"/>
  <c r="H738" i="20" s="1"/>
  <c r="H616" i="20"/>
  <c r="H791" i="20" s="1"/>
  <c r="H675" i="20"/>
  <c r="D66" i="8"/>
  <c r="L26" i="13"/>
  <c r="C359" i="20"/>
  <c r="C242" i="20"/>
  <c r="C417" i="20" s="1"/>
  <c r="C203" i="20"/>
  <c r="C378" i="20" s="1"/>
  <c r="C721" i="20"/>
  <c r="C604" i="20"/>
  <c r="C779" i="20" s="1"/>
  <c r="C565" i="20"/>
  <c r="C740" i="20" s="1"/>
  <c r="J188" i="4"/>
  <c r="J186" i="4"/>
  <c r="J187" i="4"/>
  <c r="I100" i="14"/>
  <c r="I98" i="14"/>
  <c r="I99" i="14"/>
  <c r="H183" i="4"/>
  <c r="H182" i="4"/>
  <c r="H180" i="4"/>
  <c r="H48" i="11"/>
  <c r="H181" i="4"/>
  <c r="I137" i="13"/>
  <c r="E583" i="20"/>
  <c r="E758" i="20" s="1"/>
  <c r="E642" i="20"/>
  <c r="E505" i="20"/>
  <c r="E615" i="20"/>
  <c r="E790" i="20" s="1"/>
  <c r="E674" i="20"/>
  <c r="I110" i="13"/>
  <c r="B224" i="20"/>
  <c r="B399" i="20" s="1"/>
  <c r="B283" i="20"/>
  <c r="B146" i="20"/>
  <c r="G645" i="20"/>
  <c r="G508" i="20"/>
  <c r="G586" i="20"/>
  <c r="G761" i="20" s="1"/>
  <c r="F586" i="20"/>
  <c r="F761" i="20" s="1"/>
  <c r="F645" i="20"/>
  <c r="F508" i="20"/>
  <c r="E145" i="20"/>
  <c r="E282" i="20"/>
  <c r="E223" i="20"/>
  <c r="E398" i="20" s="1"/>
  <c r="I507" i="20"/>
  <c r="I585" i="20"/>
  <c r="I760" i="20" s="1"/>
  <c r="I644" i="20"/>
  <c r="F585" i="20"/>
  <c r="F760" i="20" s="1"/>
  <c r="F507" i="20"/>
  <c r="F644" i="20"/>
  <c r="D720" i="20"/>
  <c r="D603" i="20"/>
  <c r="D778" i="20" s="1"/>
  <c r="D564" i="20"/>
  <c r="D739" i="20" s="1"/>
  <c r="B720" i="20"/>
  <c r="B603" i="20"/>
  <c r="B778" i="20" s="1"/>
  <c r="B564" i="20"/>
  <c r="B739" i="20" s="1"/>
  <c r="I719" i="20"/>
  <c r="I602" i="20"/>
  <c r="I777" i="20" s="1"/>
  <c r="I563" i="20"/>
  <c r="I738" i="20" s="1"/>
  <c r="C719" i="20"/>
  <c r="C602" i="20"/>
  <c r="C777" i="20" s="1"/>
  <c r="C563" i="20"/>
  <c r="C738" i="20" s="1"/>
  <c r="C717" i="20"/>
  <c r="C561" i="20"/>
  <c r="C736" i="20" s="1"/>
  <c r="C600" i="20"/>
  <c r="C775" i="20" s="1"/>
  <c r="C543" i="20"/>
  <c r="C548" i="20"/>
  <c r="C193" i="16"/>
  <c r="C616" i="20"/>
  <c r="C791" i="20" s="1"/>
  <c r="C675" i="20"/>
  <c r="J120" i="4"/>
  <c r="I206" i="14" s="1"/>
  <c r="I84" i="20"/>
  <c r="I441" i="20"/>
  <c r="K120" i="4"/>
  <c r="H27" i="3"/>
  <c r="I25" i="7"/>
  <c r="O25" i="7" s="1"/>
  <c r="K146" i="14"/>
  <c r="K59" i="14" s="1"/>
  <c r="C17" i="8" s="1"/>
  <c r="AT15" i="24"/>
  <c r="I69" i="15"/>
  <c r="I70" i="15" s="1"/>
  <c r="I51" i="15"/>
  <c r="I96" i="15"/>
  <c r="I97" i="15" s="1"/>
  <c r="I44" i="15"/>
  <c r="H157" i="4"/>
  <c r="H169" i="4"/>
  <c r="H168" i="4"/>
  <c r="H167" i="4"/>
  <c r="H166" i="4"/>
  <c r="H68" i="9"/>
  <c r="B360" i="20"/>
  <c r="B243" i="20"/>
  <c r="B418" i="20" s="1"/>
  <c r="B204" i="20"/>
  <c r="B379" i="20" s="1"/>
  <c r="C677" i="20"/>
  <c r="C618" i="20"/>
  <c r="C793" i="20" s="1"/>
  <c r="E676" i="20"/>
  <c r="E617" i="20"/>
  <c r="E792" i="20" s="1"/>
  <c r="H676" i="20"/>
  <c r="H617" i="20"/>
  <c r="H792" i="20" s="1"/>
  <c r="D256" i="20"/>
  <c r="D431" i="20" s="1"/>
  <c r="D315" i="20"/>
  <c r="C585" i="20"/>
  <c r="C760" i="20" s="1"/>
  <c r="C644" i="20"/>
  <c r="C507" i="20"/>
  <c r="E720" i="20"/>
  <c r="E603" i="20"/>
  <c r="E778" i="20" s="1"/>
  <c r="E564" i="20"/>
  <c r="E739" i="20" s="1"/>
  <c r="G720" i="20"/>
  <c r="G564" i="20"/>
  <c r="G739" i="20" s="1"/>
  <c r="G603" i="20"/>
  <c r="G778" i="20" s="1"/>
  <c r="E309" i="21"/>
  <c r="D719" i="20"/>
  <c r="D602" i="20"/>
  <c r="D777" i="20" s="1"/>
  <c r="D563" i="20"/>
  <c r="D738" i="20" s="1"/>
  <c r="J400" i="21"/>
  <c r="H56" i="7" s="1"/>
  <c r="J177" i="14" s="1"/>
  <c r="D144" i="20"/>
  <c r="D222" i="20"/>
  <c r="D397" i="20" s="1"/>
  <c r="D281" i="20"/>
  <c r="E643" i="20"/>
  <c r="E506" i="20"/>
  <c r="E584" i="20"/>
  <c r="E759" i="20" s="1"/>
  <c r="D584" i="20"/>
  <c r="D759" i="20" s="1"/>
  <c r="D643" i="20"/>
  <c r="D506" i="20"/>
  <c r="H721" i="20"/>
  <c r="H604" i="20"/>
  <c r="H779" i="20" s="1"/>
  <c r="H565" i="20"/>
  <c r="H740" i="20" s="1"/>
  <c r="E721" i="20"/>
  <c r="E604" i="20"/>
  <c r="E779" i="20" s="1"/>
  <c r="E565" i="20"/>
  <c r="E740" i="20" s="1"/>
  <c r="J141" i="4"/>
  <c r="J142" i="4"/>
  <c r="I54" i="14"/>
  <c r="I53" i="14"/>
  <c r="F119" i="14"/>
  <c r="F109" i="14"/>
  <c r="F121" i="14"/>
  <c r="F82" i="14"/>
  <c r="F118" i="14"/>
  <c r="F120" i="14"/>
  <c r="B143" i="20"/>
  <c r="B221" i="20"/>
  <c r="B396" i="20" s="1"/>
  <c r="B280" i="20"/>
  <c r="B141" i="20"/>
  <c r="B219" i="20"/>
  <c r="B394" i="20" s="1"/>
  <c r="B278" i="20"/>
  <c r="B109" i="20"/>
  <c r="B104" i="20"/>
  <c r="B38" i="21"/>
  <c r="I304" i="15"/>
  <c r="I306" i="15"/>
  <c r="I307" i="15" s="1"/>
  <c r="H122" i="15"/>
  <c r="H123" i="15" s="1"/>
  <c r="H77" i="15"/>
  <c r="H78" i="15" s="1"/>
  <c r="H52" i="15"/>
  <c r="D676" i="20"/>
  <c r="D617" i="20"/>
  <c r="D792" i="20" s="1"/>
  <c r="B617" i="20"/>
  <c r="B792" i="20" s="1"/>
  <c r="B676" i="20"/>
  <c r="J229" i="13"/>
  <c r="J348" i="15"/>
  <c r="J351" i="21"/>
  <c r="C615" i="20"/>
  <c r="C790" i="20" s="1"/>
  <c r="C674" i="20"/>
  <c r="E618" i="20"/>
  <c r="E793" i="20" s="1"/>
  <c r="E677" i="20"/>
  <c r="I13" i="21"/>
  <c r="I330" i="15"/>
  <c r="H134" i="13"/>
  <c r="K201" i="4"/>
  <c r="K40" i="10"/>
  <c r="G50" i="10"/>
  <c r="B357" i="20"/>
  <c r="B240" i="20"/>
  <c r="B415" i="20" s="1"/>
  <c r="B201" i="20"/>
  <c r="B376" i="20" s="1"/>
  <c r="D357" i="20"/>
  <c r="D240" i="20"/>
  <c r="D415" i="20" s="1"/>
  <c r="D201" i="20"/>
  <c r="D376" i="20" s="1"/>
  <c r="D355" i="20"/>
  <c r="D199" i="20"/>
  <c r="D374" i="20" s="1"/>
  <c r="D181" i="20"/>
  <c r="D55" i="21"/>
  <c r="D186" i="20"/>
  <c r="D238" i="20"/>
  <c r="D413" i="20" s="1"/>
  <c r="M383" i="15"/>
  <c r="F222" i="21"/>
  <c r="F225" i="21"/>
  <c r="D721" i="20"/>
  <c r="D565" i="20"/>
  <c r="D740" i="20" s="1"/>
  <c r="D604" i="20"/>
  <c r="D779" i="20" s="1"/>
  <c r="G721" i="20"/>
  <c r="G604" i="20"/>
  <c r="G779" i="20" s="1"/>
  <c r="G565" i="20"/>
  <c r="G740" i="20" s="1"/>
  <c r="F721" i="20"/>
  <c r="F604" i="20"/>
  <c r="F779" i="20" s="1"/>
  <c r="F565" i="20"/>
  <c r="F740" i="20" s="1"/>
  <c r="H179" i="14"/>
  <c r="H182" i="14"/>
  <c r="D360" i="20"/>
  <c r="D243" i="20"/>
  <c r="D418" i="20" s="1"/>
  <c r="D204" i="20"/>
  <c r="D379" i="20" s="1"/>
  <c r="G722" i="20"/>
  <c r="G605" i="20"/>
  <c r="G780" i="20" s="1"/>
  <c r="G566" i="20"/>
  <c r="G741" i="20" s="1"/>
  <c r="J121" i="4"/>
  <c r="I207" i="14" s="1"/>
  <c r="I442" i="20"/>
  <c r="I85" i="20"/>
  <c r="M229" i="13"/>
  <c r="M348" i="15"/>
  <c r="I28" i="15"/>
  <c r="I29" i="15" s="1"/>
  <c r="I16" i="15"/>
  <c r="C255" i="20"/>
  <c r="C430" i="20" s="1"/>
  <c r="C314" i="20"/>
  <c r="I41" i="10"/>
  <c r="H33" i="14"/>
  <c r="H717" i="20"/>
  <c r="H561" i="20"/>
  <c r="H736" i="20" s="1"/>
  <c r="H193" i="16"/>
  <c r="H543" i="20"/>
  <c r="H600" i="20"/>
  <c r="H775" i="20" s="1"/>
  <c r="H548" i="20"/>
  <c r="L229" i="13"/>
  <c r="L348" i="15"/>
  <c r="G94" i="14"/>
  <c r="G92" i="14"/>
  <c r="G93" i="14"/>
  <c r="G95" i="14"/>
  <c r="I123" i="13"/>
  <c r="D141" i="20"/>
  <c r="D219" i="20"/>
  <c r="D394" i="20" s="1"/>
  <c r="D278" i="20"/>
  <c r="D104" i="20"/>
  <c r="D109" i="20"/>
  <c r="D38" i="21"/>
  <c r="F642" i="20"/>
  <c r="F505" i="20"/>
  <c r="F583" i="20"/>
  <c r="F758" i="20" s="1"/>
  <c r="F581" i="20"/>
  <c r="F756" i="20" s="1"/>
  <c r="F503" i="20"/>
  <c r="F640" i="20"/>
  <c r="F466" i="20"/>
  <c r="F471" i="20"/>
  <c r="F176" i="16"/>
  <c r="B256" i="20"/>
  <c r="B431" i="20" s="1"/>
  <c r="B315" i="20"/>
  <c r="F618" i="20"/>
  <c r="F793" i="20" s="1"/>
  <c r="F677" i="20"/>
  <c r="B719" i="20"/>
  <c r="B602" i="20"/>
  <c r="B777" i="20" s="1"/>
  <c r="B563" i="20"/>
  <c r="B738" i="20" s="1"/>
  <c r="I717" i="20"/>
  <c r="I561" i="20"/>
  <c r="I736" i="20" s="1"/>
  <c r="I548" i="20"/>
  <c r="I543" i="20"/>
  <c r="I600" i="20"/>
  <c r="I775" i="20" s="1"/>
  <c r="I193" i="16"/>
  <c r="B616" i="20"/>
  <c r="B791" i="20" s="1"/>
  <c r="B675" i="20"/>
  <c r="I675" i="20"/>
  <c r="I616" i="20"/>
  <c r="I791" i="20" s="1"/>
  <c r="K229" i="13"/>
  <c r="K348" i="15"/>
  <c r="K351" i="21"/>
  <c r="J191" i="4"/>
  <c r="J190" i="4"/>
  <c r="J192" i="4"/>
  <c r="I104" i="14"/>
  <c r="I102" i="14"/>
  <c r="I103" i="14"/>
  <c r="I313" i="15"/>
  <c r="I314" i="15" s="1"/>
  <c r="I220" i="15"/>
  <c r="B359" i="20"/>
  <c r="B242" i="20"/>
  <c r="B417" i="20" s="1"/>
  <c r="B203" i="20"/>
  <c r="B378" i="20" s="1"/>
  <c r="B721" i="20"/>
  <c r="B604" i="20"/>
  <c r="B779" i="20" s="1"/>
  <c r="B565" i="20"/>
  <c r="B740" i="20" s="1"/>
  <c r="H62" i="9"/>
  <c r="H42" i="11"/>
  <c r="H40" i="12"/>
  <c r="G22" i="14"/>
  <c r="G34" i="14"/>
  <c r="H42" i="10"/>
  <c r="G31" i="14"/>
  <c r="G78" i="14"/>
  <c r="G80" i="14"/>
  <c r="G69" i="14"/>
  <c r="G79" i="14"/>
  <c r="G81" i="14"/>
  <c r="B722" i="20"/>
  <c r="B566" i="20"/>
  <c r="B741" i="20" s="1"/>
  <c r="B605" i="20"/>
  <c r="B780" i="20" s="1"/>
  <c r="H722" i="20"/>
  <c r="H605" i="20"/>
  <c r="H780" i="20" s="1"/>
  <c r="H566" i="20"/>
  <c r="H741" i="20" s="1"/>
  <c r="K18" i="11"/>
  <c r="E141" i="20"/>
  <c r="E278" i="20"/>
  <c r="E219" i="20"/>
  <c r="E394" i="20" s="1"/>
  <c r="E104" i="20"/>
  <c r="E109" i="20"/>
  <c r="E38" i="21"/>
  <c r="B674" i="20"/>
  <c r="B615" i="20"/>
  <c r="B790" i="20" s="1"/>
  <c r="H583" i="20"/>
  <c r="H758" i="20" s="1"/>
  <c r="H642" i="20"/>
  <c r="H505" i="20"/>
  <c r="H32" i="15"/>
  <c r="H33" i="15" s="1"/>
  <c r="H20" i="15"/>
  <c r="E146" i="20"/>
  <c r="E224" i="20"/>
  <c r="E399" i="20" s="1"/>
  <c r="E283" i="20"/>
  <c r="C645" i="20"/>
  <c r="C508" i="20"/>
  <c r="C586" i="20"/>
  <c r="C761" i="20" s="1"/>
  <c r="I586" i="20"/>
  <c r="I761" i="20" s="1"/>
  <c r="I645" i="20"/>
  <c r="I508" i="20"/>
  <c r="E507" i="20"/>
  <c r="E644" i="20"/>
  <c r="E585" i="20"/>
  <c r="E760" i="20" s="1"/>
  <c r="H644" i="20"/>
  <c r="H507" i="20"/>
  <c r="H585" i="20"/>
  <c r="H760" i="20" s="1"/>
  <c r="G585" i="20"/>
  <c r="G760" i="20" s="1"/>
  <c r="G644" i="20"/>
  <c r="G507" i="20"/>
  <c r="C617" i="20"/>
  <c r="C792" i="20" s="1"/>
  <c r="C676" i="20"/>
  <c r="D358" i="20"/>
  <c r="D241" i="20"/>
  <c r="D416" i="20" s="1"/>
  <c r="D202" i="20"/>
  <c r="D377" i="20" s="1"/>
  <c r="M397" i="15"/>
  <c r="M351" i="21"/>
  <c r="D717" i="20"/>
  <c r="D561" i="20"/>
  <c r="D736" i="20" s="1"/>
  <c r="D193" i="16"/>
  <c r="D600" i="20"/>
  <c r="D775" i="20" s="1"/>
  <c r="D543" i="20"/>
  <c r="D548" i="20"/>
  <c r="D254" i="20"/>
  <c r="D429" i="20" s="1"/>
  <c r="D313" i="20"/>
  <c r="D616" i="20"/>
  <c r="D791" i="20" s="1"/>
  <c r="D675" i="20"/>
  <c r="I142" i="14"/>
  <c r="I139" i="14"/>
  <c r="I52" i="14" s="1"/>
  <c r="K18" i="10"/>
  <c r="I722" i="20"/>
  <c r="I605" i="20"/>
  <c r="I780" i="20" s="1"/>
  <c r="I566" i="20"/>
  <c r="I741" i="20" s="1"/>
  <c r="G46" i="12"/>
  <c r="G47" i="12"/>
  <c r="G48" i="12"/>
  <c r="H26" i="3"/>
  <c r="I24" i="7"/>
  <c r="O24" i="7" s="1"/>
  <c r="K145" i="14"/>
  <c r="K58" i="14" s="1"/>
  <c r="AL15" i="24"/>
  <c r="B253" i="20"/>
  <c r="B428" i="20" s="1"/>
  <c r="B312" i="20"/>
  <c r="H618" i="20"/>
  <c r="H793" i="20" s="1"/>
  <c r="H677" i="20"/>
  <c r="I720" i="20"/>
  <c r="I603" i="20"/>
  <c r="I778" i="20" s="1"/>
  <c r="I564" i="20"/>
  <c r="I739" i="20" s="1"/>
  <c r="B309" i="21"/>
  <c r="C505" i="20"/>
  <c r="C583" i="20"/>
  <c r="C758" i="20" s="1"/>
  <c r="C642" i="20"/>
  <c r="C581" i="20"/>
  <c r="C756" i="20" s="1"/>
  <c r="C640" i="20"/>
  <c r="C503" i="20"/>
  <c r="C466" i="20"/>
  <c r="C471" i="20"/>
  <c r="C176" i="16"/>
  <c r="E238" i="21"/>
  <c r="E199" i="21"/>
  <c r="E226" i="21"/>
  <c r="E235" i="21"/>
  <c r="H205" i="4"/>
  <c r="H204" i="4"/>
  <c r="H203" i="4"/>
  <c r="H49" i="10"/>
  <c r="I10" i="21"/>
  <c r="H170" i="13"/>
  <c r="I196" i="4"/>
  <c r="B199" i="21"/>
  <c r="B226" i="21"/>
  <c r="B235" i="21"/>
  <c r="B238" i="21"/>
  <c r="B355" i="20"/>
  <c r="B199" i="20"/>
  <c r="B374" i="20" s="1"/>
  <c r="B238" i="20"/>
  <c r="B413" i="20" s="1"/>
  <c r="B186" i="20"/>
  <c r="B55" i="21"/>
  <c r="B181" i="20"/>
  <c r="E144" i="20"/>
  <c r="E222" i="20"/>
  <c r="E397" i="20" s="1"/>
  <c r="E281" i="20"/>
  <c r="C144" i="20"/>
  <c r="C222" i="20"/>
  <c r="C397" i="20" s="1"/>
  <c r="C281" i="20"/>
  <c r="G584" i="20"/>
  <c r="G759" i="20" s="1"/>
  <c r="G506" i="20"/>
  <c r="G643" i="20"/>
  <c r="K11" i="7"/>
  <c r="Q11" i="7" s="1"/>
  <c r="M132" i="14"/>
  <c r="M45" i="14" s="1"/>
  <c r="E12" i="8" s="1"/>
  <c r="J15" i="24"/>
  <c r="J106" i="4"/>
  <c r="J109" i="4"/>
  <c r="K106" i="4"/>
  <c r="K109" i="4"/>
  <c r="K30" i="4"/>
  <c r="K41" i="11"/>
  <c r="K196" i="4"/>
  <c r="I73" i="20"/>
  <c r="K195" i="4"/>
  <c r="I70" i="20"/>
  <c r="K193" i="4"/>
  <c r="J30" i="4"/>
  <c r="K194" i="4"/>
  <c r="K49" i="11"/>
  <c r="D583" i="20"/>
  <c r="D758" i="20" s="1"/>
  <c r="D505" i="20"/>
  <c r="D642" i="20"/>
  <c r="I61" i="15"/>
  <c r="I109" i="15"/>
  <c r="I110" i="15" s="1"/>
  <c r="I73" i="15"/>
  <c r="I74" i="15" s="1"/>
  <c r="F719" i="20"/>
  <c r="F602" i="20"/>
  <c r="F777" i="20" s="1"/>
  <c r="F563" i="20"/>
  <c r="F738" i="20" s="1"/>
  <c r="F717" i="20"/>
  <c r="F561" i="20"/>
  <c r="F736" i="20" s="1"/>
  <c r="F543" i="20"/>
  <c r="F600" i="20"/>
  <c r="F775" i="20" s="1"/>
  <c r="F548" i="20"/>
  <c r="F193" i="16"/>
  <c r="B254" i="20"/>
  <c r="B429" i="20" s="1"/>
  <c r="B313" i="20"/>
  <c r="F675" i="20"/>
  <c r="F616" i="20"/>
  <c r="F791" i="20" s="1"/>
  <c r="J118" i="4"/>
  <c r="I204" i="14" s="1"/>
  <c r="I82" i="20"/>
  <c r="K33" i="4"/>
  <c r="J33" i="4"/>
  <c r="K41" i="10"/>
  <c r="K204" i="4"/>
  <c r="K49" i="10"/>
  <c r="K203" i="4"/>
  <c r="K205" i="4"/>
  <c r="I334" i="15"/>
  <c r="I248" i="21"/>
  <c r="H2" i="23"/>
  <c r="K16" i="7"/>
  <c r="Q16" i="7" s="1"/>
  <c r="M137" i="14"/>
  <c r="M50" i="14" s="1"/>
  <c r="E26" i="8" s="1"/>
  <c r="AH15" i="24"/>
  <c r="J175" i="4"/>
  <c r="J174" i="4"/>
  <c r="J173" i="4"/>
  <c r="I86" i="14"/>
  <c r="I87" i="14"/>
  <c r="I85" i="14"/>
  <c r="I75" i="9"/>
  <c r="H165" i="14"/>
  <c r="H168" i="14"/>
  <c r="H156" i="14"/>
  <c r="H29" i="3"/>
  <c r="I29" i="7"/>
  <c r="O29" i="7" s="1"/>
  <c r="K150" i="14"/>
  <c r="K63" i="14" s="1"/>
  <c r="BJ15" i="24"/>
  <c r="K18" i="12"/>
  <c r="F209" i="21"/>
  <c r="F186" i="21"/>
  <c r="F195" i="21"/>
  <c r="F212" i="21"/>
  <c r="F198" i="21"/>
  <c r="F722" i="20"/>
  <c r="F605" i="20"/>
  <c r="F780" i="20" s="1"/>
  <c r="F566" i="20"/>
  <c r="F741" i="20" s="1"/>
  <c r="E722" i="20"/>
  <c r="E605" i="20"/>
  <c r="E780" i="20" s="1"/>
  <c r="E566" i="20"/>
  <c r="E741" i="20" s="1"/>
  <c r="J228" i="15"/>
  <c r="J229" i="15" s="1"/>
  <c r="D143" i="20"/>
  <c r="D221" i="20"/>
  <c r="D396" i="20" s="1"/>
  <c r="D280" i="20"/>
  <c r="D253" i="20"/>
  <c r="D428" i="20" s="1"/>
  <c r="D312" i="20"/>
  <c r="E503" i="20"/>
  <c r="E640" i="20"/>
  <c r="E581" i="20"/>
  <c r="E756" i="20" s="1"/>
  <c r="E471" i="20"/>
  <c r="E466" i="20"/>
  <c r="E176" i="16"/>
  <c r="G677" i="20"/>
  <c r="G618" i="20"/>
  <c r="G793" i="20" s="1"/>
  <c r="F617" i="20"/>
  <c r="F792" i="20" s="1"/>
  <c r="F676" i="20"/>
  <c r="B717" i="20"/>
  <c r="B561" i="20"/>
  <c r="B736" i="20" s="1"/>
  <c r="B543" i="20"/>
  <c r="B548" i="20"/>
  <c r="B193" i="16"/>
  <c r="B600" i="20"/>
  <c r="B775" i="20" s="1"/>
  <c r="B506" i="20"/>
  <c r="B584" i="20"/>
  <c r="B759" i="20" s="1"/>
  <c r="B643" i="20"/>
  <c r="I643" i="20"/>
  <c r="I506" i="20"/>
  <c r="I584" i="20"/>
  <c r="I759" i="20" s="1"/>
  <c r="C584" i="20"/>
  <c r="C759" i="20" s="1"/>
  <c r="C643" i="20"/>
  <c r="C506" i="20"/>
  <c r="C309" i="21"/>
  <c r="J17" i="13"/>
  <c r="B57" i="8"/>
  <c r="I222" i="15"/>
  <c r="I223" i="15" s="1"/>
  <c r="I161" i="15"/>
  <c r="D359" i="20"/>
  <c r="D242" i="20"/>
  <c r="D417" i="20" s="1"/>
  <c r="D203" i="20"/>
  <c r="D378" i="20" s="1"/>
  <c r="J161" i="4"/>
  <c r="J160" i="4"/>
  <c r="J159" i="4"/>
  <c r="I72" i="14"/>
  <c r="I73" i="14"/>
  <c r="I71" i="14"/>
  <c r="J114" i="4"/>
  <c r="I200" i="14" s="1"/>
  <c r="I78" i="20"/>
  <c r="J32" i="4"/>
  <c r="K32" i="4"/>
  <c r="B642" i="20"/>
  <c r="B505" i="20"/>
  <c r="B583" i="20"/>
  <c r="B758" i="20" s="1"/>
  <c r="B581" i="20"/>
  <c r="B756" i="20" s="1"/>
  <c r="B640" i="20"/>
  <c r="B503" i="20"/>
  <c r="B466" i="20"/>
  <c r="B471" i="20"/>
  <c r="B176" i="16"/>
  <c r="H615" i="20"/>
  <c r="H790" i="20" s="1"/>
  <c r="H674" i="20"/>
  <c r="G112" i="14"/>
  <c r="G111" i="14"/>
  <c r="G113" i="14"/>
  <c r="E256" i="20"/>
  <c r="E431" i="20" s="1"/>
  <c r="E315" i="20"/>
  <c r="G617" i="20"/>
  <c r="G792" i="20" s="1"/>
  <c r="G676" i="20"/>
  <c r="E358" i="20"/>
  <c r="E241" i="20"/>
  <c r="E416" i="20" s="1"/>
  <c r="E202" i="20"/>
  <c r="E377" i="20" s="1"/>
  <c r="C720" i="20"/>
  <c r="C603" i="20"/>
  <c r="C778" i="20" s="1"/>
  <c r="C564" i="20"/>
  <c r="C739" i="20" s="1"/>
  <c r="D677" i="20"/>
  <c r="D618" i="20"/>
  <c r="D793" i="20" s="1"/>
  <c r="E357" i="20"/>
  <c r="E240" i="20"/>
  <c r="E415" i="20" s="1"/>
  <c r="E201" i="20"/>
  <c r="E376" i="20" s="1"/>
  <c r="E719" i="20"/>
  <c r="E602" i="20"/>
  <c r="E777" i="20" s="1"/>
  <c r="E563" i="20"/>
  <c r="E738" i="20" s="1"/>
  <c r="E717" i="20"/>
  <c r="E561" i="20"/>
  <c r="E736" i="20" s="1"/>
  <c r="E193" i="16"/>
  <c r="E548" i="20"/>
  <c r="E600" i="20"/>
  <c r="E775" i="20" s="1"/>
  <c r="E543" i="20"/>
  <c r="E675" i="20"/>
  <c r="E616" i="20"/>
  <c r="E791" i="20" s="1"/>
  <c r="K111" i="13"/>
  <c r="K66" i="13"/>
  <c r="J151" i="13" s="1"/>
  <c r="K168" i="15"/>
  <c r="K169" i="15" s="1"/>
  <c r="J70" i="4"/>
  <c r="J82" i="4"/>
  <c r="J79" i="4"/>
  <c r="I383" i="21"/>
  <c r="K206" i="4" s="1"/>
  <c r="I419" i="21"/>
  <c r="I410" i="21"/>
  <c r="I422" i="21"/>
  <c r="K168" i="4"/>
  <c r="J18" i="4"/>
  <c r="I43" i="20"/>
  <c r="I46" i="20"/>
  <c r="K18" i="4"/>
  <c r="I34" i="20"/>
  <c r="J21" i="4"/>
  <c r="K70" i="4"/>
  <c r="H4" i="23"/>
  <c r="K18" i="9"/>
  <c r="K40" i="9"/>
  <c r="C360" i="20"/>
  <c r="C243" i="20"/>
  <c r="C418" i="20" s="1"/>
  <c r="C204" i="20"/>
  <c r="C379" i="20" s="1"/>
  <c r="E360" i="20"/>
  <c r="E243" i="20"/>
  <c r="E418" i="20" s="1"/>
  <c r="E204" i="20"/>
  <c r="E379" i="20" s="1"/>
  <c r="G208" i="4"/>
  <c r="G207" i="4"/>
  <c r="G170" i="4"/>
  <c r="G206" i="4"/>
  <c r="G209" i="4"/>
  <c r="G197" i="4"/>
  <c r="G69" i="9"/>
  <c r="G674" i="20"/>
  <c r="G615" i="20"/>
  <c r="G790" i="20" s="1"/>
  <c r="I583" i="20"/>
  <c r="I758" i="20" s="1"/>
  <c r="I642" i="20"/>
  <c r="I505" i="20"/>
  <c r="I615" i="20"/>
  <c r="I790" i="20" s="1"/>
  <c r="I674" i="20"/>
  <c r="C146" i="20"/>
  <c r="C224" i="20"/>
  <c r="C399" i="20" s="1"/>
  <c r="C283" i="20"/>
  <c r="H508" i="20"/>
  <c r="H586" i="20"/>
  <c r="H761" i="20" s="1"/>
  <c r="H645" i="20"/>
  <c r="B586" i="20"/>
  <c r="B761" i="20" s="1"/>
  <c r="B645" i="20"/>
  <c r="B508" i="20"/>
  <c r="D238" i="21"/>
  <c r="D199" i="21"/>
  <c r="D226" i="21"/>
  <c r="D235" i="21"/>
  <c r="B145" i="20"/>
  <c r="B223" i="20"/>
  <c r="B398" i="20" s="1"/>
  <c r="B282" i="20"/>
  <c r="D644" i="20"/>
  <c r="D507" i="20"/>
  <c r="D585" i="20"/>
  <c r="D760" i="20" s="1"/>
  <c r="B585" i="20"/>
  <c r="B760" i="20" s="1"/>
  <c r="B644" i="20"/>
  <c r="B507" i="20"/>
  <c r="B358" i="20"/>
  <c r="B241" i="20"/>
  <c r="B416" i="20" s="1"/>
  <c r="B202" i="20"/>
  <c r="B377" i="20" s="1"/>
  <c r="F720" i="20"/>
  <c r="F603" i="20"/>
  <c r="F778" i="20" s="1"/>
  <c r="F564" i="20"/>
  <c r="F739" i="20" s="1"/>
  <c r="I151" i="13"/>
  <c r="E586" i="20"/>
  <c r="E761" i="20" s="1"/>
  <c r="E508" i="20"/>
  <c r="E645" i="20"/>
  <c r="G116" i="14"/>
  <c r="G115" i="14"/>
  <c r="G117" i="14"/>
  <c r="D145" i="20"/>
  <c r="D223" i="20"/>
  <c r="D398" i="20" s="1"/>
  <c r="D282" i="20"/>
  <c r="I244" i="21"/>
  <c r="I49" i="11"/>
  <c r="I140" i="4"/>
  <c r="G50" i="11"/>
  <c r="J111" i="13"/>
  <c r="K79" i="4"/>
  <c r="C143" i="20"/>
  <c r="C280" i="20"/>
  <c r="C221" i="20"/>
  <c r="C396" i="20" s="1"/>
  <c r="C141" i="20"/>
  <c r="C219" i="20"/>
  <c r="C394" i="20" s="1"/>
  <c r="C278" i="20"/>
  <c r="C109" i="20"/>
  <c r="C104" i="20"/>
  <c r="C38" i="21"/>
  <c r="D615" i="20"/>
  <c r="D790" i="20" s="1"/>
  <c r="D674" i="20"/>
  <c r="C357" i="20"/>
  <c r="C240" i="20"/>
  <c r="C415" i="20" s="1"/>
  <c r="C201" i="20"/>
  <c r="C376" i="20" s="1"/>
  <c r="C355" i="20"/>
  <c r="C199" i="20"/>
  <c r="C374" i="20" s="1"/>
  <c r="C186" i="20"/>
  <c r="C238" i="20"/>
  <c r="C413" i="20" s="1"/>
  <c r="C55" i="21"/>
  <c r="C181" i="20"/>
  <c r="B144" i="20"/>
  <c r="B281" i="20"/>
  <c r="B222" i="20"/>
  <c r="B397" i="20" s="1"/>
  <c r="F506" i="20"/>
  <c r="F643" i="20"/>
  <c r="F584" i="20"/>
  <c r="F759" i="20" s="1"/>
  <c r="H584" i="20"/>
  <c r="H759" i="20" s="1"/>
  <c r="H643" i="20"/>
  <c r="H506" i="20"/>
  <c r="J163" i="4"/>
  <c r="J165" i="4"/>
  <c r="J164" i="4"/>
  <c r="I76" i="14"/>
  <c r="I75" i="14"/>
  <c r="I77" i="14"/>
  <c r="I118" i="15"/>
  <c r="I119" i="15" s="1"/>
  <c r="I93" i="15"/>
  <c r="I721" i="20"/>
  <c r="I565" i="20"/>
  <c r="I740" i="20" s="1"/>
  <c r="I604" i="20"/>
  <c r="I779" i="20" s="1"/>
  <c r="H23" i="3"/>
  <c r="I12" i="7"/>
  <c r="O12" i="7" s="1"/>
  <c r="K133" i="14"/>
  <c r="K46" i="14" s="1"/>
  <c r="N15" i="24"/>
  <c r="H21" i="14"/>
  <c r="H18" i="14"/>
  <c r="I61" i="9"/>
  <c r="I119" i="4"/>
  <c r="I110" i="4"/>
  <c r="I83" i="4"/>
  <c r="I122" i="4"/>
  <c r="I31" i="4"/>
  <c r="H74" i="20"/>
  <c r="K22" i="4"/>
  <c r="I22" i="4"/>
  <c r="H83" i="20"/>
  <c r="H47" i="20"/>
  <c r="H443" i="20"/>
  <c r="I34" i="4"/>
  <c r="H86" i="20"/>
  <c r="K47" i="12"/>
  <c r="C722" i="20"/>
  <c r="C605" i="20"/>
  <c r="C780" i="20" s="1"/>
  <c r="C566" i="20"/>
  <c r="C741" i="20" s="1"/>
  <c r="F674" i="20"/>
  <c r="F615" i="20"/>
  <c r="F790" i="20" s="1"/>
  <c r="E255" i="20"/>
  <c r="E430" i="20" s="1"/>
  <c r="E314" i="20"/>
  <c r="I617" i="20"/>
  <c r="I792" i="20" s="1"/>
  <c r="I676" i="20"/>
  <c r="C199" i="21"/>
  <c r="C226" i="21"/>
  <c r="C235" i="21"/>
  <c r="C238" i="21"/>
  <c r="K97" i="13"/>
  <c r="K52" i="13"/>
  <c r="K134" i="15"/>
  <c r="I254" i="15"/>
  <c r="I255" i="15" s="1"/>
  <c r="I235" i="15"/>
  <c r="I19" i="15"/>
  <c r="I24" i="15"/>
  <c r="I25" i="15" s="1"/>
  <c r="I12" i="15"/>
  <c r="H76" i="9"/>
  <c r="G196" i="14"/>
  <c r="G208" i="14"/>
  <c r="G169" i="14"/>
  <c r="G205" i="14"/>
  <c r="E221" i="20"/>
  <c r="E396" i="20" s="1"/>
  <c r="E280" i="20"/>
  <c r="E143" i="20"/>
  <c r="E253" i="20"/>
  <c r="E428" i="20" s="1"/>
  <c r="E312" i="20"/>
  <c r="H640" i="20"/>
  <c r="H503" i="20"/>
  <c r="H581" i="20"/>
  <c r="H756" i="20" s="1"/>
  <c r="H471" i="20"/>
  <c r="H466" i="20"/>
  <c r="H176" i="16"/>
  <c r="H199" i="4"/>
  <c r="H200" i="4"/>
  <c r="H201" i="4"/>
  <c r="H48" i="10"/>
  <c r="I618" i="20"/>
  <c r="I793" i="20" s="1"/>
  <c r="I677" i="20"/>
  <c r="C358" i="20"/>
  <c r="C241" i="20"/>
  <c r="C416" i="20" s="1"/>
  <c r="C202" i="20"/>
  <c r="C377" i="20" s="1"/>
  <c r="D146" i="20"/>
  <c r="D283" i="20"/>
  <c r="D224" i="20"/>
  <c r="D399" i="20" s="1"/>
  <c r="D508" i="20"/>
  <c r="D645" i="20"/>
  <c r="D586" i="20"/>
  <c r="D761" i="20" s="1"/>
  <c r="E355" i="20"/>
  <c r="E199" i="20"/>
  <c r="E374" i="20" s="1"/>
  <c r="E181" i="20"/>
  <c r="E186" i="20"/>
  <c r="E55" i="21"/>
  <c r="E238" i="20"/>
  <c r="E413" i="20" s="1"/>
  <c r="J397" i="15"/>
  <c r="E359" i="20"/>
  <c r="E242" i="20"/>
  <c r="E417" i="20" s="1"/>
  <c r="E203" i="20"/>
  <c r="E378" i="20" s="1"/>
  <c r="J96" i="4"/>
  <c r="J93" i="4"/>
  <c r="I57" i="20"/>
  <c r="I60" i="20"/>
  <c r="K181" i="4"/>
  <c r="J26" i="4"/>
  <c r="K183" i="4"/>
  <c r="K48" i="11"/>
  <c r="G505" i="20"/>
  <c r="G642" i="20"/>
  <c r="G583" i="20"/>
  <c r="G758" i="20" s="1"/>
  <c r="G581" i="20"/>
  <c r="G756" i="20" s="1"/>
  <c r="G640" i="20"/>
  <c r="G503" i="20"/>
  <c r="G471" i="20"/>
  <c r="G466" i="20"/>
  <c r="G176" i="16"/>
  <c r="I503" i="20"/>
  <c r="I581" i="20"/>
  <c r="I756" i="20" s="1"/>
  <c r="I640" i="20"/>
  <c r="I466" i="20"/>
  <c r="I471" i="20"/>
  <c r="I176" i="16"/>
  <c r="I24" i="3"/>
  <c r="J15" i="7"/>
  <c r="P15" i="7" s="1"/>
  <c r="L136" i="14"/>
  <c r="L49" i="14" s="1"/>
  <c r="X15" i="24"/>
  <c r="C256" i="20"/>
  <c r="C431" i="20" s="1"/>
  <c r="C315" i="20"/>
  <c r="B618" i="20"/>
  <c r="B793" i="20" s="1"/>
  <c r="B677" i="20"/>
  <c r="B255" i="20"/>
  <c r="B430" i="20" s="1"/>
  <c r="B314" i="20"/>
  <c r="D255" i="20"/>
  <c r="D430" i="20" s="1"/>
  <c r="D314" i="20"/>
  <c r="H161" i="13"/>
  <c r="I64" i="15"/>
  <c r="I65" i="15" s="1"/>
  <c r="K24" i="9"/>
  <c r="K170" i="4"/>
  <c r="H316" i="15"/>
  <c r="H317" i="15" s="1"/>
  <c r="H55" i="14"/>
  <c r="I316" i="15" l="1"/>
  <c r="I317" i="15" s="1"/>
  <c r="K119" i="4"/>
  <c r="K197" i="4"/>
  <c r="D45" i="21"/>
  <c r="J16" i="8"/>
  <c r="D81" i="21"/>
  <c r="D43" i="21"/>
  <c r="D83" i="21" s="1"/>
  <c r="D67" i="21"/>
  <c r="D107" i="21" s="1"/>
  <c r="D310" i="20"/>
  <c r="D251" i="20"/>
  <c r="D426" i="20" s="1"/>
  <c r="K29" i="8"/>
  <c r="E94" i="21"/>
  <c r="D342" i="20"/>
  <c r="D337" i="20"/>
  <c r="H219" i="16"/>
  <c r="H183" i="16"/>
  <c r="H181" i="16"/>
  <c r="H221" i="16" s="1"/>
  <c r="H205" i="16"/>
  <c r="H245" i="16" s="1"/>
  <c r="I665" i="20"/>
  <c r="I660" i="20"/>
  <c r="G665" i="20"/>
  <c r="G660" i="20"/>
  <c r="G219" i="16"/>
  <c r="G183" i="16"/>
  <c r="G181" i="16"/>
  <c r="G221" i="16" s="1"/>
  <c r="G205" i="16"/>
  <c r="G245" i="16" s="1"/>
  <c r="E183" i="16"/>
  <c r="E205" i="16"/>
  <c r="E245" i="16" s="1"/>
  <c r="E219" i="16"/>
  <c r="E181" i="16"/>
  <c r="E221" i="16" s="1"/>
  <c r="C201" i="16"/>
  <c r="C241" i="16" s="1"/>
  <c r="C228" i="16"/>
  <c r="C190" i="16"/>
  <c r="C230" i="16" s="1"/>
  <c r="C196" i="16"/>
  <c r="C236" i="16" s="1"/>
  <c r="C205" i="16"/>
  <c r="C245" i="16" s="1"/>
  <c r="C232" i="16"/>
  <c r="G201" i="16"/>
  <c r="G241" i="16" s="1"/>
  <c r="G196" i="16"/>
  <c r="G236" i="16" s="1"/>
  <c r="G190" i="16"/>
  <c r="G230" i="16" s="1"/>
  <c r="G228" i="16"/>
  <c r="B196" i="16"/>
  <c r="B236" i="16" s="1"/>
  <c r="B201" i="16"/>
  <c r="B241" i="16" s="1"/>
  <c r="B228" i="16"/>
  <c r="B190" i="16"/>
  <c r="B230" i="16" s="1"/>
  <c r="H16" i="8"/>
  <c r="B45" i="21"/>
  <c r="B81" i="21"/>
  <c r="B67" i="21"/>
  <c r="B107" i="21" s="1"/>
  <c r="B43" i="21"/>
  <c r="B83" i="21" s="1"/>
  <c r="C219" i="16"/>
  <c r="C183" i="16"/>
  <c r="C181" i="16"/>
  <c r="C221" i="16" s="1"/>
  <c r="C672" i="20"/>
  <c r="C613" i="20"/>
  <c r="C788" i="20" s="1"/>
  <c r="D201" i="16"/>
  <c r="D241" i="16" s="1"/>
  <c r="D190" i="16"/>
  <c r="D230" i="16" s="1"/>
  <c r="D228" i="16"/>
  <c r="D196" i="16"/>
  <c r="D236" i="16" s="1"/>
  <c r="H660" i="20"/>
  <c r="H665" i="20"/>
  <c r="I183" i="16"/>
  <c r="I205" i="16"/>
  <c r="I245" i="16" s="1"/>
  <c r="I219" i="16"/>
  <c r="I181" i="16"/>
  <c r="I221" i="16" s="1"/>
  <c r="F183" i="16"/>
  <c r="F219" i="16"/>
  <c r="F181" i="16"/>
  <c r="F221" i="16" s="1"/>
  <c r="F205" i="16"/>
  <c r="F245" i="16" s="1"/>
  <c r="F672" i="20"/>
  <c r="F613" i="20"/>
  <c r="F788" i="20" s="1"/>
  <c r="E672" i="20"/>
  <c r="E613" i="20"/>
  <c r="E788" i="20" s="1"/>
  <c r="I25" i="8"/>
  <c r="C63" i="21"/>
  <c r="C103" i="21" s="1"/>
  <c r="C58" i="21"/>
  <c r="C98" i="21" s="1"/>
  <c r="C90" i="21"/>
  <c r="C52" i="21"/>
  <c r="C92" i="21" s="1"/>
  <c r="B205" i="16"/>
  <c r="B245" i="16" s="1"/>
  <c r="B219" i="16"/>
  <c r="B183" i="16"/>
  <c r="B181" i="16"/>
  <c r="B221" i="16" s="1"/>
  <c r="B672" i="20"/>
  <c r="B613" i="20"/>
  <c r="B788" i="20" s="1"/>
  <c r="B52" i="21"/>
  <c r="B92" i="21" s="1"/>
  <c r="B58" i="21"/>
  <c r="B98" i="21" s="1"/>
  <c r="B90" i="21"/>
  <c r="H25" i="8"/>
  <c r="B63" i="21"/>
  <c r="B103" i="21" s="1"/>
  <c r="C303" i="20"/>
  <c r="C298" i="20"/>
  <c r="F704" i="20"/>
  <c r="F699" i="20"/>
  <c r="F228" i="16"/>
  <c r="F190" i="16"/>
  <c r="F230" i="16" s="1"/>
  <c r="F196" i="16"/>
  <c r="F236" i="16" s="1"/>
  <c r="F201" i="16"/>
  <c r="F241" i="16" s="1"/>
  <c r="B94" i="21"/>
  <c r="H29" i="8"/>
  <c r="H704" i="20"/>
  <c r="H699" i="20"/>
  <c r="B704" i="20"/>
  <c r="B699" i="20"/>
  <c r="E704" i="20"/>
  <c r="E699" i="20"/>
  <c r="D672" i="20"/>
  <c r="D613" i="20"/>
  <c r="D788" i="20" s="1"/>
  <c r="B303" i="20"/>
  <c r="B298" i="20"/>
  <c r="C665" i="20"/>
  <c r="C660" i="20"/>
  <c r="J29" i="8"/>
  <c r="D94" i="21"/>
  <c r="D298" i="20"/>
  <c r="D303" i="20"/>
  <c r="D704" i="20"/>
  <c r="D699" i="20"/>
  <c r="I672" i="20"/>
  <c r="I613" i="20"/>
  <c r="I788" i="20" s="1"/>
  <c r="G672" i="20"/>
  <c r="G613" i="20"/>
  <c r="G788" i="20" s="1"/>
  <c r="F665" i="20"/>
  <c r="F660" i="20"/>
  <c r="E43" i="21"/>
  <c r="E83" i="21" s="1"/>
  <c r="E67" i="21"/>
  <c r="E107" i="21" s="1"/>
  <c r="E45" i="21"/>
  <c r="K16" i="8"/>
  <c r="E81" i="21"/>
  <c r="E310" i="20"/>
  <c r="E251" i="20"/>
  <c r="E426" i="20" s="1"/>
  <c r="C342" i="20"/>
  <c r="C337" i="20"/>
  <c r="L149" i="14"/>
  <c r="L62" i="14" s="1"/>
  <c r="BD15" i="24"/>
  <c r="I28" i="3"/>
  <c r="J28" i="7"/>
  <c r="P28" i="7" s="1"/>
  <c r="I201" i="16"/>
  <c r="I241" i="16" s="1"/>
  <c r="I190" i="16"/>
  <c r="I230" i="16" s="1"/>
  <c r="I196" i="16"/>
  <c r="I236" i="16" s="1"/>
  <c r="I228" i="16"/>
  <c r="E190" i="16"/>
  <c r="E230" i="16" s="1"/>
  <c r="E201" i="16"/>
  <c r="E241" i="16" s="1"/>
  <c r="E196" i="16"/>
  <c r="E236" i="16" s="1"/>
  <c r="E228" i="16"/>
  <c r="D660" i="20"/>
  <c r="D665" i="20"/>
  <c r="E337" i="20"/>
  <c r="E342" i="20"/>
  <c r="D90" i="21"/>
  <c r="D52" i="21"/>
  <c r="D92" i="21" s="1"/>
  <c r="J25" i="8"/>
  <c r="D25" i="8" s="1"/>
  <c r="D63" i="21"/>
  <c r="D103" i="21" s="1"/>
  <c r="D58" i="21"/>
  <c r="D98" i="21" s="1"/>
  <c r="H672" i="20"/>
  <c r="H613" i="20"/>
  <c r="H788" i="20" s="1"/>
  <c r="E660" i="20"/>
  <c r="E665" i="20"/>
  <c r="E298" i="20"/>
  <c r="E303" i="20"/>
  <c r="C704" i="20"/>
  <c r="C699" i="20"/>
  <c r="G704" i="20"/>
  <c r="G699" i="20"/>
  <c r="I29" i="8"/>
  <c r="C94" i="21"/>
  <c r="B660" i="20"/>
  <c r="B665" i="20"/>
  <c r="B342" i="20"/>
  <c r="B337" i="20"/>
  <c r="C45" i="21"/>
  <c r="C43" i="21"/>
  <c r="C83" i="21" s="1"/>
  <c r="C67" i="21"/>
  <c r="C107" i="21" s="1"/>
  <c r="C81" i="21"/>
  <c r="I16" i="8"/>
  <c r="C16" i="8" s="1"/>
  <c r="C310" i="20"/>
  <c r="C251" i="20"/>
  <c r="C426" i="20" s="1"/>
  <c r="I704" i="20"/>
  <c r="I699" i="20"/>
  <c r="H196" i="16"/>
  <c r="H236" i="16" s="1"/>
  <c r="H228" i="16"/>
  <c r="H201" i="16"/>
  <c r="H241" i="16" s="1"/>
  <c r="H190" i="16"/>
  <c r="H230" i="16" s="1"/>
  <c r="D219" i="16"/>
  <c r="D183" i="16"/>
  <c r="D205" i="16"/>
  <c r="D245" i="16" s="1"/>
  <c r="D181" i="16"/>
  <c r="D221" i="16" s="1"/>
  <c r="B251" i="20"/>
  <c r="B426" i="20" s="1"/>
  <c r="B310" i="20"/>
  <c r="E63" i="21"/>
  <c r="E103" i="21" s="1"/>
  <c r="E52" i="21"/>
  <c r="E92" i="21" s="1"/>
  <c r="E58" i="21"/>
  <c r="E98" i="21" s="1"/>
  <c r="E90" i="21"/>
  <c r="K25" i="8"/>
  <c r="K48" i="12"/>
  <c r="K83" i="4"/>
  <c r="I11" i="21"/>
  <c r="K46" i="12"/>
  <c r="I14" i="21"/>
  <c r="K40" i="12"/>
  <c r="K122" i="4"/>
  <c r="K50" i="10"/>
  <c r="K69" i="9"/>
  <c r="K110" i="4"/>
  <c r="K76" i="9"/>
  <c r="I56" i="7"/>
  <c r="K177" i="14" s="1"/>
  <c r="I245" i="21"/>
  <c r="I76" i="9"/>
  <c r="H169" i="14"/>
  <c r="H205" i="14"/>
  <c r="H196" i="14"/>
  <c r="H208" i="14"/>
  <c r="H69" i="14"/>
  <c r="H81" i="14"/>
  <c r="H79" i="14"/>
  <c r="H78" i="14"/>
  <c r="H80" i="14"/>
  <c r="I13" i="8"/>
  <c r="C13" i="8" s="1"/>
  <c r="C46" i="21"/>
  <c r="C78" i="21"/>
  <c r="C64" i="21"/>
  <c r="C104" i="21" s="1"/>
  <c r="C39" i="21"/>
  <c r="C259" i="20"/>
  <c r="C434" i="20" s="1"/>
  <c r="C318" i="20"/>
  <c r="B624" i="20"/>
  <c r="B799" i="20" s="1"/>
  <c r="B683" i="20"/>
  <c r="C262" i="20"/>
  <c r="C437" i="20" s="1"/>
  <c r="C321" i="20"/>
  <c r="E718" i="20"/>
  <c r="E723" i="20"/>
  <c r="E549" i="20"/>
  <c r="E606" i="20"/>
  <c r="E562" i="20"/>
  <c r="E567" i="20"/>
  <c r="E601" i="20"/>
  <c r="I32" i="14"/>
  <c r="J40" i="10"/>
  <c r="J57" i="13"/>
  <c r="J147" i="15"/>
  <c r="I102" i="13"/>
  <c r="C681" i="20"/>
  <c r="C622" i="20"/>
  <c r="C797" i="20" s="1"/>
  <c r="I622" i="20"/>
  <c r="I797" i="20" s="1"/>
  <c r="I681" i="20"/>
  <c r="B622" i="20"/>
  <c r="B797" i="20" s="1"/>
  <c r="B681" i="20"/>
  <c r="E491" i="20"/>
  <c r="E587" i="20"/>
  <c r="E582" i="20"/>
  <c r="E646" i="20"/>
  <c r="E504" i="20"/>
  <c r="E509" i="20"/>
  <c r="E641" i="20"/>
  <c r="E619" i="20"/>
  <c r="E794" i="20" s="1"/>
  <c r="E678" i="20"/>
  <c r="I29" i="3"/>
  <c r="J29" i="7"/>
  <c r="P29" i="7" s="1"/>
  <c r="L150" i="14"/>
  <c r="L63" i="14" s="1"/>
  <c r="BL15" i="24"/>
  <c r="E66" i="8"/>
  <c r="M26" i="13"/>
  <c r="F233" i="16"/>
  <c r="F197" i="16"/>
  <c r="F237" i="16" s="1"/>
  <c r="F206" i="16"/>
  <c r="F246" i="16" s="1"/>
  <c r="F194" i="16"/>
  <c r="J41" i="11"/>
  <c r="I30" i="14"/>
  <c r="G681" i="20"/>
  <c r="G622" i="20"/>
  <c r="G797" i="20" s="1"/>
  <c r="C260" i="20"/>
  <c r="C435" i="20" s="1"/>
  <c r="C319" i="20"/>
  <c r="B356" i="20"/>
  <c r="B361" i="20"/>
  <c r="B239" i="20"/>
  <c r="B244" i="20"/>
  <c r="B187" i="20"/>
  <c r="B200" i="20"/>
  <c r="B205" i="20"/>
  <c r="D233" i="16"/>
  <c r="D197" i="16"/>
  <c r="D237" i="16" s="1"/>
  <c r="D194" i="16"/>
  <c r="D206" i="16"/>
  <c r="D246" i="16" s="1"/>
  <c r="M391" i="21"/>
  <c r="I683" i="20"/>
  <c r="I624" i="20"/>
  <c r="I799" i="20" s="1"/>
  <c r="C624" i="20"/>
  <c r="C799" i="20" s="1"/>
  <c r="C683" i="20"/>
  <c r="E262" i="20"/>
  <c r="E437" i="20" s="1"/>
  <c r="E321" i="20"/>
  <c r="K13" i="8"/>
  <c r="E64" i="21"/>
  <c r="E104" i="21" s="1"/>
  <c r="E46" i="21"/>
  <c r="E78" i="21"/>
  <c r="E39" i="21"/>
  <c r="K391" i="21"/>
  <c r="I718" i="20"/>
  <c r="I723" i="20"/>
  <c r="I606" i="20"/>
  <c r="I601" i="20"/>
  <c r="I549" i="20"/>
  <c r="I562" i="20"/>
  <c r="I567" i="20"/>
  <c r="F184" i="16"/>
  <c r="F216" i="16"/>
  <c r="F202" i="16"/>
  <c r="F242" i="16" s="1"/>
  <c r="F177" i="16"/>
  <c r="F678" i="20"/>
  <c r="F619" i="20"/>
  <c r="F794" i="20" s="1"/>
  <c r="H723" i="20"/>
  <c r="H718" i="20"/>
  <c r="H601" i="20"/>
  <c r="H606" i="20"/>
  <c r="H562" i="20"/>
  <c r="H567" i="20"/>
  <c r="H549" i="20"/>
  <c r="H117" i="14"/>
  <c r="H115" i="14"/>
  <c r="H116" i="14"/>
  <c r="B147" i="20"/>
  <c r="B225" i="20"/>
  <c r="B220" i="20"/>
  <c r="B284" i="20"/>
  <c r="B129" i="20"/>
  <c r="B279" i="20"/>
  <c r="B142" i="20"/>
  <c r="B257" i="20"/>
  <c r="B432" i="20" s="1"/>
  <c r="B316" i="20"/>
  <c r="D681" i="20"/>
  <c r="D622" i="20"/>
  <c r="D797" i="20" s="1"/>
  <c r="E622" i="20"/>
  <c r="E797" i="20" s="1"/>
  <c r="E681" i="20"/>
  <c r="D260" i="20"/>
  <c r="D435" i="20" s="1"/>
  <c r="D319" i="20"/>
  <c r="C623" i="20"/>
  <c r="C798" i="20" s="1"/>
  <c r="C682" i="20"/>
  <c r="C57" i="8"/>
  <c r="K17" i="13"/>
  <c r="B262" i="20"/>
  <c r="B437" i="20" s="1"/>
  <c r="B321" i="20"/>
  <c r="I150" i="13"/>
  <c r="I112" i="13"/>
  <c r="E680" i="20"/>
  <c r="E621" i="20"/>
  <c r="E796" i="20" s="1"/>
  <c r="D202" i="16"/>
  <c r="D242" i="16" s="1"/>
  <c r="D184" i="16"/>
  <c r="D216" i="16"/>
  <c r="D177" i="16"/>
  <c r="D619" i="20"/>
  <c r="D794" i="20" s="1"/>
  <c r="D678" i="20"/>
  <c r="H113" i="14"/>
  <c r="H111" i="14"/>
  <c r="H112" i="14"/>
  <c r="I180" i="4"/>
  <c r="I183" i="4"/>
  <c r="I181" i="4"/>
  <c r="I182" i="4"/>
  <c r="I48" i="11"/>
  <c r="G723" i="20"/>
  <c r="G718" i="20"/>
  <c r="G601" i="20"/>
  <c r="G606" i="20"/>
  <c r="G549" i="20"/>
  <c r="G567" i="20"/>
  <c r="G562" i="20"/>
  <c r="K62" i="9"/>
  <c r="H50" i="10"/>
  <c r="H50" i="11"/>
  <c r="J140" i="4"/>
  <c r="J153" i="4"/>
  <c r="I619" i="20"/>
  <c r="I794" i="20" s="1"/>
  <c r="I678" i="20"/>
  <c r="G678" i="20"/>
  <c r="G619" i="20"/>
  <c r="G794" i="20" s="1"/>
  <c r="D624" i="20"/>
  <c r="D799" i="20" s="1"/>
  <c r="D683" i="20"/>
  <c r="I184" i="16"/>
  <c r="I216" i="16"/>
  <c r="I202" i="16"/>
  <c r="I242" i="16" s="1"/>
  <c r="I177" i="16"/>
  <c r="E356" i="20"/>
  <c r="E361" i="20"/>
  <c r="E239" i="20"/>
  <c r="E244" i="20"/>
  <c r="E187" i="20"/>
  <c r="E200" i="20"/>
  <c r="E205" i="20"/>
  <c r="D262" i="20"/>
  <c r="D437" i="20" s="1"/>
  <c r="D321" i="20"/>
  <c r="I32" i="15"/>
  <c r="I33" i="15" s="1"/>
  <c r="I20" i="15"/>
  <c r="I114" i="13"/>
  <c r="I166" i="4"/>
  <c r="I157" i="4"/>
  <c r="I169" i="4"/>
  <c r="I168" i="4"/>
  <c r="I167" i="4"/>
  <c r="I68" i="9"/>
  <c r="I30" i="8"/>
  <c r="C95" i="21"/>
  <c r="C59" i="21"/>
  <c r="C99" i="21" s="1"/>
  <c r="C68" i="21"/>
  <c r="C108" i="21" s="1"/>
  <c r="C56" i="21"/>
  <c r="E683" i="20"/>
  <c r="E624" i="20"/>
  <c r="E799" i="20" s="1"/>
  <c r="B682" i="20"/>
  <c r="B623" i="20"/>
  <c r="B798" i="20" s="1"/>
  <c r="D623" i="20"/>
  <c r="D798" i="20" s="1"/>
  <c r="D682" i="20"/>
  <c r="B261" i="20"/>
  <c r="B436" i="20" s="1"/>
  <c r="B320" i="20"/>
  <c r="I621" i="20"/>
  <c r="I796" i="20" s="1"/>
  <c r="I680" i="20"/>
  <c r="J110" i="4"/>
  <c r="J83" i="4"/>
  <c r="J119" i="4"/>
  <c r="J122" i="4"/>
  <c r="J34" i="4"/>
  <c r="I74" i="20"/>
  <c r="K50" i="11"/>
  <c r="J22" i="4"/>
  <c r="I83" i="20"/>
  <c r="K31" i="4"/>
  <c r="I47" i="20"/>
  <c r="I443" i="20"/>
  <c r="J31" i="4"/>
  <c r="I86" i="20"/>
  <c r="K209" i="4"/>
  <c r="K262" i="15"/>
  <c r="K263" i="15" s="1"/>
  <c r="E233" i="16"/>
  <c r="E197" i="16"/>
  <c r="E237" i="16" s="1"/>
  <c r="E194" i="16"/>
  <c r="E206" i="16"/>
  <c r="E246" i="16" s="1"/>
  <c r="B184" i="16"/>
  <c r="B216" i="16"/>
  <c r="B202" i="16"/>
  <c r="B242" i="16" s="1"/>
  <c r="B177" i="16"/>
  <c r="B723" i="20"/>
  <c r="B718" i="20"/>
  <c r="B601" i="20"/>
  <c r="B606" i="20"/>
  <c r="B549" i="20"/>
  <c r="B562" i="20"/>
  <c r="B567" i="20"/>
  <c r="E184" i="16"/>
  <c r="E216" i="16"/>
  <c r="E202" i="16"/>
  <c r="E242" i="16" s="1"/>
  <c r="E177" i="16"/>
  <c r="F723" i="20"/>
  <c r="F718" i="20"/>
  <c r="F606" i="20"/>
  <c r="F601" i="20"/>
  <c r="F567" i="20"/>
  <c r="F549" i="20"/>
  <c r="F562" i="20"/>
  <c r="I192" i="14"/>
  <c r="I195" i="14"/>
  <c r="E260" i="20"/>
  <c r="E435" i="20" s="1"/>
  <c r="E319" i="20"/>
  <c r="C202" i="16"/>
  <c r="C242" i="16" s="1"/>
  <c r="C184" i="16"/>
  <c r="C216" i="16"/>
  <c r="C177" i="16"/>
  <c r="C621" i="20"/>
  <c r="C796" i="20" s="1"/>
  <c r="C680" i="20"/>
  <c r="G682" i="20"/>
  <c r="G623" i="20"/>
  <c r="G798" i="20" s="1"/>
  <c r="H623" i="20"/>
  <c r="H798" i="20" s="1"/>
  <c r="H682" i="20"/>
  <c r="E623" i="20"/>
  <c r="E798" i="20" s="1"/>
  <c r="E682" i="20"/>
  <c r="H680" i="20"/>
  <c r="H621" i="20"/>
  <c r="H796" i="20" s="1"/>
  <c r="H47" i="12"/>
  <c r="H48" i="12"/>
  <c r="H46" i="12"/>
  <c r="F621" i="20"/>
  <c r="F796" i="20" s="1"/>
  <c r="F680" i="20"/>
  <c r="D142" i="20"/>
  <c r="D129" i="20"/>
  <c r="D147" i="20"/>
  <c r="D279" i="20"/>
  <c r="D225" i="20"/>
  <c r="D220" i="20"/>
  <c r="D284" i="20"/>
  <c r="I163" i="13"/>
  <c r="M388" i="15"/>
  <c r="D361" i="20"/>
  <c r="D356" i="20"/>
  <c r="D205" i="20"/>
  <c r="D244" i="20"/>
  <c r="D187" i="20"/>
  <c r="D200" i="20"/>
  <c r="D239" i="20"/>
  <c r="J388" i="15"/>
  <c r="H13" i="8"/>
  <c r="B64" i="21"/>
  <c r="B104" i="21" s="1"/>
  <c r="B46" i="21"/>
  <c r="B78" i="21"/>
  <c r="B39" i="21"/>
  <c r="B259" i="20"/>
  <c r="B434" i="20" s="1"/>
  <c r="B318" i="20"/>
  <c r="C723" i="20"/>
  <c r="C718" i="20"/>
  <c r="C567" i="20"/>
  <c r="C601" i="20"/>
  <c r="C606" i="20"/>
  <c r="C549" i="20"/>
  <c r="C562" i="20"/>
  <c r="C261" i="20"/>
  <c r="C436" i="20" s="1"/>
  <c r="C320" i="20"/>
  <c r="H93" i="14"/>
  <c r="H95" i="14"/>
  <c r="H92" i="14"/>
  <c r="H94" i="14"/>
  <c r="L52" i="13"/>
  <c r="K137" i="13" s="1"/>
  <c r="L134" i="15"/>
  <c r="L135" i="15" s="1"/>
  <c r="K42" i="10"/>
  <c r="I65" i="14"/>
  <c r="J156" i="4"/>
  <c r="K15" i="7"/>
  <c r="Q15" i="7" s="1"/>
  <c r="M136" i="14"/>
  <c r="M49" i="14" s="1"/>
  <c r="E25" i="8" s="1"/>
  <c r="E38" i="8" s="1"/>
  <c r="E78" i="8" s="1"/>
  <c r="Z15" i="24"/>
  <c r="G509" i="20"/>
  <c r="G641" i="20"/>
  <c r="G504" i="20"/>
  <c r="G582" i="20"/>
  <c r="G646" i="20"/>
  <c r="G491" i="20"/>
  <c r="G587" i="20"/>
  <c r="H504" i="20"/>
  <c r="H491" i="20"/>
  <c r="H587" i="20"/>
  <c r="H582" i="20"/>
  <c r="H646" i="20"/>
  <c r="H509" i="20"/>
  <c r="H641" i="20"/>
  <c r="K228" i="15"/>
  <c r="K229" i="15" s="1"/>
  <c r="I42" i="10"/>
  <c r="I50" i="10" s="1"/>
  <c r="I40" i="12"/>
  <c r="I42" i="11"/>
  <c r="I50" i="11" s="1"/>
  <c r="H31" i="14"/>
  <c r="I62" i="9"/>
  <c r="H22" i="14"/>
  <c r="H34" i="14"/>
  <c r="F622" i="20"/>
  <c r="F797" i="20" s="1"/>
  <c r="F681" i="20"/>
  <c r="C361" i="20"/>
  <c r="C356" i="20"/>
  <c r="C187" i="20"/>
  <c r="C200" i="20"/>
  <c r="C205" i="20"/>
  <c r="C239" i="20"/>
  <c r="C244" i="20"/>
  <c r="D261" i="20"/>
  <c r="D436" i="20" s="1"/>
  <c r="D320" i="20"/>
  <c r="J61" i="9"/>
  <c r="I18" i="14"/>
  <c r="I21" i="14"/>
  <c r="J75" i="9"/>
  <c r="I156" i="14"/>
  <c r="I168" i="14"/>
  <c r="I165" i="14"/>
  <c r="K151" i="13"/>
  <c r="B678" i="20"/>
  <c r="B619" i="20"/>
  <c r="B794" i="20" s="1"/>
  <c r="B621" i="20"/>
  <c r="B796" i="20" s="1"/>
  <c r="B680" i="20"/>
  <c r="J41" i="10"/>
  <c r="I33" i="14"/>
  <c r="C619" i="20"/>
  <c r="C794" i="20" s="1"/>
  <c r="C678" i="20"/>
  <c r="I26" i="3"/>
  <c r="J24" i="7"/>
  <c r="P24" i="7" s="1"/>
  <c r="L145" i="14"/>
  <c r="L58" i="14" s="1"/>
  <c r="D16" i="8" s="1"/>
  <c r="AN15" i="24"/>
  <c r="D723" i="20"/>
  <c r="D718" i="20"/>
  <c r="D601" i="20"/>
  <c r="D606" i="20"/>
  <c r="D562" i="20"/>
  <c r="D549" i="20"/>
  <c r="D567" i="20"/>
  <c r="E129" i="20"/>
  <c r="E225" i="20"/>
  <c r="E142" i="20"/>
  <c r="E220" i="20"/>
  <c r="E284" i="20"/>
  <c r="E147" i="20"/>
  <c r="E279" i="20"/>
  <c r="G82" i="14"/>
  <c r="G118" i="14"/>
  <c r="G120" i="14"/>
  <c r="G109" i="14"/>
  <c r="G119" i="14"/>
  <c r="G121" i="14"/>
  <c r="I233" i="16"/>
  <c r="I197" i="16"/>
  <c r="I237" i="16" s="1"/>
  <c r="I206" i="16"/>
  <c r="I246" i="16" s="1"/>
  <c r="I194" i="16"/>
  <c r="F582" i="20"/>
  <c r="F646" i="20"/>
  <c r="F509" i="20"/>
  <c r="F641" i="20"/>
  <c r="F491" i="20"/>
  <c r="F587" i="20"/>
  <c r="F504" i="20"/>
  <c r="D257" i="20"/>
  <c r="D432" i="20" s="1"/>
  <c r="D316" i="20"/>
  <c r="J30" i="8"/>
  <c r="D95" i="21"/>
  <c r="D59" i="21"/>
  <c r="D99" i="21" s="1"/>
  <c r="D56" i="21"/>
  <c r="D68" i="21"/>
  <c r="D108" i="21" s="1"/>
  <c r="J391" i="21"/>
  <c r="H65" i="7" s="1"/>
  <c r="J186" i="14" s="1"/>
  <c r="I27" i="3"/>
  <c r="J25" i="7"/>
  <c r="P25" i="7" s="1"/>
  <c r="L146" i="14"/>
  <c r="L59" i="14" s="1"/>
  <c r="D17" i="8" s="1"/>
  <c r="AV15" i="24"/>
  <c r="F682" i="20"/>
  <c r="F623" i="20"/>
  <c r="F798" i="20" s="1"/>
  <c r="I623" i="20"/>
  <c r="I798" i="20" s="1"/>
  <c r="I682" i="20"/>
  <c r="F683" i="20"/>
  <c r="F624" i="20"/>
  <c r="F799" i="20" s="1"/>
  <c r="G624" i="20"/>
  <c r="G799" i="20" s="1"/>
  <c r="G683" i="20"/>
  <c r="L66" i="13"/>
  <c r="L111" i="13"/>
  <c r="L168" i="15"/>
  <c r="L169" i="15" s="1"/>
  <c r="D504" i="20"/>
  <c r="D491" i="20"/>
  <c r="D587" i="20"/>
  <c r="D509" i="20"/>
  <c r="D641" i="20"/>
  <c r="D582" i="20"/>
  <c r="D646" i="20"/>
  <c r="C30" i="8"/>
  <c r="I51" i="7"/>
  <c r="K172" i="14" s="1"/>
  <c r="K207" i="4"/>
  <c r="I55" i="14"/>
  <c r="J143" i="4"/>
  <c r="K42" i="11"/>
  <c r="I491" i="20"/>
  <c r="I587" i="20"/>
  <c r="I582" i="20"/>
  <c r="I646" i="20"/>
  <c r="I509" i="20"/>
  <c r="I641" i="20"/>
  <c r="I504" i="20"/>
  <c r="G202" i="16"/>
  <c r="G242" i="16" s="1"/>
  <c r="G184" i="16"/>
  <c r="G216" i="16"/>
  <c r="G177" i="16"/>
  <c r="G621" i="20"/>
  <c r="G796" i="20" s="1"/>
  <c r="G680" i="20"/>
  <c r="I101" i="13"/>
  <c r="J40" i="11"/>
  <c r="I26" i="14"/>
  <c r="I182" i="14"/>
  <c r="I179" i="14"/>
  <c r="K30" i="8"/>
  <c r="E95" i="21"/>
  <c r="E59" i="21"/>
  <c r="E99" i="21" s="1"/>
  <c r="E56" i="21"/>
  <c r="E68" i="21"/>
  <c r="E108" i="21" s="1"/>
  <c r="H202" i="16"/>
  <c r="H242" i="16" s="1"/>
  <c r="H184" i="16"/>
  <c r="H216" i="16"/>
  <c r="H177" i="16"/>
  <c r="H619" i="20"/>
  <c r="H794" i="20" s="1"/>
  <c r="H678" i="20"/>
  <c r="E259" i="20"/>
  <c r="E434" i="20" s="1"/>
  <c r="E318" i="20"/>
  <c r="I23" i="3"/>
  <c r="J12" i="7"/>
  <c r="P12" i="7" s="1"/>
  <c r="L133" i="14"/>
  <c r="L46" i="14" s="1"/>
  <c r="P15" i="24"/>
  <c r="H622" i="20"/>
  <c r="H797" i="20" s="1"/>
  <c r="H681" i="20"/>
  <c r="B260" i="20"/>
  <c r="B435" i="20" s="1"/>
  <c r="B319" i="20"/>
  <c r="C147" i="20"/>
  <c r="C142" i="20"/>
  <c r="C220" i="20"/>
  <c r="C284" i="20"/>
  <c r="C129" i="20"/>
  <c r="C279" i="20"/>
  <c r="C225" i="20"/>
  <c r="C257" i="20"/>
  <c r="C432" i="20" s="1"/>
  <c r="C316" i="20"/>
  <c r="H624" i="20"/>
  <c r="H799" i="20" s="1"/>
  <c r="H683" i="20"/>
  <c r="B582" i="20"/>
  <c r="B646" i="20"/>
  <c r="B509" i="20"/>
  <c r="B641" i="20"/>
  <c r="B504" i="20"/>
  <c r="B491" i="20"/>
  <c r="B587" i="20"/>
  <c r="B233" i="16"/>
  <c r="B197" i="16"/>
  <c r="B237" i="16" s="1"/>
  <c r="B206" i="16"/>
  <c r="B246" i="16" s="1"/>
  <c r="B194" i="16"/>
  <c r="D259" i="20"/>
  <c r="D434" i="20" s="1"/>
  <c r="D318" i="20"/>
  <c r="F226" i="21"/>
  <c r="F235" i="21"/>
  <c r="F238" i="21"/>
  <c r="D680" i="20"/>
  <c r="D621" i="20"/>
  <c r="D796" i="20" s="1"/>
  <c r="E52" i="8"/>
  <c r="M12" i="13"/>
  <c r="H30" i="8"/>
  <c r="B95" i="21"/>
  <c r="B59" i="21"/>
  <c r="B99" i="21" s="1"/>
  <c r="B56" i="21"/>
  <c r="B68" i="21"/>
  <c r="B108" i="21" s="1"/>
  <c r="C509" i="20"/>
  <c r="C641" i="20"/>
  <c r="C504" i="20"/>
  <c r="C491" i="20"/>
  <c r="C587" i="20"/>
  <c r="C582" i="20"/>
  <c r="C646" i="20"/>
  <c r="E257" i="20"/>
  <c r="E432" i="20" s="1"/>
  <c r="E316" i="20"/>
  <c r="H197" i="4"/>
  <c r="H209" i="4"/>
  <c r="H208" i="4"/>
  <c r="H206" i="4"/>
  <c r="H207" i="4"/>
  <c r="H170" i="4"/>
  <c r="H69" i="9"/>
  <c r="K388" i="15"/>
  <c r="J13" i="8"/>
  <c r="D46" i="21"/>
  <c r="D78" i="21"/>
  <c r="D64" i="21"/>
  <c r="D104" i="21" s="1"/>
  <c r="D39" i="21"/>
  <c r="L388" i="15"/>
  <c r="H233" i="16"/>
  <c r="H197" i="16"/>
  <c r="H237" i="16" s="1"/>
  <c r="H194" i="16"/>
  <c r="H206" i="16"/>
  <c r="H246" i="16" s="1"/>
  <c r="I205" i="4"/>
  <c r="I203" i="4"/>
  <c r="I49" i="10"/>
  <c r="I204" i="4"/>
  <c r="I77" i="15"/>
  <c r="I78" i="15" s="1"/>
  <c r="I122" i="15"/>
  <c r="I123" i="15" s="1"/>
  <c r="I52" i="15"/>
  <c r="C233" i="16"/>
  <c r="C197" i="16"/>
  <c r="C237" i="16" s="1"/>
  <c r="C206" i="16"/>
  <c r="C246" i="16" s="1"/>
  <c r="C194" i="16"/>
  <c r="E261" i="20"/>
  <c r="E436" i="20" s="1"/>
  <c r="E320" i="20"/>
  <c r="I200" i="4"/>
  <c r="I199" i="4"/>
  <c r="I201" i="4"/>
  <c r="I48" i="10"/>
  <c r="G233" i="16"/>
  <c r="G197" i="16"/>
  <c r="G237" i="16" s="1"/>
  <c r="G206" i="16"/>
  <c r="G246" i="16" s="1"/>
  <c r="G194" i="16"/>
  <c r="K135" i="15"/>
  <c r="F199" i="21"/>
  <c r="K34" i="4"/>
  <c r="K208" i="4"/>
  <c r="J137" i="13"/>
  <c r="D29" i="8" l="1"/>
  <c r="D27" i="8"/>
  <c r="D38" i="8"/>
  <c r="D78" i="8" s="1"/>
  <c r="D33" i="8"/>
  <c r="D73" i="8" s="1"/>
  <c r="D65" i="8"/>
  <c r="L25" i="13"/>
  <c r="L38" i="13" s="1"/>
  <c r="C56" i="8"/>
  <c r="K16" i="13"/>
  <c r="K18" i="13" s="1"/>
  <c r="C18" i="8"/>
  <c r="C20" i="8"/>
  <c r="D223" i="16"/>
  <c r="D209" i="16"/>
  <c r="D249" i="16" s="1"/>
  <c r="I42" i="8"/>
  <c r="I82" i="8" s="1"/>
  <c r="K201" i="13"/>
  <c r="C281" i="21"/>
  <c r="C321" i="21" s="1"/>
  <c r="I69" i="8"/>
  <c r="E85" i="21"/>
  <c r="E71" i="21"/>
  <c r="E111" i="21" s="1"/>
  <c r="K197" i="13"/>
  <c r="I27" i="8"/>
  <c r="I67" i="8" s="1"/>
  <c r="C24" i="7" s="1"/>
  <c r="O56" i="7" s="1"/>
  <c r="C277" i="21"/>
  <c r="I33" i="8"/>
  <c r="I73" i="8" s="1"/>
  <c r="I38" i="8"/>
  <c r="I78" i="8" s="1"/>
  <c r="I65" i="8"/>
  <c r="C25" i="8"/>
  <c r="F223" i="16"/>
  <c r="F209" i="16"/>
  <c r="F249" i="16" s="1"/>
  <c r="I223" i="16"/>
  <c r="I209" i="16"/>
  <c r="I249" i="16" s="1"/>
  <c r="B85" i="21"/>
  <c r="B71" i="21"/>
  <c r="B111" i="21" s="1"/>
  <c r="E223" i="16"/>
  <c r="E209" i="16"/>
  <c r="E249" i="16" s="1"/>
  <c r="M201" i="13"/>
  <c r="K69" i="8"/>
  <c r="E281" i="21"/>
  <c r="E321" i="21" s="1"/>
  <c r="J33" i="8"/>
  <c r="J73" i="8" s="1"/>
  <c r="J38" i="8"/>
  <c r="J78" i="8" s="1"/>
  <c r="J65" i="8"/>
  <c r="L197" i="13"/>
  <c r="J27" i="8"/>
  <c r="J67" i="8" s="1"/>
  <c r="D277" i="21"/>
  <c r="D69" i="8"/>
  <c r="L29" i="13"/>
  <c r="L33" i="13" s="1"/>
  <c r="B223" i="16"/>
  <c r="B209" i="16"/>
  <c r="B249" i="16" s="1"/>
  <c r="B268" i="21"/>
  <c r="J188" i="13"/>
  <c r="H20" i="8"/>
  <c r="H56" i="8"/>
  <c r="H18" i="8"/>
  <c r="H58" i="8" s="1"/>
  <c r="B27" i="7" s="1"/>
  <c r="H42" i="8"/>
  <c r="H82" i="8" s="1"/>
  <c r="B16" i="8"/>
  <c r="C268" i="21"/>
  <c r="I18" i="8"/>
  <c r="I58" i="8" s="1"/>
  <c r="I20" i="8"/>
  <c r="I56" i="8"/>
  <c r="K188" i="13"/>
  <c r="C85" i="21"/>
  <c r="C71" i="21"/>
  <c r="C111" i="21" s="1"/>
  <c r="J42" i="8"/>
  <c r="J82" i="8" s="1"/>
  <c r="L201" i="13"/>
  <c r="D281" i="21"/>
  <c r="D321" i="21" s="1"/>
  <c r="J69" i="8"/>
  <c r="B25" i="8"/>
  <c r="H65" i="8"/>
  <c r="J197" i="13"/>
  <c r="H27" i="8"/>
  <c r="H67" i="8" s="1"/>
  <c r="B24" i="7" s="1"/>
  <c r="J25" i="14" s="1"/>
  <c r="B277" i="21"/>
  <c r="H33" i="8"/>
  <c r="H73" i="8" s="1"/>
  <c r="H38" i="8"/>
  <c r="H78" i="8" s="1"/>
  <c r="C223" i="16"/>
  <c r="C209" i="16"/>
  <c r="C249" i="16" s="1"/>
  <c r="C29" i="8"/>
  <c r="J20" i="8"/>
  <c r="J56" i="8"/>
  <c r="D268" i="21"/>
  <c r="L188" i="13"/>
  <c r="J18" i="8"/>
  <c r="J58" i="8" s="1"/>
  <c r="K38" i="8"/>
  <c r="K78" i="8" s="1"/>
  <c r="K27" i="8"/>
  <c r="K67" i="8" s="1"/>
  <c r="E24" i="7" s="1"/>
  <c r="E277" i="21"/>
  <c r="K65" i="8"/>
  <c r="M197" i="13"/>
  <c r="K33" i="8"/>
  <c r="K73" i="8" s="1"/>
  <c r="K28" i="7"/>
  <c r="Q28" i="7" s="1"/>
  <c r="M149" i="14"/>
  <c r="M62" i="14" s="1"/>
  <c r="E29" i="8" s="1"/>
  <c r="BF15" i="24"/>
  <c r="K42" i="8"/>
  <c r="K82" i="8" s="1"/>
  <c r="M188" i="13"/>
  <c r="K20" i="8"/>
  <c r="K56" i="8"/>
  <c r="K18" i="8"/>
  <c r="K58" i="8" s="1"/>
  <c r="E268" i="21"/>
  <c r="B281" i="21"/>
  <c r="B321" i="21" s="1"/>
  <c r="B29" i="8"/>
  <c r="H69" i="8"/>
  <c r="J201" i="13"/>
  <c r="G223" i="16"/>
  <c r="G209" i="16"/>
  <c r="G249" i="16" s="1"/>
  <c r="H223" i="16"/>
  <c r="H209" i="16"/>
  <c r="H249" i="16" s="1"/>
  <c r="D85" i="21"/>
  <c r="D71" i="21"/>
  <c r="D111" i="21" s="1"/>
  <c r="G234" i="16"/>
  <c r="G198" i="16"/>
  <c r="G207" i="16"/>
  <c r="G247" i="16" s="1"/>
  <c r="G195" i="16"/>
  <c r="B234" i="16"/>
  <c r="B207" i="16"/>
  <c r="B247" i="16" s="1"/>
  <c r="B198" i="16"/>
  <c r="B195" i="16"/>
  <c r="B757" i="20"/>
  <c r="B762" i="20"/>
  <c r="H210" i="16"/>
  <c r="H250" i="16" s="1"/>
  <c r="H224" i="16"/>
  <c r="C70" i="8"/>
  <c r="K30" i="13"/>
  <c r="K43" i="13" s="1"/>
  <c r="C34" i="8"/>
  <c r="C74" i="8" s="1"/>
  <c r="C31" i="8"/>
  <c r="C44" i="8" s="1"/>
  <c r="K25" i="7"/>
  <c r="Q25" i="7" s="1"/>
  <c r="M146" i="14"/>
  <c r="M59" i="14" s="1"/>
  <c r="E17" i="8" s="1"/>
  <c r="AX15" i="24"/>
  <c r="D96" i="21"/>
  <c r="D69" i="21"/>
  <c r="D109" i="21" s="1"/>
  <c r="D60" i="21"/>
  <c r="D57" i="21"/>
  <c r="D742" i="20"/>
  <c r="D737" i="20"/>
  <c r="D724" i="20"/>
  <c r="J167" i="4"/>
  <c r="J166" i="4"/>
  <c r="J168" i="4"/>
  <c r="J169" i="4"/>
  <c r="J157" i="4"/>
  <c r="J68" i="9"/>
  <c r="I170" i="4"/>
  <c r="I206" i="4"/>
  <c r="I197" i="4"/>
  <c r="I209" i="4"/>
  <c r="I207" i="4"/>
  <c r="I208" i="4"/>
  <c r="I69" i="9"/>
  <c r="H762" i="20"/>
  <c r="H757" i="20"/>
  <c r="C21" i="8"/>
  <c r="C39" i="8"/>
  <c r="C79" i="8" s="1"/>
  <c r="C53" i="8"/>
  <c r="K13" i="13"/>
  <c r="C14" i="8"/>
  <c r="B72" i="21"/>
  <c r="B112" i="21" s="1"/>
  <c r="B86" i="21"/>
  <c r="D380" i="20"/>
  <c r="D362" i="20"/>
  <c r="D375" i="20"/>
  <c r="D400" i="20"/>
  <c r="D395" i="20"/>
  <c r="D263" i="20"/>
  <c r="D206" i="20"/>
  <c r="D258" i="20"/>
  <c r="D245" i="20"/>
  <c r="D317" i="20"/>
  <c r="D304" i="20"/>
  <c r="D322" i="20"/>
  <c r="C210" i="16"/>
  <c r="C250" i="16" s="1"/>
  <c r="C224" i="16"/>
  <c r="E224" i="16"/>
  <c r="E210" i="16"/>
  <c r="E250" i="16" s="1"/>
  <c r="E234" i="16"/>
  <c r="E207" i="16"/>
  <c r="E247" i="16" s="1"/>
  <c r="E195" i="16"/>
  <c r="E198" i="16"/>
  <c r="J62" i="9"/>
  <c r="J42" i="11"/>
  <c r="J42" i="10"/>
  <c r="I22" i="14"/>
  <c r="I34" i="14"/>
  <c r="J40" i="12"/>
  <c r="I31" i="14"/>
  <c r="D185" i="16"/>
  <c r="D217" i="16"/>
  <c r="D182" i="16"/>
  <c r="D203" i="16"/>
  <c r="D243" i="16" s="1"/>
  <c r="I742" i="20"/>
  <c r="I737" i="20"/>
  <c r="I724" i="20"/>
  <c r="E65" i="21"/>
  <c r="E105" i="21" s="1"/>
  <c r="E44" i="21"/>
  <c r="E47" i="21"/>
  <c r="E79" i="21"/>
  <c r="K21" i="8"/>
  <c r="K39" i="8"/>
  <c r="K79" i="8" s="1"/>
  <c r="M185" i="13"/>
  <c r="K53" i="8"/>
  <c r="E265" i="21"/>
  <c r="K14" i="8"/>
  <c r="B375" i="20"/>
  <c r="B362" i="20"/>
  <c r="B380" i="20"/>
  <c r="J195" i="4"/>
  <c r="J194" i="4"/>
  <c r="J193" i="4"/>
  <c r="J196" i="4"/>
  <c r="J49" i="11"/>
  <c r="E607" i="20"/>
  <c r="E679" i="20"/>
  <c r="E666" i="20"/>
  <c r="E568" i="20"/>
  <c r="E620" i="20"/>
  <c r="E684" i="20"/>
  <c r="E625" i="20"/>
  <c r="J241" i="15"/>
  <c r="J242" i="15" s="1"/>
  <c r="I142" i="13"/>
  <c r="C47" i="21"/>
  <c r="C79" i="21"/>
  <c r="C65" i="21"/>
  <c r="C105" i="21" s="1"/>
  <c r="C44" i="21"/>
  <c r="I21" i="8"/>
  <c r="I39" i="8"/>
  <c r="I79" i="8" s="1"/>
  <c r="I53" i="8"/>
  <c r="K185" i="13"/>
  <c r="C265" i="21"/>
  <c r="I14" i="8"/>
  <c r="C43" i="8"/>
  <c r="C83" i="8" s="1"/>
  <c r="C234" i="16"/>
  <c r="C207" i="16"/>
  <c r="C247" i="16" s="1"/>
  <c r="C195" i="16"/>
  <c r="C198" i="16"/>
  <c r="I118" i="13"/>
  <c r="N56" i="7"/>
  <c r="D65" i="21"/>
  <c r="D105" i="21" s="1"/>
  <c r="D44" i="21"/>
  <c r="D47" i="21"/>
  <c r="D79" i="21"/>
  <c r="J21" i="8"/>
  <c r="J39" i="8"/>
  <c r="J79" i="8" s="1"/>
  <c r="J53" i="8"/>
  <c r="L185" i="13"/>
  <c r="D265" i="21"/>
  <c r="J14" i="8"/>
  <c r="C762" i="20"/>
  <c r="C757" i="20"/>
  <c r="B666" i="20"/>
  <c r="B625" i="20"/>
  <c r="B568" i="20"/>
  <c r="B620" i="20"/>
  <c r="B684" i="20"/>
  <c r="B607" i="20"/>
  <c r="B679" i="20"/>
  <c r="C395" i="20"/>
  <c r="C400" i="20"/>
  <c r="E96" i="21"/>
  <c r="E69" i="21"/>
  <c r="E109" i="21" s="1"/>
  <c r="E60" i="21"/>
  <c r="E57" i="21"/>
  <c r="I105" i="13"/>
  <c r="G210" i="16"/>
  <c r="G250" i="16" s="1"/>
  <c r="G224" i="16"/>
  <c r="I607" i="20"/>
  <c r="I679" i="20"/>
  <c r="I666" i="20"/>
  <c r="I625" i="20"/>
  <c r="I568" i="20"/>
  <c r="I620" i="20"/>
  <c r="I684" i="20"/>
  <c r="J56" i="7"/>
  <c r="L177" i="14" s="1"/>
  <c r="J70" i="8"/>
  <c r="L202" i="13"/>
  <c r="D282" i="21"/>
  <c r="J34" i="8"/>
  <c r="J74" i="8" s="1"/>
  <c r="J31" i="8"/>
  <c r="J43" i="8"/>
  <c r="J83" i="8" s="1"/>
  <c r="E400" i="20"/>
  <c r="E395" i="20"/>
  <c r="D781" i="20"/>
  <c r="D776" i="20"/>
  <c r="K24" i="7"/>
  <c r="Q24" i="7" s="1"/>
  <c r="M145" i="14"/>
  <c r="M58" i="14" s="1"/>
  <c r="E16" i="8" s="1"/>
  <c r="AP15" i="24"/>
  <c r="J203" i="4"/>
  <c r="J204" i="4"/>
  <c r="J205" i="4"/>
  <c r="J49" i="10"/>
  <c r="I80" i="14"/>
  <c r="I78" i="14"/>
  <c r="I79" i="14"/>
  <c r="I69" i="14"/>
  <c r="I81" i="14"/>
  <c r="H109" i="14"/>
  <c r="H121" i="14"/>
  <c r="H119" i="14"/>
  <c r="H82" i="14"/>
  <c r="H118" i="14"/>
  <c r="H120" i="14"/>
  <c r="I46" i="12"/>
  <c r="I47" i="12"/>
  <c r="I48" i="12"/>
  <c r="G625" i="20"/>
  <c r="G568" i="20"/>
  <c r="G620" i="20"/>
  <c r="G684" i="20"/>
  <c r="G666" i="20"/>
  <c r="G607" i="20"/>
  <c r="G679" i="20"/>
  <c r="L78" i="13"/>
  <c r="L87" i="15"/>
  <c r="C776" i="20"/>
  <c r="C781" i="20"/>
  <c r="F737" i="20"/>
  <c r="F724" i="20"/>
  <c r="F742" i="20"/>
  <c r="B737" i="20"/>
  <c r="B724" i="20"/>
  <c r="B742" i="20"/>
  <c r="B203" i="16"/>
  <c r="B243" i="16" s="1"/>
  <c r="B217" i="16"/>
  <c r="B185" i="16"/>
  <c r="B182" i="16"/>
  <c r="I154" i="13"/>
  <c r="E419" i="20"/>
  <c r="E414" i="20"/>
  <c r="G776" i="20"/>
  <c r="G781" i="20"/>
  <c r="B395" i="20"/>
  <c r="B400" i="20"/>
  <c r="F203" i="16"/>
  <c r="F243" i="16" s="1"/>
  <c r="F185" i="16"/>
  <c r="F217" i="16"/>
  <c r="F182" i="16"/>
  <c r="I108" i="14"/>
  <c r="I106" i="14"/>
  <c r="I107" i="14"/>
  <c r="I105" i="14"/>
  <c r="K29" i="7"/>
  <c r="Q29" i="7" s="1"/>
  <c r="M150" i="14"/>
  <c r="M63" i="14" s="1"/>
  <c r="E30" i="8" s="1"/>
  <c r="B16" i="24"/>
  <c r="C86" i="21"/>
  <c r="C72" i="21"/>
  <c r="C112" i="21" s="1"/>
  <c r="D13" i="8"/>
  <c r="J148" i="15"/>
  <c r="H234" i="16"/>
  <c r="H198" i="16"/>
  <c r="H195" i="16"/>
  <c r="H207" i="16"/>
  <c r="H247" i="16" s="1"/>
  <c r="D86" i="21"/>
  <c r="D72" i="21"/>
  <c r="D112" i="21" s="1"/>
  <c r="B96" i="21"/>
  <c r="B69" i="21"/>
  <c r="B109" i="21" s="1"/>
  <c r="B57" i="21"/>
  <c r="B60" i="21"/>
  <c r="M52" i="13"/>
  <c r="M134" i="15"/>
  <c r="M135" i="15" s="1"/>
  <c r="H185" i="16"/>
  <c r="H217" i="16"/>
  <c r="H182" i="16"/>
  <c r="H203" i="16"/>
  <c r="H243" i="16" s="1"/>
  <c r="K70" i="8"/>
  <c r="M202" i="13"/>
  <c r="E282" i="21"/>
  <c r="K34" i="8"/>
  <c r="K74" i="8" s="1"/>
  <c r="K43" i="8"/>
  <c r="K83" i="8" s="1"/>
  <c r="K31" i="8"/>
  <c r="J181" i="4"/>
  <c r="J180" i="4"/>
  <c r="J182" i="4"/>
  <c r="J183" i="4"/>
  <c r="J48" i="11"/>
  <c r="I103" i="13"/>
  <c r="I127" i="13"/>
  <c r="D762" i="20"/>
  <c r="D757" i="20"/>
  <c r="D568" i="20"/>
  <c r="D620" i="20"/>
  <c r="D684" i="20"/>
  <c r="D607" i="20"/>
  <c r="D679" i="20"/>
  <c r="D625" i="20"/>
  <c r="D666" i="20"/>
  <c r="D57" i="8"/>
  <c r="L17" i="13"/>
  <c r="I234" i="16"/>
  <c r="I195" i="16"/>
  <c r="I198" i="16"/>
  <c r="I207" i="16"/>
  <c r="I247" i="16" s="1"/>
  <c r="E206" i="20"/>
  <c r="E258" i="20"/>
  <c r="E245" i="20"/>
  <c r="E304" i="20"/>
  <c r="E263" i="20"/>
  <c r="E317" i="20"/>
  <c r="E322" i="20"/>
  <c r="I116" i="14"/>
  <c r="I115" i="14"/>
  <c r="I117" i="14"/>
  <c r="C414" i="20"/>
  <c r="C419" i="20"/>
  <c r="H568" i="20"/>
  <c r="H620" i="20"/>
  <c r="H684" i="20"/>
  <c r="H607" i="20"/>
  <c r="H679" i="20"/>
  <c r="H666" i="20"/>
  <c r="H625" i="20"/>
  <c r="E27" i="8"/>
  <c r="E33" i="8"/>
  <c r="E73" i="8" s="1"/>
  <c r="E65" i="8"/>
  <c r="M25" i="13"/>
  <c r="M38" i="13" s="1"/>
  <c r="B44" i="21"/>
  <c r="B47" i="21"/>
  <c r="B79" i="21"/>
  <c r="B65" i="21"/>
  <c r="B105" i="21" s="1"/>
  <c r="H21" i="8"/>
  <c r="H39" i="8"/>
  <c r="H79" i="8" s="1"/>
  <c r="H53" i="8"/>
  <c r="J185" i="13"/>
  <c r="B265" i="21"/>
  <c r="H14" i="8"/>
  <c r="B13" i="8"/>
  <c r="D414" i="20"/>
  <c r="D419" i="20"/>
  <c r="C182" i="16"/>
  <c r="C203" i="16"/>
  <c r="C243" i="16" s="1"/>
  <c r="C185" i="16"/>
  <c r="C217" i="16"/>
  <c r="B224" i="16"/>
  <c r="B210" i="16"/>
  <c r="B250" i="16" s="1"/>
  <c r="J76" i="9"/>
  <c r="I196" i="14"/>
  <c r="I208" i="14"/>
  <c r="I169" i="14"/>
  <c r="I205" i="14"/>
  <c r="C96" i="21"/>
  <c r="C69" i="21"/>
  <c r="C109" i="21" s="1"/>
  <c r="C57" i="21"/>
  <c r="C60" i="21"/>
  <c r="I70" i="8"/>
  <c r="K202" i="13"/>
  <c r="C282" i="21"/>
  <c r="I34" i="8"/>
  <c r="I74" i="8" s="1"/>
  <c r="I43" i="8"/>
  <c r="I83" i="8" s="1"/>
  <c r="I31" i="8"/>
  <c r="I185" i="16"/>
  <c r="I217" i="16"/>
  <c r="I182" i="16"/>
  <c r="I203" i="16"/>
  <c r="I243" i="16" s="1"/>
  <c r="L27" i="13"/>
  <c r="L65" i="13"/>
  <c r="N65" i="7"/>
  <c r="J28" i="14"/>
  <c r="D210" i="16"/>
  <c r="D250" i="16" s="1"/>
  <c r="D224" i="16"/>
  <c r="K57" i="13"/>
  <c r="I65" i="7" s="1"/>
  <c r="K102" i="13"/>
  <c r="K147" i="15"/>
  <c r="K148" i="15" s="1"/>
  <c r="H742" i="20"/>
  <c r="H737" i="20"/>
  <c r="H724" i="20"/>
  <c r="H781" i="20"/>
  <c r="H776" i="20"/>
  <c r="F224" i="16"/>
  <c r="F210" i="16"/>
  <c r="F250" i="16" s="1"/>
  <c r="E72" i="21"/>
  <c r="E112" i="21" s="1"/>
  <c r="E86" i="21"/>
  <c r="D234" i="16"/>
  <c r="D195" i="16"/>
  <c r="D207" i="16"/>
  <c r="D247" i="16" s="1"/>
  <c r="D198" i="16"/>
  <c r="B419" i="20"/>
  <c r="B414" i="20"/>
  <c r="E762" i="20"/>
  <c r="E757" i="20"/>
  <c r="I112" i="14"/>
  <c r="I113" i="14"/>
  <c r="I111" i="14"/>
  <c r="L97" i="13"/>
  <c r="C625" i="20"/>
  <c r="C568" i="20"/>
  <c r="C620" i="20"/>
  <c r="C684" i="20"/>
  <c r="C607" i="20"/>
  <c r="C679" i="20"/>
  <c r="C666" i="20"/>
  <c r="H70" i="8"/>
  <c r="J202" i="13"/>
  <c r="B282" i="21"/>
  <c r="H34" i="8"/>
  <c r="H74" i="8" s="1"/>
  <c r="H31" i="8"/>
  <c r="H43" i="8"/>
  <c r="H83" i="8" s="1"/>
  <c r="B30" i="8"/>
  <c r="C263" i="20"/>
  <c r="C206" i="20"/>
  <c r="C258" i="20"/>
  <c r="C322" i="20"/>
  <c r="C245" i="20"/>
  <c r="C317" i="20"/>
  <c r="C304" i="20"/>
  <c r="K12" i="7"/>
  <c r="Q12" i="7" s="1"/>
  <c r="M133" i="14"/>
  <c r="M46" i="14" s="1"/>
  <c r="E13" i="8" s="1"/>
  <c r="R15" i="24"/>
  <c r="I92" i="14"/>
  <c r="I94" i="14"/>
  <c r="I93" i="14"/>
  <c r="I95" i="14"/>
  <c r="I141" i="13"/>
  <c r="G182" i="16"/>
  <c r="G203" i="16"/>
  <c r="G243" i="16" s="1"/>
  <c r="G185" i="16"/>
  <c r="G217" i="16"/>
  <c r="I762" i="20"/>
  <c r="I757" i="20"/>
  <c r="L262" i="15"/>
  <c r="L263" i="15" s="1"/>
  <c r="F666" i="20"/>
  <c r="F625" i="20"/>
  <c r="F607" i="20"/>
  <c r="F679" i="20"/>
  <c r="F568" i="20"/>
  <c r="F620" i="20"/>
  <c r="F684" i="20"/>
  <c r="F757" i="20"/>
  <c r="F762" i="20"/>
  <c r="D18" i="8"/>
  <c r="D42" i="8"/>
  <c r="D82" i="8" s="1"/>
  <c r="D56" i="8"/>
  <c r="L16" i="13"/>
  <c r="K101" i="13" s="1"/>
  <c r="D20" i="8"/>
  <c r="C362" i="20"/>
  <c r="C375" i="20"/>
  <c r="C380" i="20"/>
  <c r="G762" i="20"/>
  <c r="G757" i="20"/>
  <c r="M25" i="14"/>
  <c r="L228" i="15"/>
  <c r="L229" i="15" s="1"/>
  <c r="L137" i="13"/>
  <c r="J51" i="7"/>
  <c r="L172" i="14" s="1"/>
  <c r="C724" i="20"/>
  <c r="C742" i="20"/>
  <c r="C737" i="20"/>
  <c r="F781" i="20"/>
  <c r="F776" i="20"/>
  <c r="E185" i="16"/>
  <c r="E217" i="16"/>
  <c r="E182" i="16"/>
  <c r="E203" i="16"/>
  <c r="E243" i="16" s="1"/>
  <c r="B781" i="20"/>
  <c r="B776" i="20"/>
  <c r="E380" i="20"/>
  <c r="E375" i="20"/>
  <c r="E362" i="20"/>
  <c r="I224" i="16"/>
  <c r="I210" i="16"/>
  <c r="I250" i="16" s="1"/>
  <c r="D67" i="8"/>
  <c r="G724" i="20"/>
  <c r="G742" i="20"/>
  <c r="G737" i="20"/>
  <c r="I152" i="13"/>
  <c r="B245" i="20"/>
  <c r="B263" i="20"/>
  <c r="B206" i="20"/>
  <c r="B258" i="20"/>
  <c r="B322" i="20"/>
  <c r="B304" i="20"/>
  <c r="B317" i="20"/>
  <c r="I781" i="20"/>
  <c r="I776" i="20"/>
  <c r="C60" i="8"/>
  <c r="C58" i="8"/>
  <c r="F234" i="16"/>
  <c r="F207" i="16"/>
  <c r="F247" i="16" s="1"/>
  <c r="F198" i="16"/>
  <c r="F195" i="16"/>
  <c r="M168" i="15"/>
  <c r="M66" i="13"/>
  <c r="J201" i="4"/>
  <c r="J200" i="4"/>
  <c r="J199" i="4"/>
  <c r="J48" i="10"/>
  <c r="E781" i="20"/>
  <c r="E776" i="20"/>
  <c r="E742" i="20"/>
  <c r="E737" i="20"/>
  <c r="E724" i="20"/>
  <c r="D30" i="8"/>
  <c r="D43" i="8" s="1"/>
  <c r="D83" i="8" s="1"/>
  <c r="J102" i="13"/>
  <c r="K20" i="13" l="1"/>
  <c r="K56" i="13"/>
  <c r="K25" i="14"/>
  <c r="J29" i="13"/>
  <c r="B69" i="8"/>
  <c r="M210" i="13"/>
  <c r="M250" i="13" s="1"/>
  <c r="M237" i="13"/>
  <c r="M199" i="13"/>
  <c r="M239" i="13" s="1"/>
  <c r="M356" i="15"/>
  <c r="M205" i="13"/>
  <c r="M245" i="13" s="1"/>
  <c r="M359" i="21"/>
  <c r="I60" i="8"/>
  <c r="I46" i="8"/>
  <c r="I86" i="8" s="1"/>
  <c r="J228" i="13"/>
  <c r="J350" i="21"/>
  <c r="J347" i="15"/>
  <c r="J192" i="13"/>
  <c r="J190" i="13"/>
  <c r="J230" i="13" s="1"/>
  <c r="J214" i="13"/>
  <c r="J254" i="13" s="1"/>
  <c r="L114" i="13"/>
  <c r="L69" i="13"/>
  <c r="L270" i="15" s="1"/>
  <c r="L176" i="15"/>
  <c r="L356" i="15"/>
  <c r="L237" i="13"/>
  <c r="L205" i="13"/>
  <c r="L245" i="13" s="1"/>
  <c r="L199" i="13"/>
  <c r="L239" i="13" s="1"/>
  <c r="L359" i="21"/>
  <c r="L210" i="13"/>
  <c r="L250" i="13" s="1"/>
  <c r="K60" i="8"/>
  <c r="K46" i="8"/>
  <c r="K86" i="8" s="1"/>
  <c r="M29" i="13"/>
  <c r="M33" i="13" s="1"/>
  <c r="E69" i="8"/>
  <c r="J60" i="8"/>
  <c r="J46" i="8"/>
  <c r="J86" i="8" s="1"/>
  <c r="J356" i="15"/>
  <c r="J205" i="13"/>
  <c r="J245" i="13" s="1"/>
  <c r="J359" i="21"/>
  <c r="J237" i="13"/>
  <c r="J210" i="13"/>
  <c r="J250" i="13" s="1"/>
  <c r="J199" i="13"/>
  <c r="J239" i="13" s="1"/>
  <c r="B308" i="21"/>
  <c r="B272" i="21"/>
  <c r="B270" i="21"/>
  <c r="B310" i="21" s="1"/>
  <c r="B294" i="21"/>
  <c r="B334" i="21" s="1"/>
  <c r="K237" i="13"/>
  <c r="K356" i="15"/>
  <c r="K199" i="13"/>
  <c r="K239" i="13" s="1"/>
  <c r="K359" i="21"/>
  <c r="K205" i="13"/>
  <c r="K245" i="13" s="1"/>
  <c r="K210" i="13"/>
  <c r="K250" i="13" s="1"/>
  <c r="J363" i="21"/>
  <c r="J403" i="21" s="1"/>
  <c r="H68" i="7" s="1"/>
  <c r="J189" i="14" s="1"/>
  <c r="J241" i="13"/>
  <c r="J360" i="15"/>
  <c r="J400" i="15" s="1"/>
  <c r="E272" i="21"/>
  <c r="E308" i="21"/>
  <c r="E270" i="21"/>
  <c r="E310" i="21" s="1"/>
  <c r="E27" i="7" s="1"/>
  <c r="M28" i="14" s="1"/>
  <c r="E294" i="21"/>
  <c r="E334" i="21" s="1"/>
  <c r="M347" i="15"/>
  <c r="M228" i="13"/>
  <c r="M192" i="13"/>
  <c r="M190" i="13"/>
  <c r="M230" i="13" s="1"/>
  <c r="M214" i="13"/>
  <c r="M254" i="13" s="1"/>
  <c r="M350" i="21"/>
  <c r="E290" i="21"/>
  <c r="E330" i="21" s="1"/>
  <c r="E285" i="21"/>
  <c r="E325" i="21" s="1"/>
  <c r="E279" i="21"/>
  <c r="E319" i="21" s="1"/>
  <c r="E317" i="21"/>
  <c r="L347" i="15"/>
  <c r="L144" i="15" s="1"/>
  <c r="L145" i="15" s="1"/>
  <c r="L350" i="21"/>
  <c r="L192" i="13"/>
  <c r="L214" i="13"/>
  <c r="L254" i="13" s="1"/>
  <c r="L228" i="13"/>
  <c r="L190" i="13"/>
  <c r="L230" i="13" s="1"/>
  <c r="K29" i="13"/>
  <c r="C69" i="8"/>
  <c r="L363" i="21"/>
  <c r="L403" i="21" s="1"/>
  <c r="J68" i="7" s="1"/>
  <c r="L189" i="14" s="1"/>
  <c r="L241" i="13"/>
  <c r="L360" i="15"/>
  <c r="L400" i="15" s="1"/>
  <c r="K350" i="21"/>
  <c r="K228" i="13"/>
  <c r="K190" i="13"/>
  <c r="K230" i="13" s="1"/>
  <c r="K347" i="15"/>
  <c r="K192" i="13"/>
  <c r="K214" i="13"/>
  <c r="K254" i="13" s="1"/>
  <c r="C308" i="21"/>
  <c r="C272" i="21"/>
  <c r="C270" i="21"/>
  <c r="C310" i="21" s="1"/>
  <c r="C27" i="7" s="1"/>
  <c r="K28" i="14" s="1"/>
  <c r="C294" i="21"/>
  <c r="C334" i="21" s="1"/>
  <c r="D317" i="21"/>
  <c r="D279" i="21"/>
  <c r="D319" i="21" s="1"/>
  <c r="D24" i="7" s="1"/>
  <c r="L25" i="14" s="1"/>
  <c r="D290" i="21"/>
  <c r="D330" i="21" s="1"/>
  <c r="D285" i="21"/>
  <c r="D325" i="21" s="1"/>
  <c r="M363" i="21"/>
  <c r="M403" i="21" s="1"/>
  <c r="K68" i="7" s="1"/>
  <c r="M189" i="14" s="1"/>
  <c r="M241" i="13"/>
  <c r="M360" i="15"/>
  <c r="M400" i="15" s="1"/>
  <c r="K363" i="21"/>
  <c r="K403" i="21" s="1"/>
  <c r="I68" i="7" s="1"/>
  <c r="K189" i="14" s="1"/>
  <c r="K241" i="13"/>
  <c r="K360" i="15"/>
  <c r="K400" i="15" s="1"/>
  <c r="C42" i="8"/>
  <c r="C82" i="8" s="1"/>
  <c r="D294" i="21"/>
  <c r="D334" i="21" s="1"/>
  <c r="D272" i="21"/>
  <c r="D308" i="21"/>
  <c r="D270" i="21"/>
  <c r="D310" i="21" s="1"/>
  <c r="D27" i="7" s="1"/>
  <c r="L28" i="14" s="1"/>
  <c r="B290" i="21"/>
  <c r="B330" i="21" s="1"/>
  <c r="B279" i="21"/>
  <c r="B319" i="21" s="1"/>
  <c r="B285" i="21"/>
  <c r="B325" i="21" s="1"/>
  <c r="B317" i="21"/>
  <c r="B38" i="8"/>
  <c r="B78" i="8" s="1"/>
  <c r="B65" i="8"/>
  <c r="J25" i="13"/>
  <c r="B33" i="8"/>
  <c r="B73" i="8" s="1"/>
  <c r="B27" i="8"/>
  <c r="B67" i="8" s="1"/>
  <c r="B56" i="8"/>
  <c r="B42" i="8"/>
  <c r="B82" i="8" s="1"/>
  <c r="B20" i="8"/>
  <c r="J16" i="13"/>
  <c r="B18" i="8"/>
  <c r="B58" i="8" s="1"/>
  <c r="H60" i="8"/>
  <c r="H46" i="8"/>
  <c r="H86" i="8" s="1"/>
  <c r="B446" i="20" s="1"/>
  <c r="C38" i="8"/>
  <c r="C78" i="8" s="1"/>
  <c r="C27" i="8"/>
  <c r="C67" i="8" s="1"/>
  <c r="C33" i="8"/>
  <c r="C65" i="8"/>
  <c r="K25" i="13"/>
  <c r="C279" i="21"/>
  <c r="C319" i="21" s="1"/>
  <c r="C290" i="21"/>
  <c r="C330" i="21" s="1"/>
  <c r="C285" i="21"/>
  <c r="C325" i="21" s="1"/>
  <c r="C317" i="21"/>
  <c r="L110" i="13"/>
  <c r="K186" i="14"/>
  <c r="O65" i="7"/>
  <c r="M78" i="13"/>
  <c r="M87" i="15"/>
  <c r="L123" i="13"/>
  <c r="E208" i="16"/>
  <c r="E225" i="16"/>
  <c r="E222" i="16"/>
  <c r="E199" i="16"/>
  <c r="E211" i="16"/>
  <c r="F626" i="20"/>
  <c r="F800" i="20"/>
  <c r="F743" i="20"/>
  <c r="F795" i="20"/>
  <c r="F782" i="20"/>
  <c r="G222" i="16"/>
  <c r="G199" i="16"/>
  <c r="G211" i="16"/>
  <c r="G225" i="16"/>
  <c r="G208" i="16"/>
  <c r="J242" i="13"/>
  <c r="J361" i="15"/>
  <c r="J364" i="21"/>
  <c r="J206" i="13"/>
  <c r="J246" i="13" s="1"/>
  <c r="J203" i="13"/>
  <c r="J215" i="13"/>
  <c r="J255" i="13" s="1"/>
  <c r="D238" i="16"/>
  <c r="D235" i="16"/>
  <c r="K83" i="13"/>
  <c r="K104" i="15"/>
  <c r="J99" i="14"/>
  <c r="L67" i="13"/>
  <c r="L55" i="15"/>
  <c r="H22" i="8"/>
  <c r="H40" i="8"/>
  <c r="H54" i="8"/>
  <c r="H19" i="8"/>
  <c r="H626" i="20"/>
  <c r="H743" i="20"/>
  <c r="H795" i="20"/>
  <c r="H782" i="20"/>
  <c r="H800" i="20"/>
  <c r="E264" i="20"/>
  <c r="E420" i="20"/>
  <c r="E381" i="20"/>
  <c r="E433" i="20"/>
  <c r="E438" i="20"/>
  <c r="B100" i="21"/>
  <c r="B97" i="21"/>
  <c r="H238" i="16"/>
  <c r="H235" i="16"/>
  <c r="B199" i="16"/>
  <c r="B211" i="16"/>
  <c r="B208" i="16"/>
  <c r="B225" i="16"/>
  <c r="B222" i="16"/>
  <c r="E18" i="8"/>
  <c r="E42" i="8"/>
  <c r="E82" i="8" s="1"/>
  <c r="E56" i="8"/>
  <c r="M16" i="13"/>
  <c r="E20" i="8"/>
  <c r="D322" i="21"/>
  <c r="D286" i="21"/>
  <c r="D326" i="21" s="1"/>
  <c r="D295" i="21"/>
  <c r="D335" i="21" s="1"/>
  <c r="D283" i="21"/>
  <c r="I626" i="20"/>
  <c r="I782" i="20"/>
  <c r="I800" i="20"/>
  <c r="I743" i="20"/>
  <c r="I795" i="20"/>
  <c r="E97" i="21"/>
  <c r="E100" i="21"/>
  <c r="D273" i="21"/>
  <c r="D305" i="21"/>
  <c r="D291" i="21"/>
  <c r="D331" i="21" s="1"/>
  <c r="D266" i="21"/>
  <c r="J47" i="8"/>
  <c r="J87" i="8" s="1"/>
  <c r="J61" i="8"/>
  <c r="C238" i="16"/>
  <c r="C235" i="16"/>
  <c r="I19" i="8"/>
  <c r="I22" i="8"/>
  <c r="I40" i="8"/>
  <c r="I54" i="8"/>
  <c r="D225" i="16"/>
  <c r="D222" i="16"/>
  <c r="D199" i="16"/>
  <c r="D211" i="16"/>
  <c r="D208" i="16"/>
  <c r="I120" i="14"/>
  <c r="I82" i="14"/>
  <c r="I118" i="14"/>
  <c r="I119" i="14"/>
  <c r="I109" i="14"/>
  <c r="I121" i="14"/>
  <c r="D381" i="20"/>
  <c r="D433" i="20"/>
  <c r="D264" i="20"/>
  <c r="D420" i="20"/>
  <c r="D438" i="20"/>
  <c r="C71" i="8"/>
  <c r="C35" i="8"/>
  <c r="C32" i="8"/>
  <c r="B235" i="16"/>
  <c r="B238" i="16"/>
  <c r="P56" i="7"/>
  <c r="M262" i="15"/>
  <c r="M263" i="15" s="1"/>
  <c r="C84" i="8"/>
  <c r="R38" i="6"/>
  <c r="H38" i="6" s="1"/>
  <c r="K56" i="7"/>
  <c r="F235" i="16"/>
  <c r="F238" i="16"/>
  <c r="B70" i="8"/>
  <c r="J30" i="13"/>
  <c r="B34" i="8"/>
  <c r="B74" i="8" s="1"/>
  <c r="B31" i="8"/>
  <c r="B43" i="8"/>
  <c r="B83" i="8" s="1"/>
  <c r="B322" i="21"/>
  <c r="B286" i="21"/>
  <c r="B326" i="21" s="1"/>
  <c r="B295" i="21"/>
  <c r="B335" i="21" s="1"/>
  <c r="B283" i="21"/>
  <c r="C800" i="20"/>
  <c r="C743" i="20"/>
  <c r="C795" i="20"/>
  <c r="C782" i="20"/>
  <c r="C626" i="20"/>
  <c r="K155" i="15"/>
  <c r="K60" i="13"/>
  <c r="I208" i="16"/>
  <c r="I225" i="16"/>
  <c r="I199" i="16"/>
  <c r="I211" i="16"/>
  <c r="I222" i="16"/>
  <c r="J13" i="13"/>
  <c r="B53" i="8"/>
  <c r="B21" i="8"/>
  <c r="B39" i="8"/>
  <c r="B79" i="8" s="1"/>
  <c r="B14" i="8"/>
  <c r="I238" i="16"/>
  <c r="I235" i="16"/>
  <c r="K71" i="8"/>
  <c r="K44" i="8"/>
  <c r="K35" i="8"/>
  <c r="K32" i="8"/>
  <c r="M242" i="13"/>
  <c r="M361" i="15"/>
  <c r="M364" i="21"/>
  <c r="M206" i="13"/>
  <c r="M246" i="13" s="1"/>
  <c r="M203" i="13"/>
  <c r="M215" i="13"/>
  <c r="M255" i="13" s="1"/>
  <c r="K51" i="7"/>
  <c r="M172" i="14" s="1"/>
  <c r="G800" i="20"/>
  <c r="G626" i="20"/>
  <c r="G743" i="20"/>
  <c r="G795" i="20"/>
  <c r="G782" i="20"/>
  <c r="I145" i="13"/>
  <c r="J19" i="8"/>
  <c r="J22" i="8"/>
  <c r="J40" i="8"/>
  <c r="J54" i="8"/>
  <c r="D70" i="21"/>
  <c r="D61" i="21"/>
  <c r="D73" i="21"/>
  <c r="D84" i="21"/>
  <c r="D87" i="21"/>
  <c r="E291" i="21"/>
  <c r="E331" i="21" s="1"/>
  <c r="E273" i="21"/>
  <c r="E305" i="21"/>
  <c r="E266" i="21"/>
  <c r="K61" i="8"/>
  <c r="K47" i="8"/>
  <c r="K87" i="8" s="1"/>
  <c r="J207" i="4"/>
  <c r="J170" i="4"/>
  <c r="J206" i="4"/>
  <c r="J197" i="4"/>
  <c r="J208" i="4"/>
  <c r="J209" i="4"/>
  <c r="J69" i="9"/>
  <c r="L197" i="15"/>
  <c r="J142" i="13"/>
  <c r="B264" i="20"/>
  <c r="B438" i="20"/>
  <c r="B420" i="20"/>
  <c r="B381" i="20"/>
  <c r="B433" i="20"/>
  <c r="L56" i="13"/>
  <c r="L18" i="13"/>
  <c r="K103" i="13" s="1"/>
  <c r="L42" i="13"/>
  <c r="L101" i="13"/>
  <c r="L20" i="13"/>
  <c r="K105" i="13" s="1"/>
  <c r="E21" i="8"/>
  <c r="E39" i="8"/>
  <c r="E79" i="8" s="1"/>
  <c r="E53" i="8"/>
  <c r="M13" i="13"/>
  <c r="E14" i="8"/>
  <c r="K99" i="14"/>
  <c r="K141" i="13"/>
  <c r="K239" i="15"/>
  <c r="K241" i="15"/>
  <c r="L260" i="15"/>
  <c r="I71" i="8"/>
  <c r="I44" i="8"/>
  <c r="I35" i="8"/>
  <c r="I32" i="8"/>
  <c r="K242" i="13"/>
  <c r="K361" i="15"/>
  <c r="K364" i="21"/>
  <c r="K206" i="13"/>
  <c r="K246" i="13" s="1"/>
  <c r="K203" i="13"/>
  <c r="K215" i="13"/>
  <c r="K255" i="13" s="1"/>
  <c r="C222" i="16"/>
  <c r="C199" i="16"/>
  <c r="C211" i="16"/>
  <c r="C208" i="16"/>
  <c r="C225" i="16"/>
  <c r="J225" i="13"/>
  <c r="J193" i="13"/>
  <c r="J211" i="13"/>
  <c r="J251" i="13" s="1"/>
  <c r="J344" i="15"/>
  <c r="J347" i="21"/>
  <c r="J186" i="13"/>
  <c r="M27" i="13"/>
  <c r="L112" i="13" s="1"/>
  <c r="M65" i="13"/>
  <c r="L150" i="13" s="1"/>
  <c r="M165" i="15"/>
  <c r="M166" i="15"/>
  <c r="D743" i="20"/>
  <c r="D795" i="20"/>
  <c r="D782" i="20"/>
  <c r="D626" i="20"/>
  <c r="D800" i="20"/>
  <c r="I167" i="13"/>
  <c r="E322" i="21"/>
  <c r="E286" i="21"/>
  <c r="E326" i="21" s="1"/>
  <c r="E283" i="21"/>
  <c r="E295" i="21"/>
  <c r="E335" i="21" s="1"/>
  <c r="H225" i="16"/>
  <c r="H222" i="16"/>
  <c r="H208" i="16"/>
  <c r="H199" i="16"/>
  <c r="H211" i="16"/>
  <c r="J71" i="8"/>
  <c r="J44" i="8"/>
  <c r="J32" i="8"/>
  <c r="J35" i="8"/>
  <c r="B626" i="20"/>
  <c r="B800" i="20"/>
  <c r="B743" i="20"/>
  <c r="B795" i="20"/>
  <c r="B782" i="20"/>
  <c r="I158" i="13"/>
  <c r="K211" i="13"/>
  <c r="K251" i="13" s="1"/>
  <c r="K193" i="13"/>
  <c r="K225" i="13"/>
  <c r="K344" i="15"/>
  <c r="K347" i="21"/>
  <c r="K186" i="13"/>
  <c r="C87" i="21"/>
  <c r="C70" i="21"/>
  <c r="C61" i="21"/>
  <c r="C73" i="21"/>
  <c r="C84" i="21"/>
  <c r="E626" i="20"/>
  <c r="E782" i="20"/>
  <c r="E800" i="20"/>
  <c r="E743" i="20"/>
  <c r="E795" i="20"/>
  <c r="K19" i="8"/>
  <c r="K22" i="8"/>
  <c r="K40" i="8"/>
  <c r="K54" i="8"/>
  <c r="E61" i="21"/>
  <c r="E73" i="21"/>
  <c r="E84" i="21"/>
  <c r="E87" i="21"/>
  <c r="E70" i="21"/>
  <c r="J46" i="12"/>
  <c r="J48" i="12"/>
  <c r="J47" i="12"/>
  <c r="K53" i="13"/>
  <c r="K39" i="13"/>
  <c r="K21" i="13"/>
  <c r="K137" i="15"/>
  <c r="K138" i="15"/>
  <c r="K14" i="13"/>
  <c r="D97" i="21"/>
  <c r="D100" i="21"/>
  <c r="E43" i="8"/>
  <c r="E83" i="8" s="1"/>
  <c r="E57" i="8"/>
  <c r="M17" i="13"/>
  <c r="L102" i="13" s="1"/>
  <c r="K70" i="13"/>
  <c r="K178" i="15"/>
  <c r="K209" i="15" s="1"/>
  <c r="K34" i="13"/>
  <c r="K31" i="13"/>
  <c r="K44" i="13" s="1"/>
  <c r="G238" i="16"/>
  <c r="G235" i="16"/>
  <c r="K90" i="14"/>
  <c r="J50" i="11"/>
  <c r="D70" i="8"/>
  <c r="L30" i="13"/>
  <c r="L43" i="13" s="1"/>
  <c r="D31" i="8"/>
  <c r="D44" i="8" s="1"/>
  <c r="D34" i="8"/>
  <c r="D74" i="8" s="1"/>
  <c r="D46" i="8"/>
  <c r="D60" i="8"/>
  <c r="D58" i="8"/>
  <c r="C264" i="20"/>
  <c r="C438" i="20"/>
  <c r="C381" i="20"/>
  <c r="C433" i="20"/>
  <c r="C420" i="20"/>
  <c r="H71" i="8"/>
  <c r="H44" i="8"/>
  <c r="H35" i="8"/>
  <c r="H32" i="8"/>
  <c r="K58" i="13"/>
  <c r="K151" i="15"/>
  <c r="K46" i="15"/>
  <c r="K14" i="15"/>
  <c r="K242" i="15"/>
  <c r="L118" i="13"/>
  <c r="L186" i="15"/>
  <c r="L73" i="13"/>
  <c r="C322" i="21"/>
  <c r="C286" i="21"/>
  <c r="C326" i="21" s="1"/>
  <c r="C295" i="21"/>
  <c r="C335" i="21" s="1"/>
  <c r="C283" i="21"/>
  <c r="C97" i="21"/>
  <c r="C100" i="21"/>
  <c r="B291" i="21"/>
  <c r="B331" i="21" s="1"/>
  <c r="B273" i="21"/>
  <c r="B305" i="21"/>
  <c r="B266" i="21"/>
  <c r="H47" i="8"/>
  <c r="H87" i="8" s="1"/>
  <c r="H61" i="8"/>
  <c r="B84" i="21"/>
  <c r="B87" i="21"/>
  <c r="B70" i="21"/>
  <c r="B61" i="21"/>
  <c r="B73" i="21"/>
  <c r="E67" i="8"/>
  <c r="L57" i="13"/>
  <c r="L147" i="15"/>
  <c r="L148" i="15" s="1"/>
  <c r="I131" i="13"/>
  <c r="I143" i="13"/>
  <c r="M196" i="15"/>
  <c r="M228" i="15"/>
  <c r="M229" i="15" s="1"/>
  <c r="D21" i="8"/>
  <c r="D39" i="8"/>
  <c r="D79" i="8" s="1"/>
  <c r="D53" i="8"/>
  <c r="L13" i="13"/>
  <c r="D14" i="8"/>
  <c r="E70" i="8"/>
  <c r="M30" i="13"/>
  <c r="E34" i="8"/>
  <c r="E74" i="8" s="1"/>
  <c r="E31" i="8"/>
  <c r="E71" i="8" s="1"/>
  <c r="F199" i="16"/>
  <c r="F211" i="16"/>
  <c r="F208" i="16"/>
  <c r="F225" i="16"/>
  <c r="F222" i="16"/>
  <c r="L242" i="13"/>
  <c r="L361" i="15"/>
  <c r="L364" i="21"/>
  <c r="L206" i="13"/>
  <c r="L246" i="13" s="1"/>
  <c r="L215" i="13"/>
  <c r="L255" i="13" s="1"/>
  <c r="L203" i="13"/>
  <c r="L193" i="13"/>
  <c r="L211" i="13"/>
  <c r="L251" i="13" s="1"/>
  <c r="L225" i="13"/>
  <c r="L344" i="15"/>
  <c r="L347" i="21"/>
  <c r="L186" i="13"/>
  <c r="J90" i="14"/>
  <c r="C273" i="21"/>
  <c r="C305" i="21"/>
  <c r="C291" i="21"/>
  <c r="C331" i="21" s="1"/>
  <c r="C266" i="21"/>
  <c r="I47" i="8"/>
  <c r="I87" i="8" s="1"/>
  <c r="I61" i="8"/>
  <c r="M193" i="13"/>
  <c r="M225" i="13"/>
  <c r="M211" i="13"/>
  <c r="M251" i="13" s="1"/>
  <c r="M344" i="15"/>
  <c r="M347" i="21"/>
  <c r="M186" i="13"/>
  <c r="E238" i="16"/>
  <c r="E235" i="16"/>
  <c r="C22" i="8"/>
  <c r="C40" i="8"/>
  <c r="C54" i="8"/>
  <c r="C19" i="8"/>
  <c r="C47" i="8"/>
  <c r="C61" i="8"/>
  <c r="L90" i="14"/>
  <c r="M169" i="15"/>
  <c r="K145" i="15"/>
  <c r="L166" i="15"/>
  <c r="L151" i="13"/>
  <c r="J50" i="10"/>
  <c r="J110" i="13" l="1"/>
  <c r="K38" i="13"/>
  <c r="K27" i="13"/>
  <c r="K32" i="13" s="1"/>
  <c r="K165" i="15"/>
  <c r="K33" i="13"/>
  <c r="K110" i="13"/>
  <c r="K65" i="13"/>
  <c r="K150" i="13" s="1"/>
  <c r="J101" i="13"/>
  <c r="J20" i="13"/>
  <c r="J144" i="15"/>
  <c r="J42" i="13"/>
  <c r="J18" i="13"/>
  <c r="J56" i="13"/>
  <c r="L354" i="21"/>
  <c r="L394" i="21" s="1"/>
  <c r="L390" i="21"/>
  <c r="L376" i="21"/>
  <c r="L416" i="21" s="1"/>
  <c r="L352" i="21"/>
  <c r="L392" i="21" s="1"/>
  <c r="K396" i="15"/>
  <c r="K358" i="15"/>
  <c r="K398" i="15" s="1"/>
  <c r="K369" i="15"/>
  <c r="K409" i="15" s="1"/>
  <c r="K364" i="15"/>
  <c r="K404" i="15" s="1"/>
  <c r="B312" i="21"/>
  <c r="B298" i="21"/>
  <c r="B338" i="21" s="1"/>
  <c r="L175" i="15"/>
  <c r="L269" i="15" s="1"/>
  <c r="J390" i="21"/>
  <c r="H64" i="7" s="1"/>
  <c r="J354" i="21"/>
  <c r="J376" i="21"/>
  <c r="J352" i="21"/>
  <c r="M367" i="21"/>
  <c r="M407" i="21" s="1"/>
  <c r="M399" i="21"/>
  <c r="M372" i="21"/>
  <c r="M361" i="21"/>
  <c r="M401" i="21" s="1"/>
  <c r="B46" i="8"/>
  <c r="B60" i="8"/>
  <c r="L351" i="15"/>
  <c r="L387" i="15"/>
  <c r="L349" i="15"/>
  <c r="L389" i="15" s="1"/>
  <c r="L373" i="15"/>
  <c r="L413" i="15" s="1"/>
  <c r="M232" i="13"/>
  <c r="M218" i="13"/>
  <c r="J361" i="21"/>
  <c r="J399" i="21"/>
  <c r="H55" i="7" s="1"/>
  <c r="J367" i="21"/>
  <c r="J372" i="21"/>
  <c r="C73" i="8"/>
  <c r="C46" i="8"/>
  <c r="J38" i="13"/>
  <c r="J65" i="13"/>
  <c r="J150" i="13" s="1"/>
  <c r="J27" i="13"/>
  <c r="J165" i="15"/>
  <c r="J33" i="13"/>
  <c r="J166" i="15"/>
  <c r="K232" i="13"/>
  <c r="K218" i="13"/>
  <c r="K354" i="21"/>
  <c r="K390" i="21"/>
  <c r="I64" i="7" s="1"/>
  <c r="K185" i="14" s="1"/>
  <c r="K98" i="14" s="1"/>
  <c r="K352" i="21"/>
  <c r="K376" i="21"/>
  <c r="M390" i="21"/>
  <c r="M354" i="21"/>
  <c r="M394" i="21" s="1"/>
  <c r="M376" i="21"/>
  <c r="M416" i="21" s="1"/>
  <c r="M352" i="21"/>
  <c r="M392" i="21" s="1"/>
  <c r="K361" i="21"/>
  <c r="K372" i="21"/>
  <c r="K367" i="21"/>
  <c r="K399" i="21"/>
  <c r="I55" i="7" s="1"/>
  <c r="J232" i="13"/>
  <c r="J218" i="13"/>
  <c r="M358" i="15"/>
  <c r="M398" i="15" s="1"/>
  <c r="M369" i="15"/>
  <c r="M409" i="15" s="1"/>
  <c r="M364" i="15"/>
  <c r="M404" i="15" s="1"/>
  <c r="M396" i="15"/>
  <c r="D312" i="21"/>
  <c r="D298" i="21"/>
  <c r="D338" i="21" s="1"/>
  <c r="D446" i="20" s="1"/>
  <c r="C312" i="21"/>
  <c r="C298" i="21"/>
  <c r="C338" i="21" s="1"/>
  <c r="C446" i="20" s="1"/>
  <c r="K351" i="15"/>
  <c r="K387" i="15"/>
  <c r="K373" i="15"/>
  <c r="K413" i="15" s="1"/>
  <c r="K349" i="15"/>
  <c r="K389" i="15" s="1"/>
  <c r="K144" i="15"/>
  <c r="K114" i="13"/>
  <c r="K175" i="15"/>
  <c r="K269" i="15" s="1"/>
  <c r="K69" i="13"/>
  <c r="K42" i="13"/>
  <c r="K176" i="15"/>
  <c r="L232" i="13"/>
  <c r="L218" i="13"/>
  <c r="M351" i="15"/>
  <c r="M387" i="15"/>
  <c r="M349" i="15"/>
  <c r="M389" i="15" s="1"/>
  <c r="M373" i="15"/>
  <c r="M413" i="15" s="1"/>
  <c r="E312" i="21"/>
  <c r="E298" i="21"/>
  <c r="E338" i="21" s="1"/>
  <c r="E446" i="20" s="1"/>
  <c r="J364" i="15"/>
  <c r="J404" i="15" s="1"/>
  <c r="J396" i="15"/>
  <c r="J358" i="15"/>
  <c r="J398" i="15" s="1"/>
  <c r="J369" i="15"/>
  <c r="J409" i="15" s="1"/>
  <c r="M175" i="15"/>
  <c r="M69" i="13"/>
  <c r="L154" i="13" s="1"/>
  <c r="L361" i="21"/>
  <c r="L367" i="21"/>
  <c r="L399" i="21"/>
  <c r="J55" i="7" s="1"/>
  <c r="L372" i="21"/>
  <c r="L364" i="15"/>
  <c r="L404" i="15" s="1"/>
  <c r="L396" i="15"/>
  <c r="L369" i="15"/>
  <c r="L409" i="15" s="1"/>
  <c r="L358" i="15"/>
  <c r="L398" i="15" s="1"/>
  <c r="L165" i="15"/>
  <c r="J387" i="15"/>
  <c r="J351" i="15"/>
  <c r="J373" i="15"/>
  <c r="J413" i="15" s="1"/>
  <c r="J349" i="15"/>
  <c r="J389" i="15" s="1"/>
  <c r="J69" i="13"/>
  <c r="J154" i="13" s="1"/>
  <c r="J175" i="15"/>
  <c r="J269" i="15" s="1"/>
  <c r="J114" i="13"/>
  <c r="J176" i="15"/>
  <c r="E35" i="8"/>
  <c r="L163" i="13"/>
  <c r="K179" i="15"/>
  <c r="K115" i="13"/>
  <c r="S38" i="6"/>
  <c r="I38" i="6" s="1"/>
  <c r="D84" i="8"/>
  <c r="M10" i="11"/>
  <c r="K27" i="15"/>
  <c r="K84" i="13"/>
  <c r="K105" i="15"/>
  <c r="K303" i="15"/>
  <c r="K210" i="15"/>
  <c r="L104" i="15"/>
  <c r="L83" i="13"/>
  <c r="K128" i="13"/>
  <c r="C80" i="8"/>
  <c r="R37" i="6"/>
  <c r="M370" i="15"/>
  <c r="M410" i="15" s="1"/>
  <c r="M384" i="15"/>
  <c r="M352" i="15"/>
  <c r="M345" i="15"/>
  <c r="L243" i="13"/>
  <c r="L207" i="13"/>
  <c r="L216" i="13"/>
  <c r="L204" i="13"/>
  <c r="L21" i="13"/>
  <c r="L98" i="13"/>
  <c r="L39" i="13"/>
  <c r="L137" i="15"/>
  <c r="L53" i="13"/>
  <c r="K138" i="13" s="1"/>
  <c r="L14" i="13"/>
  <c r="M88" i="15"/>
  <c r="M89" i="15" s="1"/>
  <c r="M290" i="15"/>
  <c r="M373" i="21"/>
  <c r="M355" i="21"/>
  <c r="M387" i="21"/>
  <c r="M348" i="21"/>
  <c r="C36" i="8"/>
  <c r="C48" i="8"/>
  <c r="C62" i="8"/>
  <c r="C45" i="8"/>
  <c r="C59" i="8"/>
  <c r="R27" i="6"/>
  <c r="R47" i="6"/>
  <c r="M191" i="13"/>
  <c r="M226" i="13"/>
  <c r="M194" i="13"/>
  <c r="M212" i="13"/>
  <c r="C274" i="21"/>
  <c r="C306" i="21"/>
  <c r="C292" i="21"/>
  <c r="C271" i="21"/>
  <c r="C18" i="7" s="1"/>
  <c r="L370" i="15"/>
  <c r="L410" i="15" s="1"/>
  <c r="L384" i="15"/>
  <c r="L352" i="15"/>
  <c r="L345" i="15"/>
  <c r="F239" i="16"/>
  <c r="F251" i="16"/>
  <c r="F212" i="16"/>
  <c r="F248" i="16"/>
  <c r="L241" i="15"/>
  <c r="H84" i="8"/>
  <c r="K74" i="13"/>
  <c r="K199" i="15"/>
  <c r="K231" i="15"/>
  <c r="K232" i="15" s="1"/>
  <c r="K157" i="15"/>
  <c r="K140" i="15"/>
  <c r="K141" i="15" s="1"/>
  <c r="E101" i="21"/>
  <c r="E113" i="21"/>
  <c r="E74" i="21"/>
  <c r="E110" i="21"/>
  <c r="K59" i="8"/>
  <c r="K62" i="8"/>
  <c r="K45" i="8"/>
  <c r="K48" i="8"/>
  <c r="K352" i="15"/>
  <c r="K384" i="15"/>
  <c r="K370" i="15"/>
  <c r="K410" i="15" s="1"/>
  <c r="K345" i="15"/>
  <c r="J75" i="8"/>
  <c r="J72" i="8"/>
  <c r="H212" i="16"/>
  <c r="H248" i="16"/>
  <c r="H239" i="16"/>
  <c r="H251" i="16"/>
  <c r="M185" i="15"/>
  <c r="M279" i="15" s="1"/>
  <c r="M171" i="15"/>
  <c r="M259" i="15"/>
  <c r="J212" i="13"/>
  <c r="J194" i="13"/>
  <c r="J226" i="13"/>
  <c r="J191" i="13"/>
  <c r="J219" i="13"/>
  <c r="J233" i="13"/>
  <c r="K404" i="21"/>
  <c r="I69" i="7" s="1"/>
  <c r="K190" i="14" s="1"/>
  <c r="K368" i="21"/>
  <c r="K365" i="21"/>
  <c r="K377" i="21"/>
  <c r="J64" i="7"/>
  <c r="E292" i="21"/>
  <c r="E12" i="7" s="1"/>
  <c r="E271" i="21"/>
  <c r="E274" i="21"/>
  <c r="E306" i="21"/>
  <c r="J45" i="8"/>
  <c r="J59" i="8"/>
  <c r="J48" i="8"/>
  <c r="J62" i="8"/>
  <c r="K72" i="8"/>
  <c r="K75" i="8"/>
  <c r="B47" i="8"/>
  <c r="B61" i="8"/>
  <c r="B323" i="21"/>
  <c r="B287" i="21"/>
  <c r="B296" i="21"/>
  <c r="B336" i="21" s="1"/>
  <c r="B284" i="21"/>
  <c r="D239" i="16"/>
  <c r="D251" i="16"/>
  <c r="D212" i="16"/>
  <c r="D248" i="16"/>
  <c r="C12" i="7"/>
  <c r="I36" i="8"/>
  <c r="I80" i="8"/>
  <c r="H48" i="8"/>
  <c r="H62" i="8"/>
  <c r="H45" i="8"/>
  <c r="H59" i="8"/>
  <c r="M291" i="15"/>
  <c r="L291" i="15"/>
  <c r="C87" i="8"/>
  <c r="R57" i="6"/>
  <c r="H57" i="6" s="1"/>
  <c r="C313" i="21"/>
  <c r="C299" i="21"/>
  <c r="C339" i="21" s="1"/>
  <c r="L373" i="21"/>
  <c r="L355" i="21"/>
  <c r="L387" i="21"/>
  <c r="J52" i="7" s="1"/>
  <c r="L173" i="14" s="1"/>
  <c r="L348" i="21"/>
  <c r="L219" i="13"/>
  <c r="L233" i="13"/>
  <c r="M70" i="13"/>
  <c r="M178" i="15"/>
  <c r="M179" i="15" s="1"/>
  <c r="M34" i="13"/>
  <c r="M31" i="13"/>
  <c r="M35" i="13" s="1"/>
  <c r="L16" i="12"/>
  <c r="B271" i="21"/>
  <c r="B274" i="21"/>
  <c r="B306" i="21"/>
  <c r="B23" i="7" s="1"/>
  <c r="B292" i="21"/>
  <c r="L70" i="13"/>
  <c r="L115" i="13"/>
  <c r="L178" i="15"/>
  <c r="L209" i="15" s="1"/>
  <c r="L31" i="13"/>
  <c r="L14" i="15" s="1"/>
  <c r="L34" i="13"/>
  <c r="K71" i="13"/>
  <c r="K59" i="15"/>
  <c r="K108" i="15" s="1"/>
  <c r="K35" i="13"/>
  <c r="K47" i="13"/>
  <c r="K79" i="13"/>
  <c r="K124" i="13"/>
  <c r="K91" i="15"/>
  <c r="K200" i="15"/>
  <c r="C74" i="21"/>
  <c r="C110" i="21"/>
  <c r="C101" i="21"/>
  <c r="C113" i="21"/>
  <c r="K355" i="21"/>
  <c r="K387" i="21"/>
  <c r="I52" i="7" s="1"/>
  <c r="K173" i="14" s="1"/>
  <c r="K373" i="21"/>
  <c r="K348" i="21"/>
  <c r="M67" i="13"/>
  <c r="M55" i="15"/>
  <c r="M172" i="15"/>
  <c r="C239" i="16"/>
  <c r="C251" i="16"/>
  <c r="C212" i="16"/>
  <c r="C248" i="16"/>
  <c r="I75" i="8"/>
  <c r="I72" i="8"/>
  <c r="L58" i="13"/>
  <c r="K143" i="13" s="1"/>
  <c r="L46" i="15"/>
  <c r="J26" i="7"/>
  <c r="D74" i="21"/>
  <c r="D110" i="21"/>
  <c r="D101" i="21"/>
  <c r="D113" i="21"/>
  <c r="M243" i="13"/>
  <c r="M216" i="13"/>
  <c r="M207" i="13"/>
  <c r="M204" i="13"/>
  <c r="J70" i="13"/>
  <c r="J115" i="13"/>
  <c r="J178" i="15"/>
  <c r="J179" i="15" s="1"/>
  <c r="I115" i="13"/>
  <c r="J34" i="13"/>
  <c r="J43" i="13"/>
  <c r="J31" i="13"/>
  <c r="D292" i="21"/>
  <c r="D12" i="7" s="1"/>
  <c r="D271" i="21"/>
  <c r="D274" i="21"/>
  <c r="D306" i="21"/>
  <c r="M18" i="13"/>
  <c r="M56" i="13"/>
  <c r="M42" i="13"/>
  <c r="L127" i="13" s="1"/>
  <c r="M144" i="15"/>
  <c r="M20" i="13"/>
  <c r="L105" i="13" s="1"/>
  <c r="J243" i="13"/>
  <c r="J207" i="13"/>
  <c r="J204" i="13"/>
  <c r="J216" i="13"/>
  <c r="G239" i="16"/>
  <c r="G251" i="16"/>
  <c r="G212" i="16"/>
  <c r="G248" i="16"/>
  <c r="E212" i="16"/>
  <c r="E248" i="16"/>
  <c r="E239" i="16"/>
  <c r="E251" i="16"/>
  <c r="C447" i="20"/>
  <c r="C23" i="7"/>
  <c r="K168" i="13"/>
  <c r="L194" i="13"/>
  <c r="L226" i="13"/>
  <c r="L212" i="13"/>
  <c r="L191" i="13"/>
  <c r="I171" i="13"/>
  <c r="B19" i="7"/>
  <c r="H72" i="8"/>
  <c r="H75" i="8"/>
  <c r="S56" i="6"/>
  <c r="D86" i="8"/>
  <c r="D71" i="8"/>
  <c r="D35" i="8"/>
  <c r="D32" i="8"/>
  <c r="K22" i="13"/>
  <c r="K19" i="13"/>
  <c r="K40" i="13"/>
  <c r="K54" i="13"/>
  <c r="K99" i="13"/>
  <c r="K42" i="15"/>
  <c r="K61" i="13"/>
  <c r="K106" i="13"/>
  <c r="K158" i="15"/>
  <c r="K80" i="8"/>
  <c r="K36" i="8"/>
  <c r="K191" i="13"/>
  <c r="K212" i="13"/>
  <c r="K194" i="13"/>
  <c r="K226" i="13"/>
  <c r="K219" i="13"/>
  <c r="K233" i="13"/>
  <c r="M73" i="13"/>
  <c r="K41" i="7"/>
  <c r="M162" i="14" s="1"/>
  <c r="J352" i="15"/>
  <c r="J384" i="15"/>
  <c r="J370" i="15"/>
  <c r="J410" i="15" s="1"/>
  <c r="J345" i="15"/>
  <c r="K243" i="13"/>
  <c r="K216" i="13"/>
  <c r="K204" i="13"/>
  <c r="K207" i="13"/>
  <c r="M21" i="13"/>
  <c r="M39" i="13"/>
  <c r="M53" i="13"/>
  <c r="M137" i="15"/>
  <c r="M14" i="13"/>
  <c r="L60" i="13"/>
  <c r="K145" i="13" s="1"/>
  <c r="J37" i="7"/>
  <c r="L158" i="14" s="1"/>
  <c r="L82" i="13"/>
  <c r="L100" i="15"/>
  <c r="L46" i="13"/>
  <c r="E299" i="21"/>
  <c r="E339" i="21" s="1"/>
  <c r="E313" i="21"/>
  <c r="J36" i="8"/>
  <c r="J80" i="8"/>
  <c r="M401" i="15"/>
  <c r="M365" i="15"/>
  <c r="M405" i="15" s="1"/>
  <c r="M374" i="15"/>
  <c r="M414" i="15" s="1"/>
  <c r="M362" i="15"/>
  <c r="K84" i="8"/>
  <c r="B54" i="8"/>
  <c r="B19" i="8"/>
  <c r="B22" i="8"/>
  <c r="B40" i="8"/>
  <c r="J21" i="13"/>
  <c r="J98" i="13"/>
  <c r="J53" i="13"/>
  <c r="J39" i="13"/>
  <c r="J137" i="15"/>
  <c r="I98" i="13"/>
  <c r="J14" i="13"/>
  <c r="M177" i="14"/>
  <c r="M90" i="14" s="1"/>
  <c r="Q56" i="7"/>
  <c r="C72" i="8"/>
  <c r="C75" i="8"/>
  <c r="R28" i="6"/>
  <c r="H28" i="6" s="1"/>
  <c r="I45" i="8"/>
  <c r="I59" i="8"/>
  <c r="I48" i="8"/>
  <c r="I62" i="8"/>
  <c r="D313" i="21"/>
  <c r="D299" i="21"/>
  <c r="D339" i="21" s="1"/>
  <c r="D447" i="20" s="1"/>
  <c r="D323" i="21"/>
  <c r="D28" i="7" s="1"/>
  <c r="D296" i="21"/>
  <c r="D336" i="21" s="1"/>
  <c r="D287" i="21"/>
  <c r="D284" i="21"/>
  <c r="E46" i="8"/>
  <c r="E60" i="8"/>
  <c r="E44" i="8"/>
  <c r="E58" i="8"/>
  <c r="H36" i="8"/>
  <c r="H80" i="8"/>
  <c r="B12" i="7"/>
  <c r="J401" i="15"/>
  <c r="J365" i="15"/>
  <c r="J405" i="15" s="1"/>
  <c r="J362" i="15"/>
  <c r="J374" i="15"/>
  <c r="J414" i="15" s="1"/>
  <c r="E447" i="20"/>
  <c r="L401" i="15"/>
  <c r="L365" i="15"/>
  <c r="L405" i="15" s="1"/>
  <c r="L374" i="15"/>
  <c r="L414" i="15" s="1"/>
  <c r="L362" i="15"/>
  <c r="M233" i="13"/>
  <c r="M219" i="13"/>
  <c r="L404" i="21"/>
  <c r="J69" i="7" s="1"/>
  <c r="L190" i="14" s="1"/>
  <c r="L368" i="21"/>
  <c r="L377" i="21"/>
  <c r="L365" i="21"/>
  <c r="D22" i="8"/>
  <c r="D40" i="8"/>
  <c r="D54" i="8"/>
  <c r="D19" i="8"/>
  <c r="D47" i="8"/>
  <c r="D61" i="8"/>
  <c r="L242" i="15"/>
  <c r="J65" i="7"/>
  <c r="B74" i="21"/>
  <c r="B110" i="21"/>
  <c r="B101" i="21"/>
  <c r="B113" i="21"/>
  <c r="B299" i="21"/>
  <c r="B339" i="21" s="1"/>
  <c r="B447" i="20" s="1"/>
  <c r="B313" i="21"/>
  <c r="C323" i="21"/>
  <c r="C28" i="7" s="1"/>
  <c r="C284" i="21"/>
  <c r="C287" i="21"/>
  <c r="C296" i="21"/>
  <c r="C336" i="21" s="1"/>
  <c r="L158" i="13"/>
  <c r="L280" i="15"/>
  <c r="K272" i="15"/>
  <c r="K273" i="15" s="1"/>
  <c r="K188" i="15"/>
  <c r="K282" i="15" s="1"/>
  <c r="M43" i="13"/>
  <c r="M57" i="13"/>
  <c r="M147" i="15"/>
  <c r="M148" i="15" s="1"/>
  <c r="J84" i="8"/>
  <c r="D29" i="7" s="1"/>
  <c r="E323" i="21"/>
  <c r="E28" i="7" s="1"/>
  <c r="E287" i="21"/>
  <c r="E296" i="21"/>
  <c r="E336" i="21" s="1"/>
  <c r="E284" i="21"/>
  <c r="E19" i="7" s="1"/>
  <c r="M260" i="15"/>
  <c r="K55" i="7"/>
  <c r="J355" i="21"/>
  <c r="J373" i="21"/>
  <c r="J387" i="21"/>
  <c r="H52" i="7" s="1"/>
  <c r="J173" i="14" s="1"/>
  <c r="J348" i="21"/>
  <c r="K401" i="15"/>
  <c r="K365" i="15"/>
  <c r="K405" i="15" s="1"/>
  <c r="K362" i="15"/>
  <c r="K374" i="15"/>
  <c r="K414" i="15" s="1"/>
  <c r="C16" i="7"/>
  <c r="I84" i="8"/>
  <c r="C29" i="7" s="1"/>
  <c r="E19" i="8"/>
  <c r="E22" i="8"/>
  <c r="E40" i="8"/>
  <c r="E54" i="8"/>
  <c r="E47" i="8"/>
  <c r="E61" i="8"/>
  <c r="L150" i="15"/>
  <c r="L238" i="15"/>
  <c r="L239" i="15" s="1"/>
  <c r="L154" i="15"/>
  <c r="L155" i="15" s="1"/>
  <c r="M404" i="21"/>
  <c r="K69" i="7" s="1"/>
  <c r="M190" i="14" s="1"/>
  <c r="M368" i="21"/>
  <c r="M365" i="21"/>
  <c r="M377" i="21"/>
  <c r="I212" i="16"/>
  <c r="I248" i="16"/>
  <c r="I239" i="16"/>
  <c r="I251" i="16"/>
  <c r="B71" i="8"/>
  <c r="B35" i="8"/>
  <c r="B32" i="8"/>
  <c r="B44" i="8"/>
  <c r="B239" i="16"/>
  <c r="B251" i="16"/>
  <c r="B212" i="16"/>
  <c r="B248" i="16"/>
  <c r="L57" i="15"/>
  <c r="L266" i="15"/>
  <c r="K106" i="15"/>
  <c r="K304" i="15"/>
  <c r="J404" i="21"/>
  <c r="J368" i="21"/>
  <c r="J365" i="21"/>
  <c r="J377" i="21"/>
  <c r="E32" i="8"/>
  <c r="K142" i="13"/>
  <c r="B28" i="7"/>
  <c r="K98" i="13"/>
  <c r="E23" i="7"/>
  <c r="D23" i="7"/>
  <c r="M197" i="15"/>
  <c r="L206" i="15" l="1"/>
  <c r="K181" i="15"/>
  <c r="K182" i="15" s="1"/>
  <c r="K10" i="15"/>
  <c r="K17" i="7"/>
  <c r="O64" i="7"/>
  <c r="J32" i="7"/>
  <c r="L153" i="14" s="1"/>
  <c r="K57" i="7"/>
  <c r="J270" i="15"/>
  <c r="J391" i="15"/>
  <c r="J377" i="15"/>
  <c r="J417" i="15" s="1"/>
  <c r="L176" i="14"/>
  <c r="L89" i="14" s="1"/>
  <c r="P55" i="7"/>
  <c r="M176" i="15"/>
  <c r="M269" i="15"/>
  <c r="M270" i="15" s="1"/>
  <c r="K407" i="21"/>
  <c r="I81" i="7" s="1"/>
  <c r="K202" i="14" s="1"/>
  <c r="I41" i="7"/>
  <c r="K162" i="14" s="1"/>
  <c r="K392" i="21"/>
  <c r="I66" i="7" s="1"/>
  <c r="I26" i="7"/>
  <c r="J67" i="13"/>
  <c r="J152" i="13" s="1"/>
  <c r="J55" i="15"/>
  <c r="J57" i="15" s="1"/>
  <c r="J172" i="15"/>
  <c r="H19" i="7"/>
  <c r="J140" i="14" s="1"/>
  <c r="J380" i="21"/>
  <c r="J412" i="21"/>
  <c r="H59" i="7" s="1"/>
  <c r="J180" i="14" s="1"/>
  <c r="O26" i="12"/>
  <c r="M258" i="13"/>
  <c r="H26" i="7"/>
  <c r="J392" i="21"/>
  <c r="H66" i="7" s="1"/>
  <c r="J58" i="13"/>
  <c r="J143" i="13" s="1"/>
  <c r="J46" i="15"/>
  <c r="J151" i="15"/>
  <c r="J103" i="13"/>
  <c r="K166" i="15"/>
  <c r="K185" i="15"/>
  <c r="K279" i="15" s="1"/>
  <c r="K196" i="15"/>
  <c r="K259" i="15"/>
  <c r="K260" i="15" s="1"/>
  <c r="K171" i="15"/>
  <c r="L407" i="21"/>
  <c r="J81" i="7" s="1"/>
  <c r="L202" i="14" s="1"/>
  <c r="J41" i="7"/>
  <c r="L162" i="14" s="1"/>
  <c r="L26" i="12"/>
  <c r="J258" i="13"/>
  <c r="K380" i="21"/>
  <c r="I19" i="7"/>
  <c r="K140" i="14" s="1"/>
  <c r="K412" i="21"/>
  <c r="I59" i="7" s="1"/>
  <c r="K180" i="14" s="1"/>
  <c r="H41" i="7"/>
  <c r="J162" i="14" s="1"/>
  <c r="J407" i="21"/>
  <c r="H81" i="7" s="1"/>
  <c r="J202" i="14" s="1"/>
  <c r="L391" i="15"/>
  <c r="L377" i="15"/>
  <c r="L417" i="15" s="1"/>
  <c r="M380" i="21"/>
  <c r="M420" i="21" s="1"/>
  <c r="M412" i="21"/>
  <c r="K59" i="7" s="1"/>
  <c r="M180" i="14" s="1"/>
  <c r="K19" i="7"/>
  <c r="M140" i="14" s="1"/>
  <c r="H32" i="7"/>
  <c r="J153" i="14" s="1"/>
  <c r="J416" i="21"/>
  <c r="H72" i="7" s="1"/>
  <c r="J193" i="14" s="1"/>
  <c r="J82" i="13"/>
  <c r="J167" i="13" s="1"/>
  <c r="J100" i="15"/>
  <c r="J301" i="15" s="1"/>
  <c r="J127" i="13"/>
  <c r="J112" i="13"/>
  <c r="K67" i="13"/>
  <c r="K152" i="13" s="1"/>
  <c r="K55" i="15"/>
  <c r="K172" i="15"/>
  <c r="K112" i="13"/>
  <c r="L196" i="15"/>
  <c r="L259" i="15"/>
  <c r="L185" i="15"/>
  <c r="L279" i="15" s="1"/>
  <c r="L171" i="15"/>
  <c r="L401" i="21"/>
  <c r="J57" i="7" s="1"/>
  <c r="J17" i="7"/>
  <c r="M391" i="15"/>
  <c r="M377" i="15"/>
  <c r="M417" i="15" s="1"/>
  <c r="K100" i="15"/>
  <c r="K102" i="15" s="1"/>
  <c r="K207" i="15"/>
  <c r="K82" i="13"/>
  <c r="K150" i="15"/>
  <c r="K206" i="15"/>
  <c r="K238" i="15"/>
  <c r="K154" i="15"/>
  <c r="K391" i="15"/>
  <c r="K377" i="15"/>
  <c r="K417" i="15" s="1"/>
  <c r="K401" i="21"/>
  <c r="I57" i="7" s="1"/>
  <c r="I17" i="7"/>
  <c r="K394" i="21"/>
  <c r="I77" i="7" s="1"/>
  <c r="K198" i="14" s="1"/>
  <c r="I37" i="7"/>
  <c r="K158" i="14" s="1"/>
  <c r="J118" i="13"/>
  <c r="J73" i="13"/>
  <c r="J186" i="15"/>
  <c r="J78" i="13"/>
  <c r="J163" i="13" s="1"/>
  <c r="J87" i="15"/>
  <c r="J123" i="13"/>
  <c r="J46" i="13"/>
  <c r="J197" i="15"/>
  <c r="J176" i="14"/>
  <c r="J89" i="14" s="1"/>
  <c r="N55" i="7"/>
  <c r="J394" i="21"/>
  <c r="H77" i="7" s="1"/>
  <c r="J198" i="14" s="1"/>
  <c r="H37" i="7"/>
  <c r="J158" i="14" s="1"/>
  <c r="J145" i="15"/>
  <c r="J238" i="15"/>
  <c r="J154" i="15"/>
  <c r="J150" i="15"/>
  <c r="J206" i="15"/>
  <c r="K78" i="13"/>
  <c r="K163" i="13" s="1"/>
  <c r="K87" i="15"/>
  <c r="K123" i="13"/>
  <c r="K197" i="15"/>
  <c r="K46" i="13"/>
  <c r="L380" i="21"/>
  <c r="L420" i="21" s="1"/>
  <c r="L412" i="21"/>
  <c r="J59" i="7" s="1"/>
  <c r="L180" i="14" s="1"/>
  <c r="J19" i="7"/>
  <c r="L140" i="14" s="1"/>
  <c r="L258" i="13"/>
  <c r="N26" i="12"/>
  <c r="K270" i="15"/>
  <c r="K154" i="13"/>
  <c r="K176" i="14"/>
  <c r="K89" i="14" s="1"/>
  <c r="O55" i="7"/>
  <c r="K416" i="21"/>
  <c r="I32" i="7"/>
  <c r="K153" i="14" s="1"/>
  <c r="M26" i="12"/>
  <c r="K258" i="13"/>
  <c r="J171" i="15"/>
  <c r="J185" i="15"/>
  <c r="J279" i="15" s="1"/>
  <c r="J196" i="15"/>
  <c r="J259" i="15"/>
  <c r="J260" i="15" s="1"/>
  <c r="C86" i="8"/>
  <c r="R56" i="6"/>
  <c r="K127" i="13"/>
  <c r="H17" i="7"/>
  <c r="J401" i="21"/>
  <c r="H57" i="7" s="1"/>
  <c r="B86" i="8"/>
  <c r="Q56" i="6"/>
  <c r="G56" i="6" s="1"/>
  <c r="J185" i="14"/>
  <c r="J98" i="14" s="1"/>
  <c r="N64" i="7"/>
  <c r="J239" i="15"/>
  <c r="J141" i="13"/>
  <c r="J60" i="13"/>
  <c r="J145" i="13" s="1"/>
  <c r="J105" i="13"/>
  <c r="K73" i="13"/>
  <c r="K118" i="13"/>
  <c r="K186" i="15"/>
  <c r="D16" i="7"/>
  <c r="L179" i="15"/>
  <c r="K15" i="15"/>
  <c r="K28" i="15" s="1"/>
  <c r="H69" i="7"/>
  <c r="J190" i="14" s="1"/>
  <c r="K301" i="15"/>
  <c r="M186" i="15"/>
  <c r="Q41" i="7"/>
  <c r="M20" i="14"/>
  <c r="Q69" i="7"/>
  <c r="Q68" i="7"/>
  <c r="M29" i="14"/>
  <c r="P68" i="7"/>
  <c r="P69" i="7"/>
  <c r="L29" i="14"/>
  <c r="L303" i="15"/>
  <c r="L105" i="15"/>
  <c r="L210" i="15"/>
  <c r="L244" i="15"/>
  <c r="L245" i="15" s="1"/>
  <c r="L47" i="15"/>
  <c r="E80" i="8"/>
  <c r="T37" i="6"/>
  <c r="O32" i="7"/>
  <c r="K17" i="14"/>
  <c r="H38" i="7"/>
  <c r="J159" i="14" s="1"/>
  <c r="J395" i="21"/>
  <c r="N41" i="11"/>
  <c r="L30" i="14"/>
  <c r="M83" i="13"/>
  <c r="M104" i="15"/>
  <c r="C324" i="21"/>
  <c r="C327" i="21"/>
  <c r="L186" i="14"/>
  <c r="L99" i="14" s="1"/>
  <c r="P65" i="7"/>
  <c r="S57" i="6"/>
  <c r="I57" i="6" s="1"/>
  <c r="D87" i="8"/>
  <c r="O68" i="7"/>
  <c r="O69" i="7"/>
  <c r="K29" i="14"/>
  <c r="J402" i="15"/>
  <c r="J375" i="15"/>
  <c r="J415" i="15" s="1"/>
  <c r="J366" i="15"/>
  <c r="J363" i="15"/>
  <c r="D324" i="21"/>
  <c r="D327" i="21"/>
  <c r="J124" i="13"/>
  <c r="J47" i="13"/>
  <c r="J79" i="13"/>
  <c r="J91" i="15"/>
  <c r="I124" i="13"/>
  <c r="J106" i="13"/>
  <c r="J61" i="13"/>
  <c r="I106" i="13"/>
  <c r="N9" i="12"/>
  <c r="L86" i="13"/>
  <c r="L113" i="15"/>
  <c r="J45" i="7"/>
  <c r="L166" i="14" s="1"/>
  <c r="J72" i="7"/>
  <c r="L193" i="14" s="1"/>
  <c r="M157" i="15"/>
  <c r="M158" i="15" s="1"/>
  <c r="M199" i="15"/>
  <c r="M231" i="15"/>
  <c r="M140" i="15"/>
  <c r="J353" i="15"/>
  <c r="J385" i="15"/>
  <c r="J350" i="15"/>
  <c r="J371" i="15"/>
  <c r="J411" i="15" s="1"/>
  <c r="N41" i="7"/>
  <c r="J20" i="14"/>
  <c r="K64" i="7"/>
  <c r="J128" i="13"/>
  <c r="J83" i="13"/>
  <c r="J104" i="15"/>
  <c r="I128" i="13"/>
  <c r="J272" i="15"/>
  <c r="J188" i="15"/>
  <c r="J282" i="15" s="1"/>
  <c r="J209" i="15"/>
  <c r="J181" i="15"/>
  <c r="J66" i="7"/>
  <c r="I38" i="7"/>
  <c r="K159" i="14" s="1"/>
  <c r="K395" i="21"/>
  <c r="I78" i="7" s="1"/>
  <c r="K199" i="14" s="1"/>
  <c r="B288" i="21"/>
  <c r="B20" i="7" s="1"/>
  <c r="B332" i="21"/>
  <c r="M71" i="13"/>
  <c r="M59" i="15"/>
  <c r="E300" i="21"/>
  <c r="E311" i="21"/>
  <c r="E314" i="21"/>
  <c r="E297" i="21"/>
  <c r="L185" i="14"/>
  <c r="L98" i="14" s="1"/>
  <c r="P64" i="7"/>
  <c r="I30" i="7"/>
  <c r="K405" i="21"/>
  <c r="I70" i="7" s="1"/>
  <c r="K191" i="14" s="1"/>
  <c r="K366" i="21"/>
  <c r="K378" i="21"/>
  <c r="K369" i="21"/>
  <c r="L27" i="12"/>
  <c r="J259" i="13"/>
  <c r="J221" i="13" s="1"/>
  <c r="L25" i="11"/>
  <c r="J252" i="13"/>
  <c r="B29" i="7"/>
  <c r="P41" i="11"/>
  <c r="O48" i="9"/>
  <c r="O25" i="10"/>
  <c r="M217" i="13"/>
  <c r="M231" i="13"/>
  <c r="O23" i="9"/>
  <c r="M220" i="13"/>
  <c r="M234" i="13"/>
  <c r="M208" i="13"/>
  <c r="K13" i="7"/>
  <c r="M353" i="21"/>
  <c r="M356" i="21"/>
  <c r="M374" i="21"/>
  <c r="M388" i="21"/>
  <c r="L157" i="15"/>
  <c r="L231" i="15"/>
  <c r="L199" i="15"/>
  <c r="L140" i="15"/>
  <c r="L158" i="15"/>
  <c r="L106" i="13"/>
  <c r="L61" i="13"/>
  <c r="K146" i="13" s="1"/>
  <c r="L151" i="15"/>
  <c r="C32" i="7"/>
  <c r="K131" i="13"/>
  <c r="D32" i="7"/>
  <c r="K189" i="15"/>
  <c r="L168" i="13"/>
  <c r="K187" i="14"/>
  <c r="K100" i="14" s="1"/>
  <c r="O66" i="7"/>
  <c r="E75" i="8"/>
  <c r="E72" i="8"/>
  <c r="T28" i="6"/>
  <c r="J28" i="6" s="1"/>
  <c r="Q38" i="6"/>
  <c r="G38" i="6" s="1"/>
  <c r="B84" i="8"/>
  <c r="K42" i="7"/>
  <c r="M163" i="14" s="1"/>
  <c r="M408" i="21"/>
  <c r="M41" i="11"/>
  <c r="K30" i="14"/>
  <c r="E324" i="21"/>
  <c r="E327" i="21"/>
  <c r="P32" i="7"/>
  <c r="L17" i="14"/>
  <c r="K65" i="7"/>
  <c r="S37" i="6"/>
  <c r="D80" i="8"/>
  <c r="J42" i="7"/>
  <c r="L163" i="14" s="1"/>
  <c r="L408" i="21"/>
  <c r="L402" i="15"/>
  <c r="L375" i="15"/>
  <c r="L415" i="15" s="1"/>
  <c r="L363" i="15"/>
  <c r="L366" i="15"/>
  <c r="H76" i="8"/>
  <c r="H88" i="8"/>
  <c r="B17" i="7"/>
  <c r="H49" i="8"/>
  <c r="H85" i="8"/>
  <c r="F8" i="18"/>
  <c r="F9" i="18" s="1"/>
  <c r="E86" i="8"/>
  <c r="T56" i="6"/>
  <c r="J157" i="15"/>
  <c r="J158" i="15" s="1"/>
  <c r="J199" i="15"/>
  <c r="J231" i="15"/>
  <c r="J140" i="15"/>
  <c r="Q27" i="6"/>
  <c r="Q47" i="6"/>
  <c r="B36" i="8"/>
  <c r="B45" i="8"/>
  <c r="B48" i="8"/>
  <c r="B59" i="8"/>
  <c r="B62" i="8"/>
  <c r="M402" i="15"/>
  <c r="M375" i="15"/>
  <c r="M415" i="15" s="1"/>
  <c r="M366" i="15"/>
  <c r="M363" i="15"/>
  <c r="P19" i="7"/>
  <c r="L13" i="14"/>
  <c r="M61" i="13"/>
  <c r="J392" i="15"/>
  <c r="J378" i="15"/>
  <c r="J418" i="15" s="1"/>
  <c r="K49" i="8"/>
  <c r="K76" i="8"/>
  <c r="K85" i="8"/>
  <c r="K88" i="8"/>
  <c r="M34" i="9"/>
  <c r="M9" i="10"/>
  <c r="K45" i="13"/>
  <c r="K59" i="13"/>
  <c r="K62" i="13"/>
  <c r="K48" i="13"/>
  <c r="K36" i="13"/>
  <c r="K18" i="15"/>
  <c r="K50" i="15"/>
  <c r="N25" i="11"/>
  <c r="L252" i="13"/>
  <c r="O51" i="7"/>
  <c r="O52" i="7"/>
  <c r="K24" i="14"/>
  <c r="J244" i="13"/>
  <c r="L26" i="10"/>
  <c r="J247" i="13"/>
  <c r="M82" i="13"/>
  <c r="K72" i="7" s="1"/>
  <c r="M193" i="14" s="1"/>
  <c r="M100" i="15"/>
  <c r="K32" i="7"/>
  <c r="M153" i="14" s="1"/>
  <c r="M46" i="13"/>
  <c r="L131" i="13" s="1"/>
  <c r="J116" i="13"/>
  <c r="J71" i="13"/>
  <c r="J182" i="15"/>
  <c r="J59" i="15"/>
  <c r="I116" i="13"/>
  <c r="J32" i="13"/>
  <c r="J35" i="13"/>
  <c r="J14" i="15"/>
  <c r="J44" i="13"/>
  <c r="O26" i="10"/>
  <c r="M247" i="13"/>
  <c r="M244" i="13"/>
  <c r="L147" i="14"/>
  <c r="L60" i="14" s="1"/>
  <c r="P26" i="7"/>
  <c r="M138" i="14"/>
  <c r="M51" i="14" s="1"/>
  <c r="Q17" i="7"/>
  <c r="M178" i="14"/>
  <c r="M91" i="14" s="1"/>
  <c r="Q57" i="7"/>
  <c r="L116" i="13"/>
  <c r="L71" i="13"/>
  <c r="K156" i="13" s="1"/>
  <c r="L59" i="15"/>
  <c r="L72" i="15" s="1"/>
  <c r="L32" i="13"/>
  <c r="K117" i="13" s="1"/>
  <c r="L35" i="13"/>
  <c r="L155" i="13"/>
  <c r="B311" i="21"/>
  <c r="B314" i="21"/>
  <c r="B297" i="21"/>
  <c r="B300" i="21"/>
  <c r="J13" i="7"/>
  <c r="L374" i="21"/>
  <c r="L353" i="21"/>
  <c r="L356" i="21"/>
  <c r="L388" i="21"/>
  <c r="B327" i="21"/>
  <c r="B324" i="21"/>
  <c r="B32" i="7" s="1"/>
  <c r="I33" i="7"/>
  <c r="K154" i="14" s="1"/>
  <c r="K417" i="21"/>
  <c r="I73" i="7" s="1"/>
  <c r="K194" i="14" s="1"/>
  <c r="K371" i="15"/>
  <c r="K411" i="15" s="1"/>
  <c r="K350" i="15"/>
  <c r="K353" i="15"/>
  <c r="K385" i="15"/>
  <c r="K219" i="15"/>
  <c r="K313" i="15" s="1"/>
  <c r="K251" i="15"/>
  <c r="K252" i="15" s="1"/>
  <c r="K20" i="7"/>
  <c r="M141" i="14" s="1"/>
  <c r="M381" i="21"/>
  <c r="M413" i="21"/>
  <c r="L138" i="13"/>
  <c r="L232" i="15"/>
  <c r="M138" i="15"/>
  <c r="L152" i="13"/>
  <c r="E32" i="7"/>
  <c r="E18" i="7"/>
  <c r="B16" i="7"/>
  <c r="L128" i="13"/>
  <c r="P52" i="7"/>
  <c r="P51" i="7"/>
  <c r="L24" i="14"/>
  <c r="Q28" i="6"/>
  <c r="G28" i="6" s="1"/>
  <c r="B72" i="8"/>
  <c r="B75" i="8"/>
  <c r="H42" i="7"/>
  <c r="J163" i="14" s="1"/>
  <c r="J408" i="21"/>
  <c r="L300" i="15"/>
  <c r="L101" i="15"/>
  <c r="N51" i="7"/>
  <c r="N52" i="7"/>
  <c r="J24" i="14"/>
  <c r="Q51" i="7"/>
  <c r="M24" i="14"/>
  <c r="H30" i="7"/>
  <c r="J405" i="21"/>
  <c r="H70" i="7" s="1"/>
  <c r="J191" i="14" s="1"/>
  <c r="J378" i="21"/>
  <c r="J369" i="21"/>
  <c r="J366" i="21"/>
  <c r="K30" i="7"/>
  <c r="M405" i="21"/>
  <c r="M366" i="21"/>
  <c r="M369" i="21"/>
  <c r="M378" i="21"/>
  <c r="E87" i="8"/>
  <c r="T57" i="6"/>
  <c r="J57" i="6" s="1"/>
  <c r="E45" i="8"/>
  <c r="E59" i="8"/>
  <c r="E36" i="8"/>
  <c r="E48" i="8"/>
  <c r="E62" i="8"/>
  <c r="T27" i="6"/>
  <c r="T47" i="6"/>
  <c r="K402" i="15"/>
  <c r="K375" i="15"/>
  <c r="K415" i="15" s="1"/>
  <c r="K363" i="15"/>
  <c r="K366" i="15"/>
  <c r="M209" i="15"/>
  <c r="M210" i="15" s="1"/>
  <c r="M241" i="15"/>
  <c r="M242" i="15" s="1"/>
  <c r="J33" i="7"/>
  <c r="L154" i="14" s="1"/>
  <c r="L417" i="21"/>
  <c r="J73" i="7" s="1"/>
  <c r="L194" i="14" s="1"/>
  <c r="B25" i="7"/>
  <c r="O37" i="7"/>
  <c r="O38" i="7"/>
  <c r="K19" i="14"/>
  <c r="J138" i="13"/>
  <c r="J232" i="15"/>
  <c r="I138" i="13"/>
  <c r="M22" i="13"/>
  <c r="M141" i="15"/>
  <c r="M40" i="13"/>
  <c r="M19" i="13"/>
  <c r="M10" i="15"/>
  <c r="M42" i="15"/>
  <c r="M54" i="13"/>
  <c r="M47" i="13"/>
  <c r="M79" i="13"/>
  <c r="M91" i="15"/>
  <c r="M200" i="15"/>
  <c r="K256" i="13"/>
  <c r="M26" i="11"/>
  <c r="M280" i="15"/>
  <c r="K81" i="7"/>
  <c r="M202" i="14" s="1"/>
  <c r="M27" i="12"/>
  <c r="K259" i="13"/>
  <c r="M25" i="10"/>
  <c r="M48" i="9"/>
  <c r="M23" i="9"/>
  <c r="K231" i="13"/>
  <c r="K217" i="13"/>
  <c r="K208" i="13"/>
  <c r="K220" i="13"/>
  <c r="K234" i="13"/>
  <c r="M11" i="9"/>
  <c r="M9" i="11"/>
  <c r="K23" i="15"/>
  <c r="K80" i="13"/>
  <c r="N23" i="9"/>
  <c r="N48" i="9"/>
  <c r="L234" i="13"/>
  <c r="N25" i="10"/>
  <c r="L208" i="13"/>
  <c r="L220" i="13"/>
  <c r="L217" i="13"/>
  <c r="L231" i="13"/>
  <c r="L26" i="11"/>
  <c r="J256" i="13"/>
  <c r="M150" i="15"/>
  <c r="M151" i="15" s="1"/>
  <c r="M206" i="15"/>
  <c r="M238" i="15"/>
  <c r="M239" i="15" s="1"/>
  <c r="M154" i="15"/>
  <c r="M44" i="13"/>
  <c r="M14" i="15"/>
  <c r="M58" i="13"/>
  <c r="K66" i="7" s="1"/>
  <c r="M46" i="15"/>
  <c r="K26" i="7"/>
  <c r="D288" i="21"/>
  <c r="D17" i="7" s="1"/>
  <c r="D332" i="21"/>
  <c r="D25" i="7" s="1"/>
  <c r="J155" i="13"/>
  <c r="J273" i="15"/>
  <c r="I155" i="13"/>
  <c r="L48" i="15"/>
  <c r="I20" i="7"/>
  <c r="K141" i="14" s="1"/>
  <c r="K381" i="21"/>
  <c r="K413" i="21"/>
  <c r="I60" i="7" s="1"/>
  <c r="K181" i="14" s="1"/>
  <c r="M10" i="10"/>
  <c r="K75" i="13"/>
  <c r="K120" i="13"/>
  <c r="K63" i="15"/>
  <c r="K72" i="13"/>
  <c r="L74" i="13"/>
  <c r="K159" i="13" s="1"/>
  <c r="L119" i="13"/>
  <c r="M272" i="15"/>
  <c r="M273" i="15" s="1"/>
  <c r="M181" i="15"/>
  <c r="M191" i="15" s="1"/>
  <c r="M285" i="15" s="1"/>
  <c r="M188" i="15"/>
  <c r="M282" i="15" s="1"/>
  <c r="N27" i="12"/>
  <c r="N28" i="12" s="1"/>
  <c r="L259" i="13"/>
  <c r="J20" i="7"/>
  <c r="L141" i="14" s="1"/>
  <c r="L381" i="21"/>
  <c r="L413" i="21"/>
  <c r="B31" i="7"/>
  <c r="O19" i="7"/>
  <c r="K13" i="14"/>
  <c r="M265" i="15"/>
  <c r="M56" i="15"/>
  <c r="K392" i="15"/>
  <c r="K378" i="15"/>
  <c r="K418" i="15" s="1"/>
  <c r="K11" i="15"/>
  <c r="K12" i="15" s="1"/>
  <c r="K43" i="15"/>
  <c r="K202" i="15"/>
  <c r="K203" i="15" s="1"/>
  <c r="K234" i="15"/>
  <c r="K160" i="15"/>
  <c r="K161" i="15" s="1"/>
  <c r="K283" i="15"/>
  <c r="L378" i="15"/>
  <c r="L418" i="15" s="1"/>
  <c r="L392" i="15"/>
  <c r="C288" i="21"/>
  <c r="C20" i="7" s="1"/>
  <c r="C332" i="21"/>
  <c r="C25" i="7" s="1"/>
  <c r="R29" i="6"/>
  <c r="H27" i="6"/>
  <c r="H29" i="6" s="1"/>
  <c r="K38" i="7"/>
  <c r="M159" i="14" s="1"/>
  <c r="M395" i="21"/>
  <c r="L19" i="13"/>
  <c r="L40" i="13"/>
  <c r="K125" i="13" s="1"/>
  <c r="L54" i="13"/>
  <c r="L139" i="13" s="1"/>
  <c r="L99" i="13"/>
  <c r="L22" i="13"/>
  <c r="L10" i="15"/>
  <c r="L42" i="15"/>
  <c r="L141" i="15"/>
  <c r="N26" i="11"/>
  <c r="L256" i="13"/>
  <c r="M378" i="15"/>
  <c r="M418" i="15" s="1"/>
  <c r="M392" i="15"/>
  <c r="L142" i="13"/>
  <c r="E16" i="7"/>
  <c r="L207" i="15"/>
  <c r="M32" i="13"/>
  <c r="K116" i="13"/>
  <c r="L141" i="13"/>
  <c r="E31" i="7"/>
  <c r="K155" i="13"/>
  <c r="L138" i="15"/>
  <c r="H20" i="7"/>
  <c r="J141" i="14" s="1"/>
  <c r="J381" i="21"/>
  <c r="J413" i="21"/>
  <c r="H60" i="7" s="1"/>
  <c r="J181" i="14" s="1"/>
  <c r="N69" i="7"/>
  <c r="N68" i="7"/>
  <c r="J29" i="14"/>
  <c r="H33" i="7"/>
  <c r="J154" i="14" s="1"/>
  <c r="J417" i="21"/>
  <c r="K33" i="7"/>
  <c r="M154" i="14" s="1"/>
  <c r="M417" i="21"/>
  <c r="K73" i="7" s="1"/>
  <c r="M194" i="14" s="1"/>
  <c r="L216" i="15"/>
  <c r="L310" i="15" s="1"/>
  <c r="L248" i="15"/>
  <c r="H13" i="7"/>
  <c r="J356" i="21"/>
  <c r="J388" i="21"/>
  <c r="J374" i="21"/>
  <c r="J353" i="21"/>
  <c r="M176" i="14"/>
  <c r="M89" i="14" s="1"/>
  <c r="Q55" i="7"/>
  <c r="K60" i="15"/>
  <c r="K275" i="15"/>
  <c r="K191" i="15"/>
  <c r="K285" i="15" s="1"/>
  <c r="S27" i="6"/>
  <c r="S47" i="6"/>
  <c r="D36" i="8"/>
  <c r="D48" i="8"/>
  <c r="D62" i="8"/>
  <c r="D45" i="8"/>
  <c r="D59" i="8"/>
  <c r="J30" i="7"/>
  <c r="L405" i="21"/>
  <c r="J70" i="7" s="1"/>
  <c r="L191" i="14" s="1"/>
  <c r="L378" i="21"/>
  <c r="L366" i="21"/>
  <c r="L369" i="21"/>
  <c r="M259" i="13"/>
  <c r="O27" i="12"/>
  <c r="O28" i="12" s="1"/>
  <c r="N19" i="7"/>
  <c r="J13" i="14"/>
  <c r="E84" i="8"/>
  <c r="T38" i="6"/>
  <c r="J38" i="6" s="1"/>
  <c r="J19" i="13"/>
  <c r="J54" i="13"/>
  <c r="J99" i="13"/>
  <c r="J22" i="13"/>
  <c r="J40" i="13"/>
  <c r="J10" i="15"/>
  <c r="J42" i="15"/>
  <c r="J141" i="15"/>
  <c r="I99" i="13"/>
  <c r="Q37" i="6"/>
  <c r="B80" i="8"/>
  <c r="J49" i="8"/>
  <c r="J85" i="8"/>
  <c r="J76" i="8"/>
  <c r="J88" i="8"/>
  <c r="D20" i="7"/>
  <c r="L249" i="15"/>
  <c r="J77" i="7"/>
  <c r="L198" i="14" s="1"/>
  <c r="M26" i="10"/>
  <c r="K247" i="13"/>
  <c r="K244" i="13"/>
  <c r="K252" i="13"/>
  <c r="M25" i="11"/>
  <c r="Q19" i="7"/>
  <c r="M13" i="14"/>
  <c r="K95" i="15"/>
  <c r="K68" i="15"/>
  <c r="K44" i="15"/>
  <c r="S28" i="6"/>
  <c r="I28" i="6" s="1"/>
  <c r="D72" i="8"/>
  <c r="D75" i="8"/>
  <c r="I56" i="6"/>
  <c r="I58" i="6" s="1"/>
  <c r="M60" i="13"/>
  <c r="L145" i="13" s="1"/>
  <c r="M155" i="15"/>
  <c r="K37" i="7"/>
  <c r="M158" i="14" s="1"/>
  <c r="D297" i="21"/>
  <c r="D300" i="21"/>
  <c r="D311" i="21"/>
  <c r="D31" i="7" s="1"/>
  <c r="D314" i="21"/>
  <c r="J74" i="13"/>
  <c r="J119" i="13"/>
  <c r="I119" i="13"/>
  <c r="O26" i="11"/>
  <c r="M256" i="13"/>
  <c r="M57" i="15"/>
  <c r="M266" i="15"/>
  <c r="I13" i="7"/>
  <c r="K374" i="21"/>
  <c r="K353" i="21"/>
  <c r="K356" i="21"/>
  <c r="K388" i="21"/>
  <c r="I53" i="7" s="1"/>
  <c r="K174" i="14" s="1"/>
  <c r="M10" i="12"/>
  <c r="K87" i="13"/>
  <c r="K117" i="15"/>
  <c r="K220" i="15"/>
  <c r="K61" i="15"/>
  <c r="K276" i="15"/>
  <c r="L272" i="15"/>
  <c r="L273" i="15" s="1"/>
  <c r="L188" i="15"/>
  <c r="L282" i="15" s="1"/>
  <c r="L181" i="15"/>
  <c r="L212" i="15" s="1"/>
  <c r="L213" i="15" s="1"/>
  <c r="M74" i="13"/>
  <c r="M283" i="15" s="1"/>
  <c r="J38" i="7"/>
  <c r="L159" i="14" s="1"/>
  <c r="L395" i="21"/>
  <c r="J78" i="7" s="1"/>
  <c r="L199" i="14" s="1"/>
  <c r="I49" i="8"/>
  <c r="I85" i="8"/>
  <c r="I76" i="8"/>
  <c r="I88" i="8"/>
  <c r="C17" i="7"/>
  <c r="Q57" i="6"/>
  <c r="B87" i="8"/>
  <c r="E288" i="21"/>
  <c r="E17" i="7" s="1"/>
  <c r="E332" i="21"/>
  <c r="I42" i="7"/>
  <c r="K163" i="14" s="1"/>
  <c r="K408" i="21"/>
  <c r="I82" i="7" s="1"/>
  <c r="K203" i="14" s="1"/>
  <c r="L23" i="9"/>
  <c r="J208" i="13"/>
  <c r="J220" i="13"/>
  <c r="L48" i="9"/>
  <c r="P48" i="9" s="1"/>
  <c r="L25" i="10"/>
  <c r="J234" i="13"/>
  <c r="J231" i="13"/>
  <c r="J217" i="13"/>
  <c r="K293" i="15"/>
  <c r="K92" i="15"/>
  <c r="K118" i="15" s="1"/>
  <c r="L350" i="15"/>
  <c r="L371" i="15"/>
  <c r="L411" i="15" s="1"/>
  <c r="L385" i="15"/>
  <c r="L353" i="15"/>
  <c r="C314" i="21"/>
  <c r="C297" i="21"/>
  <c r="C300" i="21"/>
  <c r="C311" i="21"/>
  <c r="P40" i="10" s="1"/>
  <c r="O25" i="11"/>
  <c r="M252" i="13"/>
  <c r="C76" i="8"/>
  <c r="C88" i="8"/>
  <c r="C49" i="8"/>
  <c r="C85" i="8"/>
  <c r="R48" i="6"/>
  <c r="R19" i="6"/>
  <c r="H19" i="6" s="1"/>
  <c r="H47" i="6"/>
  <c r="H48" i="6" s="1"/>
  <c r="L47" i="13"/>
  <c r="K132" i="13" s="1"/>
  <c r="L79" i="13"/>
  <c r="L164" i="13" s="1"/>
  <c r="L200" i="15"/>
  <c r="L124" i="13"/>
  <c r="L91" i="15"/>
  <c r="N26" i="10"/>
  <c r="L244" i="13"/>
  <c r="L247" i="13"/>
  <c r="M353" i="15"/>
  <c r="M385" i="15"/>
  <c r="M350" i="15"/>
  <c r="M371" i="15"/>
  <c r="M411" i="15" s="1"/>
  <c r="H37" i="6"/>
  <c r="H39" i="6" s="1"/>
  <c r="R39" i="6"/>
  <c r="L106" i="15"/>
  <c r="L304" i="15"/>
  <c r="K29" i="15"/>
  <c r="K307" i="15"/>
  <c r="K167" i="13"/>
  <c r="J138" i="15"/>
  <c r="E29" i="7"/>
  <c r="M232" i="15"/>
  <c r="K139" i="13"/>
  <c r="K16" i="15"/>
  <c r="M145" i="15"/>
  <c r="L103" i="13"/>
  <c r="L44" i="13"/>
  <c r="C19" i="7"/>
  <c r="K72" i="15"/>
  <c r="B18" i="7"/>
  <c r="K217" i="15"/>
  <c r="D18" i="7"/>
  <c r="D19" i="7"/>
  <c r="K119" i="13"/>
  <c r="K52" i="7"/>
  <c r="M173" i="14" s="1"/>
  <c r="Q20" i="7" l="1"/>
  <c r="L108" i="15"/>
  <c r="M28" i="12"/>
  <c r="L306" i="15"/>
  <c r="M27" i="11"/>
  <c r="N20" i="7"/>
  <c r="K280" i="15"/>
  <c r="K158" i="13"/>
  <c r="H56" i="6"/>
  <c r="H58" i="6" s="1"/>
  <c r="R58" i="6"/>
  <c r="J207" i="15"/>
  <c r="J101" i="15"/>
  <c r="J102" i="15" s="1"/>
  <c r="J300" i="15"/>
  <c r="J291" i="15"/>
  <c r="J89" i="15"/>
  <c r="K178" i="14"/>
  <c r="K91" i="14" s="1"/>
  <c r="O57" i="7"/>
  <c r="L138" i="14"/>
  <c r="L51" i="14" s="1"/>
  <c r="P17" i="7"/>
  <c r="K88" i="15"/>
  <c r="K290" i="15"/>
  <c r="K296" i="15" s="1"/>
  <c r="N26" i="7"/>
  <c r="J147" i="14"/>
  <c r="J60" i="14" s="1"/>
  <c r="H45" i="7"/>
  <c r="J166" i="14" s="1"/>
  <c r="J420" i="21"/>
  <c r="H85" i="7" s="1"/>
  <c r="J206" i="14" s="1"/>
  <c r="J178" i="14"/>
  <c r="J91" i="14" s="1"/>
  <c r="N57" i="7"/>
  <c r="J56" i="15"/>
  <c r="J265" i="15"/>
  <c r="J266" i="15" s="1"/>
  <c r="J47" i="15"/>
  <c r="J48" i="15" s="1"/>
  <c r="J244" i="15"/>
  <c r="J245" i="15" s="1"/>
  <c r="K101" i="15"/>
  <c r="K300" i="15"/>
  <c r="K306" i="15" s="1"/>
  <c r="L178" i="14"/>
  <c r="L91" i="14" s="1"/>
  <c r="P57" i="7"/>
  <c r="L88" i="15"/>
  <c r="L89" i="15" s="1"/>
  <c r="L290" i="15"/>
  <c r="I45" i="7"/>
  <c r="K166" i="14" s="1"/>
  <c r="K420" i="21"/>
  <c r="K147" i="14"/>
  <c r="K60" i="14" s="1"/>
  <c r="O26" i="7"/>
  <c r="N17" i="7"/>
  <c r="J138" i="14"/>
  <c r="J51" i="14" s="1"/>
  <c r="K89" i="15"/>
  <c r="K291" i="15"/>
  <c r="J155" i="15"/>
  <c r="J216" i="15"/>
  <c r="J310" i="15" s="1"/>
  <c r="J248" i="15"/>
  <c r="J249" i="15" s="1"/>
  <c r="J113" i="15"/>
  <c r="J311" i="15" s="1"/>
  <c r="L9" i="12"/>
  <c r="M16" i="12" s="1"/>
  <c r="J86" i="13"/>
  <c r="J171" i="13" s="1"/>
  <c r="J131" i="13"/>
  <c r="J217" i="15"/>
  <c r="K212" i="15"/>
  <c r="K213" i="15" s="1"/>
  <c r="K244" i="15"/>
  <c r="K245" i="15" s="1"/>
  <c r="K47" i="15"/>
  <c r="K48" i="15" s="1"/>
  <c r="L172" i="15"/>
  <c r="L56" i="15"/>
  <c r="L265" i="15"/>
  <c r="K265" i="15"/>
  <c r="K266" i="15" s="1"/>
  <c r="K56" i="15"/>
  <c r="K57" i="15" s="1"/>
  <c r="J88" i="15"/>
  <c r="J290" i="15"/>
  <c r="K86" i="13"/>
  <c r="K171" i="13" s="1"/>
  <c r="M9" i="12"/>
  <c r="K113" i="15"/>
  <c r="J280" i="15"/>
  <c r="J158" i="13"/>
  <c r="O17" i="7"/>
  <c r="K138" i="14"/>
  <c r="K51" i="14" s="1"/>
  <c r="K248" i="15"/>
  <c r="K249" i="15" s="1"/>
  <c r="K216" i="15"/>
  <c r="K310" i="15" s="1"/>
  <c r="I72" i="7"/>
  <c r="P26" i="12"/>
  <c r="J187" i="14"/>
  <c r="J100" i="14" s="1"/>
  <c r="N66" i="7"/>
  <c r="P41" i="10"/>
  <c r="O20" i="7"/>
  <c r="K70" i="7"/>
  <c r="M191" i="14" s="1"/>
  <c r="M104" i="14" s="1"/>
  <c r="L156" i="13"/>
  <c r="J189" i="15"/>
  <c r="H73" i="7"/>
  <c r="J194" i="14" s="1"/>
  <c r="M189" i="15"/>
  <c r="S58" i="6"/>
  <c r="K235" i="15"/>
  <c r="N70" i="7"/>
  <c r="K78" i="7"/>
  <c r="M199" i="14" s="1"/>
  <c r="P78" i="7"/>
  <c r="P77" i="7"/>
  <c r="N40" i="10"/>
  <c r="L32" i="14"/>
  <c r="O61" i="9"/>
  <c r="M18" i="14"/>
  <c r="M21" i="14"/>
  <c r="M40" i="11"/>
  <c r="K26" i="14"/>
  <c r="O59" i="7"/>
  <c r="O60" i="7"/>
  <c r="P59" i="7"/>
  <c r="N40" i="11"/>
  <c r="L26" i="14"/>
  <c r="N37" i="7"/>
  <c r="N38" i="7"/>
  <c r="J19" i="14"/>
  <c r="L84" i="13"/>
  <c r="L129" i="13"/>
  <c r="N10" i="11"/>
  <c r="L27" i="15"/>
  <c r="K129" i="13"/>
  <c r="O41" i="7"/>
  <c r="O42" i="7"/>
  <c r="K20" i="14"/>
  <c r="L390" i="15"/>
  <c r="L367" i="15"/>
  <c r="L379" i="15"/>
  <c r="L376" i="15"/>
  <c r="L393" i="15"/>
  <c r="I21" i="7"/>
  <c r="I18" i="7"/>
  <c r="K370" i="21"/>
  <c r="K414" i="21"/>
  <c r="K77" i="7"/>
  <c r="M198" i="14" s="1"/>
  <c r="P45" i="7"/>
  <c r="N61" i="9"/>
  <c r="L21" i="14"/>
  <c r="L18" i="14"/>
  <c r="I27" i="6"/>
  <c r="I29" i="6" s="1"/>
  <c r="S29" i="6"/>
  <c r="L68" i="15"/>
  <c r="L95" i="15"/>
  <c r="C301" i="21"/>
  <c r="C33" i="7" s="1"/>
  <c r="C337" i="21"/>
  <c r="C328" i="21"/>
  <c r="C340" i="21"/>
  <c r="K69" i="15"/>
  <c r="K96" i="15"/>
  <c r="N77" i="7"/>
  <c r="L40" i="10"/>
  <c r="J32" i="14"/>
  <c r="D301" i="21"/>
  <c r="D337" i="21"/>
  <c r="D328" i="21"/>
  <c r="D340" i="21"/>
  <c r="N24" i="9"/>
  <c r="L248" i="13"/>
  <c r="L260" i="13"/>
  <c r="N49" i="9"/>
  <c r="L221" i="13"/>
  <c r="L257" i="13"/>
  <c r="L330" i="15"/>
  <c r="K1" i="23"/>
  <c r="D254" i="21"/>
  <c r="M11" i="12"/>
  <c r="K72" i="14"/>
  <c r="K71" i="14"/>
  <c r="K403" i="15"/>
  <c r="K406" i="15"/>
  <c r="T29" i="6"/>
  <c r="J27" i="6"/>
  <c r="J29" i="6" s="1"/>
  <c r="K31" i="7"/>
  <c r="K34" i="7"/>
  <c r="M418" i="21"/>
  <c r="M151" i="14"/>
  <c r="M64" i="14" s="1"/>
  <c r="Q30" i="7"/>
  <c r="N33" i="7"/>
  <c r="N32" i="7"/>
  <c r="J17" i="14"/>
  <c r="J18" i="7"/>
  <c r="J21" i="7"/>
  <c r="L370" i="21"/>
  <c r="L414" i="21"/>
  <c r="M333" i="15"/>
  <c r="L10" i="10"/>
  <c r="J117" i="13"/>
  <c r="J120" i="13"/>
  <c r="J72" i="13"/>
  <c r="J75" i="13"/>
  <c r="J63" i="15"/>
  <c r="I117" i="13"/>
  <c r="I120" i="13"/>
  <c r="J156" i="13"/>
  <c r="I156" i="13"/>
  <c r="P26" i="10"/>
  <c r="L53" i="14"/>
  <c r="L54" i="14"/>
  <c r="M406" i="15"/>
  <c r="M403" i="15"/>
  <c r="E257" i="21" s="1"/>
  <c r="L67" i="14"/>
  <c r="L66" i="14"/>
  <c r="L202" i="15"/>
  <c r="L160" i="15"/>
  <c r="L11" i="15"/>
  <c r="L43" i="15"/>
  <c r="L44" i="15" s="1"/>
  <c r="L234" i="15"/>
  <c r="L254" i="15" s="1"/>
  <c r="M134" i="14"/>
  <c r="M47" i="14" s="1"/>
  <c r="Q13" i="7"/>
  <c r="O49" i="9"/>
  <c r="M221" i="13"/>
  <c r="M257" i="13"/>
  <c r="M260" i="13"/>
  <c r="O24" i="9"/>
  <c r="M248" i="13"/>
  <c r="L1" i="23"/>
  <c r="K151" i="14"/>
  <c r="K64" i="14" s="1"/>
  <c r="O30" i="7"/>
  <c r="J60" i="15"/>
  <c r="J275" i="15"/>
  <c r="J191" i="15"/>
  <c r="J285" i="15" s="1"/>
  <c r="J212" i="15"/>
  <c r="J15" i="15"/>
  <c r="J28" i="15" s="1"/>
  <c r="M219" i="15"/>
  <c r="M313" i="15" s="1"/>
  <c r="M251" i="15"/>
  <c r="M252" i="15" s="1"/>
  <c r="J85" i="7"/>
  <c r="L206" i="14" s="1"/>
  <c r="L10" i="12"/>
  <c r="J132" i="13"/>
  <c r="J87" i="13"/>
  <c r="J117" i="15"/>
  <c r="I132" i="13"/>
  <c r="K70" i="15"/>
  <c r="H53" i="7"/>
  <c r="K192" i="15"/>
  <c r="K93" i="15"/>
  <c r="P26" i="11"/>
  <c r="P40" i="11"/>
  <c r="E20" i="7"/>
  <c r="O73" i="7"/>
  <c r="C31" i="7"/>
  <c r="K53" i="7"/>
  <c r="N42" i="7"/>
  <c r="L217" i="15"/>
  <c r="P73" i="7"/>
  <c r="H78" i="7"/>
  <c r="J199" i="14" s="1"/>
  <c r="M393" i="15"/>
  <c r="M390" i="15"/>
  <c r="M376" i="15"/>
  <c r="M379" i="15"/>
  <c r="M367" i="15"/>
  <c r="E254" i="21" s="1"/>
  <c r="K18" i="14"/>
  <c r="O45" i="7"/>
  <c r="M61" i="9"/>
  <c r="K21" i="14"/>
  <c r="K134" i="14"/>
  <c r="K47" i="14" s="1"/>
  <c r="O13" i="7"/>
  <c r="J159" i="13"/>
  <c r="J283" i="15"/>
  <c r="I159" i="13"/>
  <c r="P38" i="7"/>
  <c r="P37" i="7"/>
  <c r="L19" i="14"/>
  <c r="G57" i="6"/>
  <c r="G58" i="6" s="1"/>
  <c r="Q58" i="6"/>
  <c r="P42" i="7"/>
  <c r="P41" i="7"/>
  <c r="L20" i="14"/>
  <c r="Q73" i="7"/>
  <c r="Q72" i="7"/>
  <c r="M30" i="14"/>
  <c r="O41" i="11"/>
  <c r="N10" i="12"/>
  <c r="N17" i="12" s="1"/>
  <c r="L132" i="13"/>
  <c r="L87" i="13"/>
  <c r="L117" i="15"/>
  <c r="L60" i="15"/>
  <c r="L64" i="15" s="1"/>
  <c r="L275" i="15"/>
  <c r="L191" i="15"/>
  <c r="L285" i="15" s="1"/>
  <c r="I39" i="7"/>
  <c r="K379" i="21"/>
  <c r="K393" i="21"/>
  <c r="I79" i="7" s="1"/>
  <c r="K200" i="14" s="1"/>
  <c r="K396" i="21"/>
  <c r="K382" i="21"/>
  <c r="K333" i="15"/>
  <c r="C257" i="21"/>
  <c r="D21" i="7"/>
  <c r="D33" i="7"/>
  <c r="D30" i="7"/>
  <c r="D448" i="20"/>
  <c r="L9" i="11"/>
  <c r="L11" i="9"/>
  <c r="J80" i="13"/>
  <c r="J23" i="15"/>
  <c r="J125" i="13"/>
  <c r="I125" i="13"/>
  <c r="L9" i="10"/>
  <c r="J62" i="13"/>
  <c r="J36" i="13"/>
  <c r="J48" i="13"/>
  <c r="J104" i="13"/>
  <c r="J59" i="13"/>
  <c r="J18" i="15"/>
  <c r="J50" i="15"/>
  <c r="J107" i="13"/>
  <c r="J45" i="13"/>
  <c r="L34" i="9"/>
  <c r="I104" i="13"/>
  <c r="I107" i="13"/>
  <c r="J31" i="7"/>
  <c r="J34" i="7"/>
  <c r="L418" i="21"/>
  <c r="S19" i="6"/>
  <c r="I19" i="6" s="1"/>
  <c r="I47" i="6"/>
  <c r="I48" i="6" s="1"/>
  <c r="S48" i="6"/>
  <c r="D76" i="8"/>
  <c r="D88" i="8"/>
  <c r="D49" i="8"/>
  <c r="D85" i="8"/>
  <c r="H18" i="7"/>
  <c r="H21" i="7"/>
  <c r="J370" i="21"/>
  <c r="J414" i="21"/>
  <c r="Q77" i="7"/>
  <c r="O40" i="10"/>
  <c r="Q78" i="7"/>
  <c r="M32" i="14"/>
  <c r="M75" i="13"/>
  <c r="O10" i="10"/>
  <c r="M72" i="13"/>
  <c r="M63" i="15"/>
  <c r="M192" i="15"/>
  <c r="M60" i="15"/>
  <c r="M61" i="15" s="1"/>
  <c r="M275" i="15"/>
  <c r="M276" i="15" s="1"/>
  <c r="L159" i="13"/>
  <c r="L283" i="15"/>
  <c r="K65" i="15"/>
  <c r="K286" i="15"/>
  <c r="M187" i="14"/>
  <c r="M100" i="14" s="1"/>
  <c r="Q66" i="7"/>
  <c r="M216" i="15"/>
  <c r="M310" i="15" s="1"/>
  <c r="M248" i="15"/>
  <c r="M249" i="15" s="1"/>
  <c r="M27" i="10"/>
  <c r="M95" i="15"/>
  <c r="M68" i="15"/>
  <c r="E49" i="8"/>
  <c r="E85" i="8"/>
  <c r="E76" i="8"/>
  <c r="E88" i="8"/>
  <c r="T48" i="6"/>
  <c r="T19" i="6"/>
  <c r="J19" i="6" s="1"/>
  <c r="J47" i="6"/>
  <c r="J48" i="6" s="1"/>
  <c r="H31" i="7"/>
  <c r="N34" i="7" s="1"/>
  <c r="H34" i="7"/>
  <c r="J418" i="21"/>
  <c r="L85" i="14"/>
  <c r="L86" i="14"/>
  <c r="K46" i="7"/>
  <c r="M167" i="14" s="1"/>
  <c r="M421" i="21"/>
  <c r="J39" i="7"/>
  <c r="L160" i="14" s="1"/>
  <c r="L382" i="21"/>
  <c r="L396" i="21"/>
  <c r="L379" i="21"/>
  <c r="L393" i="21"/>
  <c r="K121" i="15"/>
  <c r="K52" i="15"/>
  <c r="K76" i="15"/>
  <c r="K255" i="15"/>
  <c r="J160" i="15"/>
  <c r="J222" i="15" s="1"/>
  <c r="J202" i="15"/>
  <c r="J203" i="15" s="1"/>
  <c r="J43" i="15"/>
  <c r="J234" i="15"/>
  <c r="J254" i="15" s="1"/>
  <c r="J11" i="15"/>
  <c r="J12" i="15" s="1"/>
  <c r="J56" i="6"/>
  <c r="J58" i="6" s="1"/>
  <c r="T58" i="6"/>
  <c r="N45" i="7"/>
  <c r="L61" i="9"/>
  <c r="J21" i="14"/>
  <c r="J18" i="14"/>
  <c r="L406" i="15"/>
  <c r="L403" i="15"/>
  <c r="D257" i="21" s="1"/>
  <c r="K107" i="14"/>
  <c r="M41" i="10"/>
  <c r="O81" i="7"/>
  <c r="O82" i="7"/>
  <c r="K33" i="14"/>
  <c r="L219" i="15"/>
  <c r="L313" i="15" s="1"/>
  <c r="L251" i="15"/>
  <c r="K39" i="7"/>
  <c r="M160" i="14" s="1"/>
  <c r="M393" i="21"/>
  <c r="M379" i="21"/>
  <c r="M382" i="21"/>
  <c r="M396" i="21"/>
  <c r="O27" i="10"/>
  <c r="M332" i="15"/>
  <c r="E256" i="21"/>
  <c r="N73" i="7"/>
  <c r="N72" i="7"/>
  <c r="L41" i="11"/>
  <c r="J30" i="14"/>
  <c r="B301" i="21"/>
  <c r="B21" i="7" s="1"/>
  <c r="B337" i="21"/>
  <c r="B328" i="21"/>
  <c r="B340" i="21"/>
  <c r="J168" i="13"/>
  <c r="I168" i="13"/>
  <c r="J75" i="14"/>
  <c r="J76" i="14"/>
  <c r="M293" i="15"/>
  <c r="M296" i="15" s="1"/>
  <c r="M92" i="15"/>
  <c r="J164" i="13"/>
  <c r="I164" i="13"/>
  <c r="J37" i="6"/>
  <c r="J39" i="6" s="1"/>
  <c r="T39" i="6"/>
  <c r="O27" i="11"/>
  <c r="K172" i="13"/>
  <c r="K294" i="15"/>
  <c r="Q52" i="7"/>
  <c r="L182" i="15"/>
  <c r="O53" i="7"/>
  <c r="N27" i="11"/>
  <c r="P27" i="12"/>
  <c r="M182" i="15"/>
  <c r="L143" i="13"/>
  <c r="P72" i="7"/>
  <c r="P70" i="7"/>
  <c r="L27" i="11"/>
  <c r="P25" i="10"/>
  <c r="P23" i="9"/>
  <c r="L24" i="9"/>
  <c r="L49" i="9"/>
  <c r="L27" i="10"/>
  <c r="J248" i="13"/>
  <c r="J260" i="13"/>
  <c r="J257" i="13"/>
  <c r="I1" i="23"/>
  <c r="E328" i="21"/>
  <c r="E340" i="21"/>
  <c r="E301" i="21"/>
  <c r="E30" i="7" s="1"/>
  <c r="E337" i="21"/>
  <c r="K119" i="15"/>
  <c r="K314" i="15"/>
  <c r="M54" i="14"/>
  <c r="M53" i="14"/>
  <c r="G37" i="6"/>
  <c r="G39" i="6" s="1"/>
  <c r="Q39" i="6"/>
  <c r="J139" i="13"/>
  <c r="I139" i="13"/>
  <c r="J53" i="14"/>
  <c r="J54" i="14"/>
  <c r="J43" i="7"/>
  <c r="L164" i="14" s="1"/>
  <c r="L406" i="21"/>
  <c r="L409" i="21"/>
  <c r="H39" i="7"/>
  <c r="J160" i="14" s="1"/>
  <c r="J396" i="21"/>
  <c r="J379" i="21"/>
  <c r="J382" i="21"/>
  <c r="J393" i="21"/>
  <c r="H79" i="7" s="1"/>
  <c r="J200" i="14" s="1"/>
  <c r="J134" i="14"/>
  <c r="J47" i="14" s="1"/>
  <c r="N13" i="7"/>
  <c r="H46" i="7"/>
  <c r="J167" i="14" s="1"/>
  <c r="J421" i="21"/>
  <c r="N9" i="10"/>
  <c r="N16" i="10" s="1"/>
  <c r="L36" i="13"/>
  <c r="L48" i="13"/>
  <c r="N34" i="9"/>
  <c r="L62" i="13"/>
  <c r="L59" i="13"/>
  <c r="K147" i="13" s="1"/>
  <c r="L18" i="15"/>
  <c r="L50" i="15"/>
  <c r="L45" i="13"/>
  <c r="L107" i="13"/>
  <c r="L104" i="13"/>
  <c r="L161" i="15"/>
  <c r="J46" i="7"/>
  <c r="L167" i="14" s="1"/>
  <c r="L421" i="21"/>
  <c r="J86" i="7" s="1"/>
  <c r="L207" i="14" s="1"/>
  <c r="I46" i="7"/>
  <c r="K167" i="14" s="1"/>
  <c r="K421" i="21"/>
  <c r="I86" i="7" s="1"/>
  <c r="K207" i="14" s="1"/>
  <c r="M72" i="15"/>
  <c r="M108" i="15"/>
  <c r="O10" i="11"/>
  <c r="M84" i="13"/>
  <c r="M27" i="15"/>
  <c r="M15" i="15"/>
  <c r="M28" i="15" s="1"/>
  <c r="M47" i="15"/>
  <c r="M212" i="15"/>
  <c r="M213" i="15" s="1"/>
  <c r="M244" i="15"/>
  <c r="M245" i="15" s="1"/>
  <c r="K297" i="15"/>
  <c r="O11" i="9"/>
  <c r="O9" i="11"/>
  <c r="M80" i="13"/>
  <c r="M23" i="15"/>
  <c r="N59" i="7"/>
  <c r="N60" i="7"/>
  <c r="L40" i="11"/>
  <c r="J26" i="14"/>
  <c r="M105" i="15"/>
  <c r="M106" i="15" s="1"/>
  <c r="M303" i="15"/>
  <c r="M304" i="15" s="1"/>
  <c r="K43" i="7"/>
  <c r="M409" i="21"/>
  <c r="M406" i="21"/>
  <c r="K83" i="7" s="1"/>
  <c r="M204" i="14" s="1"/>
  <c r="M86" i="14"/>
  <c r="M85" i="14"/>
  <c r="J85" i="14"/>
  <c r="J86" i="14"/>
  <c r="Q81" i="7"/>
  <c r="O41" i="10"/>
  <c r="M33" i="14"/>
  <c r="L276" i="15"/>
  <c r="L61" i="15"/>
  <c r="J213" i="15"/>
  <c r="J61" i="15"/>
  <c r="J276" i="15"/>
  <c r="J108" i="15"/>
  <c r="J72" i="15"/>
  <c r="M113" i="15"/>
  <c r="M217" i="15"/>
  <c r="O9" i="12"/>
  <c r="K85" i="7" s="1"/>
  <c r="M206" i="14" s="1"/>
  <c r="M86" i="13"/>
  <c r="K45" i="7"/>
  <c r="M166" i="14" s="1"/>
  <c r="K86" i="14"/>
  <c r="K85" i="14"/>
  <c r="K87" i="14"/>
  <c r="N81" i="7"/>
  <c r="L41" i="10"/>
  <c r="J33" i="14"/>
  <c r="E21" i="7"/>
  <c r="E448" i="20"/>
  <c r="Q29" i="6"/>
  <c r="G27" i="6"/>
  <c r="G29" i="6" s="1"/>
  <c r="J251" i="15"/>
  <c r="J219" i="15"/>
  <c r="J313" i="15" s="1"/>
  <c r="B33" i="7"/>
  <c r="P40" i="12"/>
  <c r="M186" i="14"/>
  <c r="M99" i="14" s="1"/>
  <c r="Q65" i="7"/>
  <c r="P81" i="7"/>
  <c r="L33" i="14"/>
  <c r="N41" i="10"/>
  <c r="I43" i="7"/>
  <c r="K164" i="14" s="1"/>
  <c r="K409" i="21"/>
  <c r="K406" i="21"/>
  <c r="I83" i="7" s="1"/>
  <c r="K204" i="14" s="1"/>
  <c r="L187" i="14"/>
  <c r="L100" i="14" s="1"/>
  <c r="P66" i="7"/>
  <c r="J376" i="15"/>
  <c r="J393" i="15"/>
  <c r="J390" i="15"/>
  <c r="B256" i="21" s="1"/>
  <c r="J367" i="15"/>
  <c r="J379" i="15"/>
  <c r="L171" i="13"/>
  <c r="L49" i="13"/>
  <c r="J146" i="13"/>
  <c r="J252" i="15"/>
  <c r="I146" i="13"/>
  <c r="L107" i="14"/>
  <c r="L106" i="14"/>
  <c r="K66" i="14"/>
  <c r="K67" i="14"/>
  <c r="L109" i="15"/>
  <c r="L73" i="15"/>
  <c r="L74" i="15" s="1"/>
  <c r="H82" i="7"/>
  <c r="J203" i="14" s="1"/>
  <c r="K60" i="7"/>
  <c r="M181" i="14" s="1"/>
  <c r="K104" i="13"/>
  <c r="L102" i="15"/>
  <c r="P61" i="9"/>
  <c r="J82" i="7"/>
  <c r="L203" i="14" s="1"/>
  <c r="P33" i="7"/>
  <c r="K164" i="13"/>
  <c r="E25" i="7"/>
  <c r="L167" i="13"/>
  <c r="O70" i="7"/>
  <c r="Q42" i="7"/>
  <c r="C448" i="20"/>
  <c r="J44" i="15"/>
  <c r="J68" i="15"/>
  <c r="J95" i="15"/>
  <c r="J235" i="15"/>
  <c r="L151" i="14"/>
  <c r="L64" i="14" s="1"/>
  <c r="P30" i="7"/>
  <c r="J103" i="14"/>
  <c r="J104" i="14"/>
  <c r="J102" i="14"/>
  <c r="Q32" i="7"/>
  <c r="Q33" i="7"/>
  <c r="Q31" i="7"/>
  <c r="Q34" i="7"/>
  <c r="M17" i="14"/>
  <c r="L12" i="15"/>
  <c r="L203" i="15"/>
  <c r="N11" i="9"/>
  <c r="L80" i="13"/>
  <c r="L165" i="13" s="1"/>
  <c r="N9" i="11"/>
  <c r="L125" i="13"/>
  <c r="L23" i="15"/>
  <c r="K19" i="15"/>
  <c r="K32" i="15" s="1"/>
  <c r="K24" i="15"/>
  <c r="K25" i="15" s="1"/>
  <c r="K54" i="14"/>
  <c r="K53" i="14"/>
  <c r="M147" i="14"/>
  <c r="M60" i="14" s="1"/>
  <c r="Q26" i="7"/>
  <c r="M101" i="15"/>
  <c r="M114" i="15" s="1"/>
  <c r="M300" i="15"/>
  <c r="N27" i="10"/>
  <c r="L332" i="15"/>
  <c r="D256" i="21"/>
  <c r="M12" i="9"/>
  <c r="M35" i="9"/>
  <c r="N17" i="9"/>
  <c r="N39" i="9"/>
  <c r="M11" i="10"/>
  <c r="K85" i="13"/>
  <c r="K31" i="15"/>
  <c r="K88" i="13"/>
  <c r="K76" i="13"/>
  <c r="J3" i="23"/>
  <c r="M49" i="9"/>
  <c r="M24" i="9"/>
  <c r="K221" i="13"/>
  <c r="K257" i="13"/>
  <c r="K248" i="13"/>
  <c r="K260" i="13"/>
  <c r="J1" i="23"/>
  <c r="M87" i="13"/>
  <c r="M117" i="15"/>
  <c r="O10" i="12"/>
  <c r="M220" i="15"/>
  <c r="O34" i="9"/>
  <c r="M59" i="13"/>
  <c r="M45" i="13"/>
  <c r="O9" i="10"/>
  <c r="O11" i="11" s="1"/>
  <c r="M48" i="13"/>
  <c r="M36" i="13"/>
  <c r="M62" i="13"/>
  <c r="M50" i="15"/>
  <c r="M18" i="15"/>
  <c r="H43" i="7"/>
  <c r="J406" i="21"/>
  <c r="J409" i="21"/>
  <c r="J151" i="14"/>
  <c r="J64" i="14" s="1"/>
  <c r="N30" i="7"/>
  <c r="Q37" i="7"/>
  <c r="Q38" i="7"/>
  <c r="M19" i="14"/>
  <c r="K367" i="15"/>
  <c r="K330" i="15" s="1"/>
  <c r="K379" i="15"/>
  <c r="K376" i="15"/>
  <c r="K390" i="15"/>
  <c r="C256" i="21" s="1"/>
  <c r="K393" i="15"/>
  <c r="L134" i="14"/>
  <c r="L47" i="14" s="1"/>
  <c r="P13" i="7"/>
  <c r="N10" i="10"/>
  <c r="O17" i="10" s="1"/>
  <c r="L72" i="13"/>
  <c r="K160" i="13" s="1"/>
  <c r="L117" i="13"/>
  <c r="L120" i="13"/>
  <c r="L75" i="13"/>
  <c r="L192" i="15"/>
  <c r="L63" i="15"/>
  <c r="J84" i="13"/>
  <c r="J129" i="13"/>
  <c r="L10" i="11"/>
  <c r="J27" i="15"/>
  <c r="I129" i="13"/>
  <c r="K121" i="13"/>
  <c r="K130" i="13"/>
  <c r="K133" i="13"/>
  <c r="M11" i="11"/>
  <c r="Q48" i="6"/>
  <c r="Q19" i="6"/>
  <c r="G19" i="6" s="1"/>
  <c r="G47" i="6"/>
  <c r="G48" i="6" s="1"/>
  <c r="B49" i="8"/>
  <c r="B76" i="8"/>
  <c r="B85" i="8"/>
  <c r="B88" i="8"/>
  <c r="E8" i="18"/>
  <c r="E9" i="18" s="1"/>
  <c r="J92" i="15"/>
  <c r="J293" i="15"/>
  <c r="J296" i="15" s="1"/>
  <c r="S39" i="6"/>
  <c r="I37" i="6"/>
  <c r="I39" i="6" s="1"/>
  <c r="L146" i="13"/>
  <c r="L252" i="15"/>
  <c r="L92" i="15"/>
  <c r="L118" i="15" s="1"/>
  <c r="L293" i="15"/>
  <c r="L296" i="15" s="1"/>
  <c r="K21" i="7"/>
  <c r="K18" i="7"/>
  <c r="M370" i="21"/>
  <c r="M414" i="21"/>
  <c r="P25" i="11"/>
  <c r="L28" i="12"/>
  <c r="P28" i="12" s="1"/>
  <c r="I31" i="7"/>
  <c r="I34" i="7"/>
  <c r="K418" i="21"/>
  <c r="J303" i="15"/>
  <c r="J306" i="15" s="1"/>
  <c r="J105" i="15"/>
  <c r="J106" i="15" s="1"/>
  <c r="M185" i="14"/>
  <c r="M98" i="14" s="1"/>
  <c r="Q64" i="7"/>
  <c r="M11" i="15"/>
  <c r="M43" i="15"/>
  <c r="M44" i="15" s="1"/>
  <c r="M160" i="15"/>
  <c r="M222" i="15" s="1"/>
  <c r="M234" i="15"/>
  <c r="M254" i="15" s="1"/>
  <c r="M202" i="15"/>
  <c r="M203" i="15" s="1"/>
  <c r="L115" i="15"/>
  <c r="L311" i="15"/>
  <c r="J403" i="15"/>
  <c r="B257" i="21" s="1"/>
  <c r="J406" i="15"/>
  <c r="K102" i="14"/>
  <c r="K104" i="14"/>
  <c r="K103" i="14"/>
  <c r="L103" i="14"/>
  <c r="L102" i="14"/>
  <c r="L104" i="14"/>
  <c r="M102" i="14"/>
  <c r="M103" i="14"/>
  <c r="M76" i="14"/>
  <c r="M75" i="14"/>
  <c r="K97" i="15"/>
  <c r="K222" i="15"/>
  <c r="K223" i="15" s="1"/>
  <c r="J60" i="7"/>
  <c r="L181" i="14" s="1"/>
  <c r="L189" i="15"/>
  <c r="L110" i="15"/>
  <c r="J53" i="7"/>
  <c r="M207" i="15"/>
  <c r="K107" i="13"/>
  <c r="L301" i="15"/>
  <c r="P20" i="7"/>
  <c r="K82" i="7"/>
  <c r="M203" i="14" s="1"/>
  <c r="J210" i="15"/>
  <c r="J200" i="15"/>
  <c r="O33" i="7"/>
  <c r="L15" i="15"/>
  <c r="L316" i="15" l="1"/>
  <c r="K49" i="13"/>
  <c r="K51" i="15"/>
  <c r="K109" i="15"/>
  <c r="K110" i="15" s="1"/>
  <c r="J114" i="15"/>
  <c r="K73" i="15"/>
  <c r="K74" i="15" s="1"/>
  <c r="K316" i="15"/>
  <c r="O49" i="10"/>
  <c r="K114" i="15"/>
  <c r="L114" i="15"/>
  <c r="K64" i="15"/>
  <c r="K311" i="15"/>
  <c r="K115" i="15"/>
  <c r="J115" i="15"/>
  <c r="K193" i="14"/>
  <c r="K106" i="14" s="1"/>
  <c r="O72" i="7"/>
  <c r="I85" i="7"/>
  <c r="K206" i="14" s="1"/>
  <c r="N16" i="12"/>
  <c r="K254" i="15"/>
  <c r="P82" i="7"/>
  <c r="P47" i="12"/>
  <c r="M306" i="15"/>
  <c r="M316" i="15" s="1"/>
  <c r="C30" i="7"/>
  <c r="P42" i="10"/>
  <c r="B30" i="7"/>
  <c r="E33" i="7"/>
  <c r="Q83" i="7"/>
  <c r="P48" i="11"/>
  <c r="P46" i="12"/>
  <c r="P62" i="9"/>
  <c r="J16" i="15"/>
  <c r="P27" i="11"/>
  <c r="Q39" i="7"/>
  <c r="C21" i="7"/>
  <c r="M42" i="10" s="1"/>
  <c r="K165" i="13"/>
  <c r="P68" i="9"/>
  <c r="Q70" i="7"/>
  <c r="B448" i="20"/>
  <c r="P42" i="11"/>
  <c r="H86" i="7"/>
  <c r="J207" i="14" s="1"/>
  <c r="L174" i="14"/>
  <c r="L87" i="14" s="1"/>
  <c r="P53" i="7"/>
  <c r="J164" i="14"/>
  <c r="J77" i="14" s="1"/>
  <c r="N43" i="7"/>
  <c r="Q59" i="7"/>
  <c r="Q60" i="7"/>
  <c r="M26" i="14"/>
  <c r="O40" i="11"/>
  <c r="Q85" i="7"/>
  <c r="O42" i="10"/>
  <c r="O40" i="12"/>
  <c r="O62" i="9"/>
  <c r="M22" i="14"/>
  <c r="M34" i="14"/>
  <c r="M31" i="14"/>
  <c r="O42" i="11"/>
  <c r="M164" i="14"/>
  <c r="M77" i="14" s="1"/>
  <c r="Q43" i="7"/>
  <c r="O12" i="9"/>
  <c r="L4" i="23" s="1"/>
  <c r="O35" i="9"/>
  <c r="M85" i="13"/>
  <c r="M88" i="13"/>
  <c r="M76" i="13"/>
  <c r="O11" i="10"/>
  <c r="M31" i="15"/>
  <c r="L3" i="23"/>
  <c r="P17" i="9"/>
  <c r="L76" i="15"/>
  <c r="L121" i="15"/>
  <c r="L255" i="15"/>
  <c r="P24" i="9"/>
  <c r="I2" i="23"/>
  <c r="J79" i="14"/>
  <c r="J80" i="14"/>
  <c r="J96" i="15"/>
  <c r="J69" i="15"/>
  <c r="J51" i="15"/>
  <c r="J52" i="15" s="1"/>
  <c r="J147" i="13"/>
  <c r="J144" i="13"/>
  <c r="I144" i="13"/>
  <c r="I147" i="13"/>
  <c r="J297" i="15"/>
  <c r="K80" i="14"/>
  <c r="K79" i="14"/>
  <c r="L24" i="15"/>
  <c r="L25" i="15" s="1"/>
  <c r="L19" i="15"/>
  <c r="L32" i="15" s="1"/>
  <c r="J286" i="15"/>
  <c r="L139" i="14"/>
  <c r="L142" i="14"/>
  <c r="P21" i="7"/>
  <c r="P18" i="7"/>
  <c r="K74" i="7"/>
  <c r="K71" i="7"/>
  <c r="K77" i="15"/>
  <c r="K122" i="15"/>
  <c r="L407" i="15"/>
  <c r="L419" i="15"/>
  <c r="L380" i="15"/>
  <c r="L416" i="15"/>
  <c r="O17" i="11"/>
  <c r="N17" i="11"/>
  <c r="M80" i="14"/>
  <c r="M79" i="14"/>
  <c r="N82" i="7"/>
  <c r="Q82" i="7"/>
  <c r="K144" i="13"/>
  <c r="K123" i="15"/>
  <c r="K332" i="15"/>
  <c r="L220" i="15"/>
  <c r="L93" i="15"/>
  <c r="P43" i="7"/>
  <c r="L333" i="15"/>
  <c r="M64" i="15"/>
  <c r="M65" i="15" s="1"/>
  <c r="J220" i="15"/>
  <c r="J333" i="15"/>
  <c r="N31" i="7"/>
  <c r="N79" i="7"/>
  <c r="K58" i="7"/>
  <c r="K61" i="7"/>
  <c r="M72" i="14"/>
  <c r="M71" i="14"/>
  <c r="M73" i="14"/>
  <c r="I71" i="7"/>
  <c r="I74" i="7"/>
  <c r="P10" i="11"/>
  <c r="M17" i="11"/>
  <c r="P17" i="11"/>
  <c r="L17" i="11"/>
  <c r="L157" i="13"/>
  <c r="L160" i="13"/>
  <c r="K407" i="15"/>
  <c r="K419" i="15"/>
  <c r="K380" i="15"/>
  <c r="K331" i="15" s="1"/>
  <c r="K416" i="15"/>
  <c r="H83" i="7"/>
  <c r="P49" i="10"/>
  <c r="K33" i="15"/>
  <c r="K317" i="15"/>
  <c r="L297" i="15"/>
  <c r="N11" i="10"/>
  <c r="O18" i="10" s="1"/>
  <c r="N12" i="9"/>
  <c r="L76" i="13"/>
  <c r="L88" i="13"/>
  <c r="N35" i="9"/>
  <c r="O17" i="9"/>
  <c r="O39" i="9"/>
  <c r="L85" i="13"/>
  <c r="L31" i="15"/>
  <c r="K3" i="23"/>
  <c r="K173" i="13"/>
  <c r="K170" i="13"/>
  <c r="K134" i="13"/>
  <c r="K161" i="13"/>
  <c r="M116" i="14"/>
  <c r="M117" i="14"/>
  <c r="M115" i="14"/>
  <c r="J93" i="14"/>
  <c r="J94" i="14"/>
  <c r="M29" i="15"/>
  <c r="M307" i="15"/>
  <c r="O16" i="10"/>
  <c r="N11" i="11"/>
  <c r="O18" i="11" s="1"/>
  <c r="H71" i="7"/>
  <c r="H74" i="7"/>
  <c r="P49" i="11"/>
  <c r="H35" i="7"/>
  <c r="H47" i="7"/>
  <c r="H44" i="7"/>
  <c r="P75" i="9"/>
  <c r="J383" i="21"/>
  <c r="J419" i="21"/>
  <c r="J410" i="21"/>
  <c r="J422" i="21"/>
  <c r="L155" i="14"/>
  <c r="L152" i="14"/>
  <c r="P34" i="7"/>
  <c r="P31" i="7"/>
  <c r="J223" i="15"/>
  <c r="J121" i="13"/>
  <c r="J130" i="13"/>
  <c r="J133" i="13"/>
  <c r="I121" i="13"/>
  <c r="I133" i="13"/>
  <c r="I130" i="13"/>
  <c r="M16" i="11"/>
  <c r="L11" i="12"/>
  <c r="P9" i="11"/>
  <c r="L16" i="11"/>
  <c r="P16" i="11"/>
  <c r="P86" i="7"/>
  <c r="P85" i="7"/>
  <c r="N62" i="9"/>
  <c r="N42" i="11"/>
  <c r="N42" i="10"/>
  <c r="L31" i="14"/>
  <c r="N40" i="12"/>
  <c r="L34" i="14"/>
  <c r="L22" i="14"/>
  <c r="L77" i="14"/>
  <c r="L75" i="14"/>
  <c r="L76" i="14"/>
  <c r="J314" i="15"/>
  <c r="M17" i="12"/>
  <c r="P10" i="12"/>
  <c r="L17" i="12"/>
  <c r="P17" i="12"/>
  <c r="L2" i="23"/>
  <c r="L96" i="15"/>
  <c r="L97" i="15" s="1"/>
  <c r="L69" i="15"/>
  <c r="L51" i="15"/>
  <c r="J157" i="13"/>
  <c r="J160" i="13"/>
  <c r="I160" i="13"/>
  <c r="I157" i="13"/>
  <c r="L79" i="14"/>
  <c r="L80" i="14"/>
  <c r="K142" i="14"/>
  <c r="K139" i="14"/>
  <c r="O18" i="7"/>
  <c r="O21" i="7"/>
  <c r="L307" i="15"/>
  <c r="J71" i="14"/>
  <c r="J73" i="14"/>
  <c r="J72" i="14"/>
  <c r="L93" i="14"/>
  <c r="L94" i="14"/>
  <c r="L111" i="14"/>
  <c r="L112" i="14"/>
  <c r="J118" i="15"/>
  <c r="J119" i="15" s="1"/>
  <c r="C254" i="21"/>
  <c r="N17" i="10"/>
  <c r="J93" i="15"/>
  <c r="M49" i="13"/>
  <c r="L173" i="13" s="1"/>
  <c r="O11" i="12"/>
  <c r="P49" i="9"/>
  <c r="J332" i="15"/>
  <c r="N46" i="7"/>
  <c r="P34" i="9"/>
  <c r="L172" i="13"/>
  <c r="L294" i="15"/>
  <c r="O16" i="12"/>
  <c r="M102" i="15"/>
  <c r="M16" i="15"/>
  <c r="N78" i="7"/>
  <c r="L70" i="15"/>
  <c r="O43" i="7"/>
  <c r="P60" i="7"/>
  <c r="M19" i="15"/>
  <c r="M32" i="15" s="1"/>
  <c r="M24" i="15"/>
  <c r="M142" i="14"/>
  <c r="M139" i="14"/>
  <c r="Q18" i="7"/>
  <c r="Q21" i="7"/>
  <c r="J29" i="15"/>
  <c r="J307" i="15"/>
  <c r="L65" i="15"/>
  <c r="L286" i="15"/>
  <c r="M121" i="15"/>
  <c r="M255" i="15"/>
  <c r="M76" i="15"/>
  <c r="J2" i="23"/>
  <c r="M66" i="14"/>
  <c r="M67" i="14"/>
  <c r="M40" i="12"/>
  <c r="K22" i="14"/>
  <c r="O85" i="7"/>
  <c r="M62" i="9"/>
  <c r="J380" i="15"/>
  <c r="J334" i="15" s="1"/>
  <c r="J416" i="15"/>
  <c r="J407" i="15"/>
  <c r="J419" i="15"/>
  <c r="L115" i="14"/>
  <c r="L116" i="14"/>
  <c r="J115" i="14"/>
  <c r="J116" i="14"/>
  <c r="M115" i="15"/>
  <c r="M311" i="15"/>
  <c r="L144" i="13"/>
  <c r="L147" i="13"/>
  <c r="L130" i="13"/>
  <c r="L133" i="13"/>
  <c r="L121" i="13"/>
  <c r="J24" i="15"/>
  <c r="J25" i="15" s="1"/>
  <c r="J19" i="15"/>
  <c r="J32" i="15" s="1"/>
  <c r="H61" i="7"/>
  <c r="H58" i="7"/>
  <c r="J76" i="15"/>
  <c r="J121" i="15"/>
  <c r="J255" i="15"/>
  <c r="L11" i="10"/>
  <c r="L12" i="9"/>
  <c r="P11" i="9"/>
  <c r="L35" i="9"/>
  <c r="J76" i="13"/>
  <c r="J88" i="13"/>
  <c r="J85" i="13"/>
  <c r="J31" i="15"/>
  <c r="M17" i="9"/>
  <c r="M39" i="9"/>
  <c r="I3" i="23"/>
  <c r="L17" i="9"/>
  <c r="P39" i="9"/>
  <c r="L39" i="9"/>
  <c r="K160" i="14"/>
  <c r="K73" i="14" s="1"/>
  <c r="O39" i="7"/>
  <c r="L119" i="15"/>
  <c r="L314" i="15"/>
  <c r="M106" i="14"/>
  <c r="M107" i="14"/>
  <c r="M380" i="15"/>
  <c r="M334" i="15" s="1"/>
  <c r="M416" i="15"/>
  <c r="M419" i="15"/>
  <c r="M407" i="15"/>
  <c r="M40" i="10"/>
  <c r="M48" i="10" s="1"/>
  <c r="K32" i="14"/>
  <c r="O78" i="7"/>
  <c r="O79" i="7"/>
  <c r="O77" i="7"/>
  <c r="J73" i="15"/>
  <c r="J74" i="15" s="1"/>
  <c r="J109" i="15"/>
  <c r="J110" i="15" s="1"/>
  <c r="J64" i="15"/>
  <c r="J65" i="15" s="1"/>
  <c r="P10" i="10"/>
  <c r="M17" i="10"/>
  <c r="L17" i="10"/>
  <c r="P17" i="10"/>
  <c r="J35" i="7"/>
  <c r="J44" i="7"/>
  <c r="J47" i="7"/>
  <c r="L410" i="21"/>
  <c r="L422" i="21"/>
  <c r="L383" i="21"/>
  <c r="L419" i="21"/>
  <c r="M152" i="14"/>
  <c r="M68" i="14" s="1"/>
  <c r="M155" i="14"/>
  <c r="L331" i="15"/>
  <c r="L334" i="15"/>
  <c r="K2" i="23"/>
  <c r="D255" i="21"/>
  <c r="D258" i="21"/>
  <c r="I35" i="7"/>
  <c r="I47" i="7"/>
  <c r="I44" i="7"/>
  <c r="K383" i="21"/>
  <c r="K419" i="21"/>
  <c r="K422" i="21"/>
  <c r="K410" i="21"/>
  <c r="K76" i="14"/>
  <c r="K75" i="14"/>
  <c r="K77" i="14"/>
  <c r="L169" i="13"/>
  <c r="K169" i="13"/>
  <c r="J316" i="15"/>
  <c r="M161" i="15"/>
  <c r="J70" i="15"/>
  <c r="J294" i="15"/>
  <c r="J304" i="15"/>
  <c r="J83" i="7"/>
  <c r="J330" i="15"/>
  <c r="P27" i="10"/>
  <c r="P48" i="10"/>
  <c r="M118" i="15"/>
  <c r="M119" i="15" s="1"/>
  <c r="O83" i="7"/>
  <c r="K78" i="15"/>
  <c r="K86" i="7"/>
  <c r="M207" i="14" s="1"/>
  <c r="M235" i="15"/>
  <c r="M93" i="15"/>
  <c r="J161" i="15"/>
  <c r="O17" i="12"/>
  <c r="P39" i="7"/>
  <c r="P9" i="12"/>
  <c r="M301" i="15"/>
  <c r="J192" i="15"/>
  <c r="M12" i="15"/>
  <c r="L48" i="10"/>
  <c r="Q46" i="7"/>
  <c r="L28" i="15"/>
  <c r="L29" i="15" s="1"/>
  <c r="L16" i="15"/>
  <c r="M69" i="15"/>
  <c r="M70" i="15" s="1"/>
  <c r="M51" i="15"/>
  <c r="M96" i="15"/>
  <c r="M97" i="15" s="1"/>
  <c r="K152" i="14"/>
  <c r="K155" i="14"/>
  <c r="O31" i="7"/>
  <c r="O34" i="7"/>
  <c r="K44" i="7"/>
  <c r="K35" i="7"/>
  <c r="K47" i="7"/>
  <c r="M383" i="21"/>
  <c r="M419" i="21"/>
  <c r="M410" i="21"/>
  <c r="M422" i="21"/>
  <c r="J169" i="13"/>
  <c r="I169" i="13"/>
  <c r="M223" i="15"/>
  <c r="M20" i="15"/>
  <c r="M314" i="15"/>
  <c r="N18" i="9"/>
  <c r="N40" i="9"/>
  <c r="J4" i="23"/>
  <c r="N11" i="12"/>
  <c r="O18" i="12" s="1"/>
  <c r="O16" i="11"/>
  <c r="N85" i="7"/>
  <c r="L62" i="9"/>
  <c r="L42" i="11"/>
  <c r="J31" i="14"/>
  <c r="L40" i="12"/>
  <c r="J22" i="14"/>
  <c r="J34" i="14"/>
  <c r="L42" i="10"/>
  <c r="M25" i="15"/>
  <c r="M297" i="15"/>
  <c r="M73" i="15"/>
  <c r="M74" i="15" s="1"/>
  <c r="M109" i="15"/>
  <c r="M110" i="15" s="1"/>
  <c r="L20" i="15"/>
  <c r="J107" i="14"/>
  <c r="J106" i="14"/>
  <c r="K116" i="14"/>
  <c r="K115" i="14"/>
  <c r="K117" i="14"/>
  <c r="J155" i="14"/>
  <c r="J152" i="14"/>
  <c r="J65" i="14" s="1"/>
  <c r="M286" i="15"/>
  <c r="M112" i="14"/>
  <c r="M111" i="14"/>
  <c r="J139" i="14"/>
  <c r="J142" i="14"/>
  <c r="N21" i="7"/>
  <c r="N18" i="7"/>
  <c r="J74" i="7"/>
  <c r="J71" i="7"/>
  <c r="P9" i="10"/>
  <c r="M16" i="10"/>
  <c r="L11" i="11"/>
  <c r="P16" i="10"/>
  <c r="L16" i="10"/>
  <c r="J165" i="13"/>
  <c r="I165" i="13"/>
  <c r="L73" i="14"/>
  <c r="L71" i="14"/>
  <c r="L72" i="14"/>
  <c r="M174" i="14"/>
  <c r="M87" i="14" s="1"/>
  <c r="Q53" i="7"/>
  <c r="J174" i="14"/>
  <c r="J87" i="14" s="1"/>
  <c r="N53" i="7"/>
  <c r="J172" i="13"/>
  <c r="I172" i="13"/>
  <c r="J49" i="13"/>
  <c r="J58" i="7"/>
  <c r="J61" i="7"/>
  <c r="J67" i="14"/>
  <c r="J66" i="14"/>
  <c r="J111" i="14"/>
  <c r="J113" i="14"/>
  <c r="J112" i="14"/>
  <c r="I61" i="7"/>
  <c r="I58" i="7"/>
  <c r="K94" i="14"/>
  <c r="K93" i="14"/>
  <c r="J97" i="15"/>
  <c r="M48" i="15"/>
  <c r="K157" i="13"/>
  <c r="B254" i="21"/>
  <c r="K79" i="7"/>
  <c r="M49" i="10"/>
  <c r="J79" i="7"/>
  <c r="M294" i="15"/>
  <c r="O46" i="7"/>
  <c r="P16" i="12"/>
  <c r="M330" i="15"/>
  <c r="L222" i="15"/>
  <c r="L223" i="15" s="1"/>
  <c r="K20" i="15"/>
  <c r="N16" i="11"/>
  <c r="L235" i="15"/>
  <c r="P46" i="7"/>
  <c r="N39" i="7"/>
  <c r="Q45" i="7"/>
  <c r="K31" i="14" l="1"/>
  <c r="O86" i="7"/>
  <c r="K34" i="14"/>
  <c r="M42" i="11"/>
  <c r="N86" i="7"/>
  <c r="J68" i="14"/>
  <c r="P35" i="9"/>
  <c r="C255" i="21"/>
  <c r="C258" i="21"/>
  <c r="K334" i="15"/>
  <c r="N18" i="10"/>
  <c r="L179" i="14"/>
  <c r="L182" i="14"/>
  <c r="P61" i="7"/>
  <c r="P58" i="7"/>
  <c r="M77" i="15"/>
  <c r="M78" i="15" s="1"/>
  <c r="M122" i="15"/>
  <c r="M123" i="15" s="1"/>
  <c r="I75" i="7"/>
  <c r="I87" i="7"/>
  <c r="I48" i="7"/>
  <c r="I84" i="7"/>
  <c r="J48" i="7"/>
  <c r="J84" i="7"/>
  <c r="J75" i="7"/>
  <c r="J87" i="7"/>
  <c r="K112" i="14"/>
  <c r="K111" i="14"/>
  <c r="K113" i="14"/>
  <c r="J317" i="15"/>
  <c r="J33" i="15"/>
  <c r="J179" i="14"/>
  <c r="J182" i="14"/>
  <c r="N58" i="7"/>
  <c r="N61" i="7"/>
  <c r="M46" i="12"/>
  <c r="M47" i="12"/>
  <c r="K55" i="14"/>
  <c r="K52" i="14"/>
  <c r="L119" i="14"/>
  <c r="L120" i="14"/>
  <c r="P11" i="12"/>
  <c r="M18" i="12"/>
  <c r="P18" i="12"/>
  <c r="L18" i="12"/>
  <c r="L65" i="14"/>
  <c r="L68" i="14"/>
  <c r="J195" i="14"/>
  <c r="J192" i="14"/>
  <c r="N71" i="7"/>
  <c r="N74" i="7"/>
  <c r="O18" i="9"/>
  <c r="O40" i="9"/>
  <c r="K4" i="23"/>
  <c r="M182" i="14"/>
  <c r="M179" i="14"/>
  <c r="M95" i="14" s="1"/>
  <c r="M192" i="14"/>
  <c r="M195" i="14"/>
  <c r="Q71" i="7"/>
  <c r="Q74" i="7"/>
  <c r="M94" i="14"/>
  <c r="M93" i="14"/>
  <c r="M52" i="15"/>
  <c r="E255" i="21"/>
  <c r="L161" i="13"/>
  <c r="N18" i="12"/>
  <c r="J331" i="15"/>
  <c r="K182" i="14"/>
  <c r="K179" i="14"/>
  <c r="O61" i="7"/>
  <c r="O58" i="7"/>
  <c r="M200" i="14"/>
  <c r="Q79" i="7"/>
  <c r="M18" i="11"/>
  <c r="P11" i="11"/>
  <c r="P18" i="11"/>
  <c r="L18" i="11"/>
  <c r="J55" i="14"/>
  <c r="J52" i="14"/>
  <c r="L47" i="12"/>
  <c r="L46" i="12"/>
  <c r="K48" i="7"/>
  <c r="K84" i="7"/>
  <c r="K75" i="7"/>
  <c r="K87" i="7"/>
  <c r="M75" i="9"/>
  <c r="M68" i="9" s="1"/>
  <c r="K156" i="14"/>
  <c r="K168" i="14"/>
  <c r="K165" i="14"/>
  <c r="O35" i="7"/>
  <c r="O44" i="7"/>
  <c r="O47" i="7"/>
  <c r="P11" i="10"/>
  <c r="M18" i="10"/>
  <c r="P18" i="10"/>
  <c r="L18" i="10"/>
  <c r="L122" i="15"/>
  <c r="L123" i="15" s="1"/>
  <c r="L77" i="15"/>
  <c r="J204" i="14"/>
  <c r="N83" i="7"/>
  <c r="K192" i="14"/>
  <c r="K195" i="14"/>
  <c r="O71" i="7"/>
  <c r="O74" i="7"/>
  <c r="M65" i="14"/>
  <c r="E258" i="21"/>
  <c r="L134" i="13"/>
  <c r="B258" i="21"/>
  <c r="Q86" i="7"/>
  <c r="O48" i="11"/>
  <c r="Q61" i="7"/>
  <c r="L195" i="14"/>
  <c r="L192" i="14"/>
  <c r="P71" i="7"/>
  <c r="P74" i="7"/>
  <c r="J119" i="14"/>
  <c r="J120" i="14"/>
  <c r="K65" i="14"/>
  <c r="K68" i="14"/>
  <c r="L204" i="14"/>
  <c r="P83" i="7"/>
  <c r="P12" i="9"/>
  <c r="M18" i="9"/>
  <c r="M40" i="9"/>
  <c r="I4" i="23"/>
  <c r="P18" i="9"/>
  <c r="P40" i="9"/>
  <c r="L18" i="9"/>
  <c r="L40" i="9"/>
  <c r="K120" i="14"/>
  <c r="K119" i="14"/>
  <c r="N46" i="12"/>
  <c r="N47" i="12"/>
  <c r="O46" i="12"/>
  <c r="O47" i="12"/>
  <c r="M331" i="15"/>
  <c r="L170" i="13"/>
  <c r="N18" i="11"/>
  <c r="L52" i="15"/>
  <c r="Q58" i="7"/>
  <c r="L200" i="14"/>
  <c r="P79" i="7"/>
  <c r="J161" i="13"/>
  <c r="J134" i="13"/>
  <c r="J170" i="13"/>
  <c r="J173" i="13"/>
  <c r="I134" i="13"/>
  <c r="I173" i="13"/>
  <c r="I170" i="13"/>
  <c r="I161" i="13"/>
  <c r="O75" i="9"/>
  <c r="O68" i="9" s="1"/>
  <c r="M156" i="14"/>
  <c r="M168" i="14"/>
  <c r="M165" i="14"/>
  <c r="Q35" i="7"/>
  <c r="Q44" i="7"/>
  <c r="Q47" i="7"/>
  <c r="N75" i="9"/>
  <c r="N68" i="9" s="1"/>
  <c r="L165" i="14"/>
  <c r="L156" i="14"/>
  <c r="L168" i="14"/>
  <c r="P44" i="7"/>
  <c r="P47" i="7"/>
  <c r="P35" i="7"/>
  <c r="M52" i="14"/>
  <c r="M55" i="14"/>
  <c r="H75" i="7"/>
  <c r="H87" i="7"/>
  <c r="H48" i="7"/>
  <c r="H84" i="7"/>
  <c r="P76" i="9"/>
  <c r="P48" i="12"/>
  <c r="P50" i="11"/>
  <c r="P50" i="10"/>
  <c r="P69" i="9"/>
  <c r="L75" i="9"/>
  <c r="L68" i="9" s="1"/>
  <c r="J165" i="14"/>
  <c r="J156" i="14"/>
  <c r="J168" i="14"/>
  <c r="N47" i="7"/>
  <c r="N35" i="7"/>
  <c r="N44" i="7"/>
  <c r="L317" i="15"/>
  <c r="L33" i="15"/>
  <c r="L52" i="14"/>
  <c r="L55" i="14"/>
  <c r="J122" i="15"/>
  <c r="J123" i="15" s="1"/>
  <c r="J77" i="15"/>
  <c r="J78" i="15" s="1"/>
  <c r="M33" i="15"/>
  <c r="M317" i="15"/>
  <c r="M120" i="14"/>
  <c r="M119" i="14"/>
  <c r="J20" i="15"/>
  <c r="B255" i="21"/>
  <c r="L78" i="15"/>
  <c r="M92" i="14" l="1"/>
  <c r="J81" i="14"/>
  <c r="J69" i="14"/>
  <c r="J78" i="14"/>
  <c r="O76" i="9"/>
  <c r="M196" i="14"/>
  <c r="M208" i="14"/>
  <c r="M205" i="14"/>
  <c r="M169" i="14"/>
  <c r="Q48" i="7"/>
  <c r="Q75" i="7"/>
  <c r="Q87" i="7"/>
  <c r="Q84" i="7"/>
  <c r="K196" i="14"/>
  <c r="K208" i="14"/>
  <c r="M76" i="9"/>
  <c r="K205" i="14"/>
  <c r="K169" i="14"/>
  <c r="O84" i="7"/>
  <c r="O75" i="7"/>
  <c r="O87" i="7"/>
  <c r="O48" i="7"/>
  <c r="N48" i="11"/>
  <c r="L92" i="14"/>
  <c r="L95" i="14"/>
  <c r="N49" i="10"/>
  <c r="L117" i="14"/>
  <c r="L49" i="10"/>
  <c r="J117" i="14"/>
  <c r="K78" i="14"/>
  <c r="K81" i="14"/>
  <c r="K69" i="14"/>
  <c r="O48" i="10"/>
  <c r="M113" i="14"/>
  <c r="M108" i="14"/>
  <c r="O49" i="11"/>
  <c r="M105" i="14"/>
  <c r="L49" i="11"/>
  <c r="J108" i="14"/>
  <c r="J105" i="14"/>
  <c r="L81" i="14"/>
  <c r="L69" i="14"/>
  <c r="L78" i="14"/>
  <c r="M69" i="14"/>
  <c r="M78" i="14"/>
  <c r="M81" i="14"/>
  <c r="L105" i="14"/>
  <c r="L108" i="14"/>
  <c r="N49" i="11"/>
  <c r="M48" i="11"/>
  <c r="K92" i="14"/>
  <c r="K95" i="14"/>
  <c r="N76" i="9"/>
  <c r="L169" i="14"/>
  <c r="L205" i="14"/>
  <c r="L196" i="14"/>
  <c r="L208" i="14"/>
  <c r="P75" i="7"/>
  <c r="P84" i="7"/>
  <c r="P87" i="7"/>
  <c r="P48" i="7"/>
  <c r="L76" i="9"/>
  <c r="J169" i="14"/>
  <c r="J205" i="14"/>
  <c r="J196" i="14"/>
  <c r="J208" i="14"/>
  <c r="N48" i="7"/>
  <c r="N87" i="7"/>
  <c r="N75" i="7"/>
  <c r="N84" i="7"/>
  <c r="N48" i="10"/>
  <c r="L113" i="14"/>
  <c r="M49" i="11"/>
  <c r="K105" i="14"/>
  <c r="K108" i="14"/>
  <c r="J92" i="14"/>
  <c r="L48" i="11"/>
  <c r="J95" i="14"/>
  <c r="L48" i="12" l="1"/>
  <c r="L69" i="9"/>
  <c r="L50" i="11"/>
  <c r="L50" i="10"/>
  <c r="L118" i="14"/>
  <c r="L121" i="14"/>
  <c r="L82" i="14"/>
  <c r="L109" i="14"/>
  <c r="K82" i="14"/>
  <c r="K109" i="14"/>
  <c r="K118" i="14"/>
  <c r="K121" i="14"/>
  <c r="J121" i="14"/>
  <c r="J109" i="14"/>
  <c r="J118" i="14"/>
  <c r="J82" i="14"/>
  <c r="M50" i="11"/>
  <c r="M50" i="10"/>
  <c r="M48" i="12"/>
  <c r="M69" i="9"/>
  <c r="N50" i="11"/>
  <c r="N48" i="12"/>
  <c r="N50" i="10"/>
  <c r="N69" i="9"/>
  <c r="M118" i="14"/>
  <c r="M82" i="14"/>
  <c r="M109" i="14"/>
  <c r="M121" i="14"/>
  <c r="O50" i="10"/>
  <c r="O48" i="12"/>
  <c r="O69" i="9"/>
  <c r="O50" i="11"/>
</calcChain>
</file>

<file path=xl/comments1.xml><?xml version="1.0" encoding="utf-8"?>
<comments xmlns="http://schemas.openxmlformats.org/spreadsheetml/2006/main">
  <authors>
    <author>VISTA$</author>
  </authors>
  <commentList>
    <comment ref="A8" authorId="0" shapeId="0">
      <text>
        <r>
          <rPr>
            <b/>
            <sz val="8"/>
            <rFont val="Arial"/>
            <family val="2"/>
          </rPr>
          <t>Name of the company or business unit whose sales
are being planned
(variable Company_Name)</t>
        </r>
      </text>
    </comment>
    <comment ref="A14" authorId="0" shapeId="0">
      <text>
        <r>
          <rPr>
            <b/>
            <sz val="8"/>
            <rFont val="Arial"/>
            <family val="2"/>
          </rPr>
          <t>Revenue history, segmented by product, location,
and by historical time period. This table is laid
out to facilitate entering database records
directly.
(variable Revenue_History_In)</t>
        </r>
      </text>
    </comment>
    <comment ref="A28" authorId="0" shapeId="0">
      <text>
        <r>
          <rPr>
            <b/>
            <sz val="8"/>
            <rFont val="Arial"/>
            <family val="2"/>
          </rPr>
          <t>The history of unit sales, segmented by product,
location, and historical time period. This table
is laid out to facilitate entering database
records directly.
(variable Units_History_In)</t>
        </r>
      </text>
    </comment>
    <comment ref="A42" authorId="0" shapeId="0">
      <text>
        <r>
          <rPr>
            <b/>
            <sz val="8"/>
            <rFont val="Arial"/>
            <family val="2"/>
          </rPr>
          <t>List price for each product in each location, by
historical time period. This table is laid out to
facilitate entering database records directly.
(variable Price_List_History_In)</t>
        </r>
      </text>
    </comment>
    <comment ref="A52" authorId="0" shapeId="0">
      <text>
        <r>
          <rPr>
            <b/>
            <sz val="8"/>
            <rFont val="Arial"/>
            <family val="2"/>
          </rPr>
          <t>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Var_Cost_per_U_History_In)</t>
        </r>
      </text>
    </comment>
  </commentList>
</comments>
</file>

<file path=xl/comments10.xml><?xml version="1.0" encoding="utf-8"?>
<comments xmlns="http://schemas.openxmlformats.org/spreadsheetml/2006/main">
  <authors>
    <author>VISTA$</author>
  </authors>
  <commentList>
    <comment ref="A8" authorId="0" shapeId="0">
      <text>
        <r>
          <rPr>
            <b/>
            <sz val="8"/>
            <rFont val="Arial"/>
            <family val="2"/>
          </rPr>
          <t>Revenue, segmented by product and market segments,
for entire model time (history and planning
period)</t>
        </r>
      </text>
    </comment>
    <comment ref="A15" authorId="0" shapeId="0">
      <text>
        <r>
          <rPr>
            <b/>
            <sz val="8"/>
            <rFont val="Arial"/>
            <family val="2"/>
          </rPr>
          <t>Revenue growth rates in each time period,
segmented by products, locations and other
segments
(variable Revenue_Growth)</t>
        </r>
      </text>
    </comment>
    <comment ref="A24" authorId="0" shapeId="0">
      <text>
        <r>
          <rPr>
            <b/>
            <sz val="8"/>
            <rFont val="Arial"/>
            <family val="2"/>
          </rPr>
          <t>Sales units, segmented by product and location,
for the entire model time (history and planning
period)
(variable Units)</t>
        </r>
      </text>
    </comment>
    <comment ref="A39" authorId="0" shapeId="0">
      <text>
        <r>
          <rPr>
            <b/>
            <sz val="8"/>
            <rFont val="Arial"/>
            <family val="2"/>
          </rPr>
          <t>List price for each product in each location, for
entire model time (history and plan period), by
time period
(variable Price_List)</t>
        </r>
      </text>
    </comment>
    <comment ref="A47"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List>
</comments>
</file>

<file path=xl/comments11.xml><?xml version="1.0" encoding="utf-8"?>
<comments xmlns="http://schemas.openxmlformats.org/spreadsheetml/2006/main">
  <authors>
    <author>VISTA$</author>
  </authors>
  <commentList>
    <comment ref="A8" authorId="0" shapeId="0">
      <text>
        <r>
          <rPr>
            <b/>
            <sz val="8"/>
            <rFont val="Arial"/>
            <family val="2"/>
          </rPr>
          <t>Revenue, segmented by product and market segments,
for entire model time (history and planning
period)</t>
        </r>
      </text>
    </comment>
    <comment ref="A15" authorId="0" shapeId="0">
      <text>
        <r>
          <rPr>
            <b/>
            <sz val="8"/>
            <rFont val="Arial"/>
            <family val="2"/>
          </rPr>
          <t>Revenue growth rates in each time period,
segmented by products, locations and other
segments
(variable Revenue_Growth)</t>
        </r>
      </text>
    </comment>
    <comment ref="A25" authorId="0" shapeId="0">
      <text>
        <r>
          <rPr>
            <b/>
            <sz val="8"/>
            <rFont val="Arial"/>
            <family val="2"/>
          </rPr>
          <t>Sales units, segmented by product and location,
for the entire model time (history and planning
period)
(variable Units)</t>
        </r>
      </text>
    </comment>
    <comment ref="A40" authorId="0" shapeId="0">
      <text>
        <r>
          <rPr>
            <b/>
            <sz val="8"/>
            <rFont val="Arial"/>
            <family val="2"/>
          </rPr>
          <t>List price for each product in each location, for
entire model time (history and plan period), by
time period
(variable Price_List)</t>
        </r>
      </text>
    </comment>
    <comment ref="A45"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List>
</comments>
</file>

<file path=xl/comments12.xml><?xml version="1.0" encoding="utf-8"?>
<comments xmlns="http://schemas.openxmlformats.org/spreadsheetml/2006/main">
  <authors>
    <author>VISTA$</author>
  </authors>
  <commentList>
    <comment ref="A8" authorId="0" shapeId="0">
      <text>
        <r>
          <rPr>
            <b/>
            <sz val="8"/>
            <rFont val="Arial"/>
            <family val="2"/>
          </rPr>
          <t>Revenue, segmented by product and market segments,
for entire model time (history and planning
period)</t>
        </r>
      </text>
    </comment>
    <comment ref="A93" authorId="0" shapeId="0">
      <text>
        <r>
          <rPr>
            <b/>
            <sz val="8"/>
            <rFont val="Arial"/>
            <family val="2"/>
          </rPr>
          <t>Revenue growth rates in each time period,
segmented by products, locations and other
segments
(variable Revenue_Growth)</t>
        </r>
      </text>
    </comment>
    <comment ref="A180" authorId="0" shapeId="0">
      <text>
        <r>
          <rPr>
            <b/>
            <sz val="8"/>
            <rFont val="Arial"/>
            <family val="2"/>
          </rPr>
          <t>Sales units, segmented by product and location,
for the entire model time (history and planning
period)
(variable Units)</t>
        </r>
      </text>
    </comment>
  </commentList>
</comments>
</file>

<file path=xl/comments13.xml><?xml version="1.0" encoding="utf-8"?>
<comments xmlns="http://schemas.openxmlformats.org/spreadsheetml/2006/main">
  <authors>
    <author>VISTA$</author>
  </authors>
  <commentList>
    <comment ref="A8" authorId="0" shapeId="0">
      <text>
        <r>
          <rPr>
            <b/>
            <sz val="8"/>
            <rFont val="Arial"/>
            <family val="2"/>
          </rPr>
          <t>List price for each product in each location, for
entire model time (history and plan period), by
time period
(variable Price_List)</t>
        </r>
      </text>
    </comment>
    <comment ref="A41"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 ref="A128" authorId="0" shapeId="0">
      <text>
        <r>
          <rPr>
            <b/>
            <sz val="8"/>
            <rFont val="Arial"/>
            <family val="2"/>
          </rPr>
          <t>The average price discount % for each product x
location microsegment, for the entire model time
(history and planning period) by time period
(variable Price_Discount_pct)</t>
        </r>
      </text>
    </comment>
  </commentList>
</comments>
</file>

<file path=xl/comments14.xml><?xml version="1.0" encoding="utf-8"?>
<comments xmlns="http://schemas.openxmlformats.org/spreadsheetml/2006/main">
  <authors>
    <author>VISTA$</author>
  </authors>
  <commentList>
    <comment ref="A326" authorId="0" shapeId="0">
      <text>
        <r>
          <rPr>
            <b/>
            <sz val="8"/>
            <rFont val="Arial"/>
            <family val="2"/>
          </rPr>
          <t>Variable cost per unit sold, for each time period,
for historical and plan time periods. Do not enter
input data here, but rather in table 'Var Cost/
Unit History' and 'Var Cost/ Unit Plan'.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t>
        </r>
      </text>
    </comment>
    <comment ref="A339" authorId="0" shapeId="0">
      <text>
        <r>
          <rPr>
            <b/>
            <sz val="8"/>
            <rFont val="Arial"/>
            <family val="2"/>
          </rPr>
          <t>Variable cost by product-market segment, for each
time period. Which costs to include is determined
by your input the the variable 'Variable Cost /
Unit'. Which costs you include depend on what
decisions you will make with the resulting
contribution margins.
(variable Variable_Cost)</t>
        </r>
      </text>
    </comment>
  </commentList>
</comments>
</file>

<file path=xl/comments15.xml><?xml version="1.0" encoding="utf-8"?>
<comments xmlns="http://schemas.openxmlformats.org/spreadsheetml/2006/main">
  <authors>
    <author>VISTA$</author>
  </authors>
  <commentList>
    <comment ref="A10" authorId="0" shapeId="0">
      <text>
        <r>
          <rPr>
            <b/>
            <sz val="8"/>
            <rFont val="Arial"/>
            <family val="2"/>
          </rPr>
          <t>A regression statistic: r^2, the coefficient of
determination. Equal to the fraction of total
variance of sales that is captured by the
regression trend line for each prodcut x location
microsegment.
(variable r_squared)</t>
        </r>
      </text>
    </comment>
    <comment ref="A29" authorId="0" shapeId="0">
      <text>
        <r>
          <rPr>
            <b/>
            <sz val="8"/>
            <rFont val="Arial"/>
            <family val="2"/>
          </rPr>
          <t>A regression statistic: The standard error in the
regression prediction of sales units, segmented by
product, location, channels and segments
(variable Std_Error_Y_Units)</t>
        </r>
      </text>
    </comment>
    <comment ref="A52" authorId="0" shapeId="0">
      <text>
        <r>
          <rPr>
            <b/>
            <sz val="8"/>
            <rFont val="Arial"/>
            <family val="2"/>
          </rPr>
          <t>A regression coefficient: the constant term in the
regression of sales units history against time
(variable Units_B0)</t>
        </r>
      </text>
    </comment>
    <comment ref="A71" authorId="0" shapeId="0">
      <text>
        <r>
          <rPr>
            <b/>
            <sz val="8"/>
            <rFont val="Arial"/>
            <family val="2"/>
          </rPr>
          <t>A regression statistic: the standard error of the
estimate of the constant term in the regression of
sales units history against time
(variable Units_B0_StdErr)</t>
        </r>
      </text>
    </comment>
    <comment ref="A90" authorId="0" shapeId="0">
      <text>
        <r>
          <rPr>
            <b/>
            <sz val="8"/>
            <rFont val="Arial"/>
            <family val="2"/>
          </rPr>
          <t>The slope coefficient for the regresssion of unit
sales history versus time, after the maximum and
minimum allowable growth rates have been enforced
(variable Units_B1)</t>
        </r>
      </text>
    </comment>
    <comment ref="A109" authorId="0" shapeId="0">
      <text>
        <r>
          <rPr>
            <b/>
            <sz val="8"/>
            <rFont val="Arial"/>
            <family val="2"/>
          </rPr>
          <t>A regression statistic: the standard error of the
estimate of the slope coefficient in the
regression of sales units history against time
(variable Units_B1_Raw_StdErr)</t>
        </r>
      </text>
    </comment>
    <comment ref="A129" authorId="0" shapeId="0">
      <text>
        <r>
          <rPr>
            <b/>
            <sz val="8"/>
            <rFont val="Arial"/>
            <family val="2"/>
          </rPr>
          <t>The maximum annual growth rate that the regression
forecast can predict without human override. If
the regression specifieds a larger growth rate,
the rate is reduced to this growth rate.
(variable Max_Annual_Unit_Growth)</t>
        </r>
      </text>
    </comment>
    <comment ref="A131" authorId="0" shapeId="0">
      <text>
        <r>
          <rPr>
            <b/>
            <sz val="8"/>
            <rFont val="Arial"/>
            <family val="2"/>
          </rPr>
          <t>The maximum value of B1/B0 in the regression
forecast. If the ratio of coefficients excees this
value, it is reduced to this ratio. This value is
computed from the data, and it is not entered by
the modeler.
(variable Max_B1_B0)</t>
        </r>
      </text>
    </comment>
    <comment ref="A133" authorId="0" shapeId="0">
      <text>
        <r>
          <rPr>
            <b/>
            <sz val="8"/>
            <rFont val="Arial"/>
            <family val="2"/>
          </rPr>
          <t>The minimum value of B1/B0 in the regression
forecast. If the ratio of coefficients is less
than this value, it is increased to this ratio.
This value is computed from the data, and it is
not entered by the modeler.
(variable Min_B1_B0)</t>
        </r>
      </text>
    </comment>
    <comment ref="A135" authorId="0" shapeId="0">
      <text>
        <r>
          <rPr>
            <b/>
            <sz val="8"/>
            <rFont val="Arial"/>
            <family val="2"/>
          </rPr>
          <t>Determines how rapidly the suggested adjustment
factors cause the forecast to converge to the
targets for product and location segments.
(variable Conv_Speed)</t>
        </r>
      </text>
    </comment>
    <comment ref="A147" authorId="0" shapeId="0">
      <text>
        <r>
          <rPr>
            <b/>
            <sz val="8"/>
            <rFont val="Arial"/>
            <family val="2"/>
          </rPr>
          <t>The coefficients for the seasonality terms in the
regresssion of unit sales history versus time,
after the sum of the seaonality coefficients has
been forced to zero
(variable Units_Bn_Ssn)</t>
        </r>
      </text>
    </comment>
    <comment ref="A171" authorId="0" shapeId="0">
      <text>
        <r>
          <rPr>
            <b/>
            <sz val="8"/>
            <rFont val="Arial"/>
            <family val="2"/>
          </rPr>
          <t>The residual error that separates the unit sales
history from the 'constrained' regression trend
line, segmented by product and location, by time
period. This regression line is constrained by
applying limits on the maximum and minimum growth
rates for individual segments to the regression
coefficients, by time period
(variable Units_Residual)</t>
        </r>
      </text>
    </comment>
  </commentList>
</comments>
</file>

<file path=xl/comments16.xml><?xml version="1.0" encoding="utf-8"?>
<comments xmlns="http://schemas.openxmlformats.org/spreadsheetml/2006/main">
  <authors>
    <author>VISTA$</author>
  </authors>
  <commentList>
    <comment ref="B6" authorId="0" shapeId="0">
      <text>
        <r>
          <rPr>
            <b/>
            <sz val="8"/>
            <rFont val="Arial"/>
            <family val="2"/>
          </rPr>
          <t>Adjustment factor that alters regression forecast
for all micro segments for a given sales channel,
by channel. This factor helps the forecast to
match targets submitted by channel managers.
(variable Adj_Factor_Chan)</t>
        </r>
      </text>
    </comment>
    <comment ref="B8" authorId="0" shapeId="0">
      <text>
        <r>
          <rPr>
            <b/>
            <sz val="8"/>
            <rFont val="Arial"/>
            <family val="2"/>
          </rPr>
          <t>Suggested adjustment factor to alter regression
forecast for all micro segments for a given
channel segment, by channel.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Adj_Factor_Chan_Suggested)</t>
        </r>
      </text>
    </comment>
    <comment ref="B10" authorId="0" shapeId="0">
      <text>
        <r>
          <rPr>
            <b/>
            <sz val="8"/>
            <rFont val="Arial"/>
            <family val="2"/>
          </rPr>
          <t>Adjustment factor that alters regression forecast
for all micro segments for a given industry
segment, by industry( or other segment). This
factor helps the forecast to match targets
submitted by segment managers.
(variable Adj_Factor_Industry)</t>
        </r>
      </text>
    </comment>
    <comment ref="B12" authorId="0" shapeId="0">
      <text>
        <r>
          <rPr>
            <b/>
            <sz val="8"/>
            <rFont val="Arial"/>
            <family val="2"/>
          </rPr>
          <t>Suggested adjustment factor to alter regression
forecast for all micro segments for a given
industry segment, by industry (or other segment).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Adj_Factor_Industry_Suggested)</t>
        </r>
      </text>
    </comment>
    <comment ref="B14" authorId="0" shapeId="0">
      <text>
        <r>
          <rPr>
            <b/>
            <sz val="8"/>
            <rFont val="Arial"/>
            <family val="2"/>
          </rPr>
          <t>Adjustment factor that alters regression forecast
for all micro segments for a given location
segment, by location. This factor helps the
forecast to match targets submitted by location
managers.
(variable Adj_Factor_Loc)</t>
        </r>
      </text>
    </comment>
    <comment ref="B16" authorId="0" shapeId="0">
      <text>
        <r>
          <rPr>
            <b/>
            <sz val="8"/>
            <rFont val="Arial"/>
            <family val="2"/>
          </rPr>
          <t>Suggested adjustment factor to alter regression
forecast for all micro segments for a given
location segment, by location.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Adj_Factor_Loc_Suggested)</t>
        </r>
      </text>
    </comment>
    <comment ref="B18" authorId="0" shapeId="0">
      <text>
        <r>
          <rPr>
            <b/>
            <sz val="8"/>
            <rFont val="Arial"/>
            <family val="2"/>
          </rPr>
          <t>Adjustment factor that alters regression forecast
for all micro segments for a given product
segment, by product. This factor helps the
forecast to match targets submitted by product
managers.
(variable Adj_Factor_Prod)</t>
        </r>
      </text>
    </comment>
    <comment ref="B20" authorId="0" shapeId="0">
      <text>
        <r>
          <rPr>
            <b/>
            <sz val="8"/>
            <rFont val="Arial"/>
            <family val="2"/>
          </rPr>
          <t>Ajustment factor to alter regression forecast for
each micro segment for a given product-location
segment. This factor helps fine-tune the forecast
to match targets submitted by product and location
managers.
(variable Adj_Factor_Prod_Loc)</t>
        </r>
      </text>
    </comment>
    <comment ref="B22" authorId="0" shapeId="0">
      <text>
        <r>
          <rPr>
            <b/>
            <sz val="8"/>
            <rFont val="Arial"/>
            <family val="2"/>
          </rPr>
          <t>Suggested adjustment factor to alter regression
forecast for all micro segments for a given
product segment, by product.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Adj_Factor_Prod_Suggested)</t>
        </r>
      </text>
    </comment>
    <comment ref="B24" authorId="0" shapeId="0">
      <text>
        <r>
          <rPr>
            <b/>
            <sz val="8"/>
            <rFont val="Arial"/>
            <family val="2"/>
          </rPr>
          <t>Adjustment factor that alters regression forecast
for all micro segments. This factor helps the
forecast to match assumptions about total sales
levels submitted by senior managers.
(variable Adj_Factor_Total)</t>
        </r>
      </text>
    </comment>
    <comment ref="B26" authorId="0" shapeId="0">
      <text>
        <r>
          <rPr>
            <b/>
            <sz val="8"/>
            <rFont val="Arial"/>
            <family val="2"/>
          </rPr>
          <t>Suggested adjustment factor that alters regression
forecast for all micro segments.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Adj_Factor_Total_Suggested)</t>
        </r>
      </text>
    </comment>
    <comment ref="B28" authorId="0" shapeId="0">
      <text>
        <r>
          <rPr>
            <b/>
            <sz val="8"/>
            <rFont val="Arial"/>
            <family val="2"/>
          </rPr>
          <t>Name of the company or business unit whose sales
are being planned
(variable Company_Name)</t>
        </r>
      </text>
    </comment>
    <comment ref="B30" authorId="0" shapeId="0">
      <text>
        <r>
          <rPr>
            <b/>
            <sz val="8"/>
            <rFont val="Arial"/>
            <family val="2"/>
          </rPr>
          <t>Contribution margin, obtained by subtracting
variable costs from revenue. For example if the
recorded variable costs include only cost of
goods, then this is the gross margin.
(variable Contrib_Margin)</t>
        </r>
      </text>
    </comment>
    <comment ref="B32" authorId="0" shapeId="0">
      <text>
        <r>
          <rPr>
            <b/>
            <sz val="8"/>
            <rFont val="Arial"/>
            <family val="2"/>
          </rPr>
          <t>Contribution margin as a percent of revenue
(variable Contrib_Margin_pct)</t>
        </r>
      </text>
    </comment>
    <comment ref="B34" authorId="0" shapeId="0">
      <text>
        <r>
          <rPr>
            <b/>
            <sz val="8"/>
            <rFont val="Arial"/>
            <family val="2"/>
          </rPr>
          <t>Determines how rapidly the suggested adjustment
factors cause the forecast to converge to the
targets for product and location segments.
(variable Conv_Speed)</t>
        </r>
      </text>
    </comment>
    <comment ref="B36" authorId="0" shapeId="0">
      <text>
        <r>
          <rPr>
            <b/>
            <sz val="8"/>
            <rFont val="Arial"/>
            <family val="2"/>
          </rPr>
          <t>The length of the history time range expressed in
model time periods
(variable LHP)</t>
        </r>
      </text>
    </comment>
    <comment ref="B38" authorId="0" shapeId="0">
      <text>
        <r>
          <rPr>
            <b/>
            <sz val="8"/>
            <rFont val="Arial"/>
            <family val="2"/>
          </rPr>
          <t>The length of the plan time range expressed in
model time periods
(variable LPP)</t>
        </r>
      </text>
    </comment>
    <comment ref="B40" authorId="0" shapeId="0">
      <text>
        <r>
          <rPr>
            <b/>
            <sz val="8"/>
            <rFont val="Arial"/>
            <family val="2"/>
          </rPr>
          <t>The maximum annual growth rate that the regression
forecast can predict without human override. If
the regression specifieds a larger growth rate,
the rate is reduced to this growth rate.
(variable Max_Annual_Unit_Growth)</t>
        </r>
      </text>
    </comment>
    <comment ref="B42" authorId="0" shapeId="0">
      <text>
        <r>
          <rPr>
            <b/>
            <sz val="8"/>
            <rFont val="Arial"/>
            <family val="2"/>
          </rPr>
          <t>The maximum value of B1/B0 in the regression
forecast. If the ratio of coefficients excees this
value, it is reduced to this ratio. This value is
computed from the data, and it is not entered by
the modeler.
(variable Max_B1_B0)</t>
        </r>
      </text>
    </comment>
    <comment ref="B44" authorId="0" shapeId="0">
      <text>
        <r>
          <rPr>
            <b/>
            <sz val="8"/>
            <rFont val="Arial"/>
            <family val="2"/>
          </rPr>
          <t>The minimum value of B1/B0 in the regression
forecast. If the ratio of coefficients is less
than this value, it is increased to this ratio.
This value is computed from the data, and it is
not entered by the modeler.
(variable Min_B1_B0)</t>
        </r>
      </text>
    </comment>
    <comment ref="B46"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 ref="B48" authorId="0" shapeId="0">
      <text>
        <r>
          <rPr>
            <b/>
            <sz val="8"/>
            <rFont val="Arial"/>
            <family val="2"/>
          </rPr>
          <t>The average selling price during plan time, for
each product x location microsegment, by time
period. Computed from price discount % and list
price; not entered by the modeler.
(variable Price_Average_Plan)</t>
        </r>
      </text>
    </comment>
    <comment ref="B50" authorId="0" shapeId="0">
      <text>
        <r>
          <rPr>
            <b/>
            <sz val="8"/>
            <rFont val="Arial"/>
            <family val="2"/>
          </rPr>
          <t>The average price discount % for each product x
location microsegment, for the entire model time
(history and planning period) by time period
(variable Price_Discount_pct)</t>
        </r>
      </text>
    </comment>
    <comment ref="B52" authorId="0" shapeId="0">
      <text>
        <r>
          <rPr>
            <b/>
            <sz val="8"/>
            <rFont val="Arial"/>
            <family val="2"/>
          </rPr>
          <t>The average price discount % for each product x
location microsegment, for the historical period,
by time period
(variable Price_Discount_pct_History)</t>
        </r>
      </text>
    </comment>
    <comment ref="B54" authorId="0" shapeId="0">
      <text>
        <r>
          <rPr>
            <b/>
            <sz val="8"/>
            <rFont val="Arial"/>
            <family val="2"/>
          </rPr>
          <t>The average price discount % for each product x
location microsegment, for the planning period, by
time period
(variable Price_Discount_pct_Plan)</t>
        </r>
      </text>
    </comment>
    <comment ref="B57" authorId="0" shapeId="0">
      <text>
        <r>
          <rPr>
            <b/>
            <sz val="8"/>
            <rFont val="Arial"/>
            <family val="2"/>
          </rPr>
          <t>List price for each product in each location, for
entire model time (history and plan period), by
time period
(variable Price_List)</t>
        </r>
      </text>
    </comment>
    <comment ref="B59" authorId="0" shapeId="0">
      <text>
        <r>
          <rPr>
            <b/>
            <sz val="8"/>
            <rFont val="Arial"/>
            <family val="2"/>
          </rPr>
          <t>List price for each product in each location, for
historical time period, by time period
(variable Price_List_History)</t>
        </r>
      </text>
    </comment>
    <comment ref="B62" authorId="0" shapeId="0">
      <text>
        <r>
          <rPr>
            <b/>
            <sz val="8"/>
            <rFont val="Arial"/>
            <family val="2"/>
          </rPr>
          <t>List price for each product in each location, by
historical time period. This table is laid out to
facilitate entering database records directly.
(variable Price_List_History_In)</t>
        </r>
      </text>
    </comment>
    <comment ref="B64" authorId="0" shapeId="0">
      <text>
        <r>
          <rPr>
            <b/>
            <sz val="8"/>
            <rFont val="Arial"/>
            <family val="2"/>
          </rPr>
          <t>List price for each product in each location, by
plan time period. The model uses historical values
as defaults, which you can override.
(variable Price_List_Plan)</t>
        </r>
      </text>
    </comment>
    <comment ref="B68" authorId="0" shapeId="0">
      <text>
        <r>
          <rPr>
            <b/>
            <sz val="8"/>
            <rFont val="Arial"/>
            <family val="2"/>
          </rPr>
          <t>The names of products in the sales plan
(variable Products_dim)</t>
        </r>
      </text>
    </comment>
    <comment ref="B70" authorId="0" shapeId="0">
      <text>
        <r>
          <rPr>
            <b/>
            <sz val="8"/>
            <rFont val="Arial"/>
            <family val="2"/>
          </rPr>
          <t>A regression statistic: r^2, the coefficient of
determination. Equal to the fraction of total
variance of sales that is captured by the
regression trend line for each prodcut x location
microsegment.
(variable r_squared)</t>
        </r>
      </text>
    </comment>
    <comment ref="B72" authorId="0" shapeId="0">
      <text>
        <r>
          <rPr>
            <b/>
            <sz val="8"/>
            <rFont val="Arial"/>
            <family val="2"/>
          </rPr>
          <t>A regression statistic: r^2, the coefficient of
determination. Equal to the fraction of total
variance of sales that is captured by the
regression trend line for each prodcut x location
microsegment, in the case of no seasonality
(variable r_squared_No_Ssn)</t>
        </r>
      </text>
    </comment>
    <comment ref="B74" authorId="0" shapeId="0">
      <text>
        <r>
          <rPr>
            <b/>
            <sz val="8"/>
            <rFont val="Arial"/>
            <family val="2"/>
          </rPr>
          <t>Revenue, segmented by product and market segments,
for entire model time (history and planning
period)</t>
        </r>
      </text>
    </comment>
    <comment ref="B76" authorId="0" shapeId="0">
      <text>
        <r>
          <rPr>
            <b/>
            <sz val="8"/>
            <rFont val="Arial"/>
            <family val="2"/>
          </rPr>
          <t>Theoretical revenue that would be generated by
selling historical and planned sales units at full
list price, segmented by product and location.
Used to compute various price discount %
variables.
(variable Revenue_at_List_Price)</t>
        </r>
      </text>
    </comment>
    <comment ref="B78" authorId="0" shapeId="0">
      <text>
        <r>
          <rPr>
            <b/>
            <sz val="8"/>
            <rFont val="Arial"/>
            <family val="2"/>
          </rPr>
          <t>Theoretical revenue that would be generated by
selling historical and planned sales units at full
list price, during plan time. Segmented by product
and location. Used to compute various price
discount % variables.
(variable Revenue_at_List_Price_Plan)</t>
        </r>
      </text>
    </comment>
    <comment ref="B80" authorId="0" shapeId="0">
      <text>
        <r>
          <rPr>
            <b/>
            <sz val="8"/>
            <rFont val="Arial"/>
            <family val="2"/>
          </rPr>
          <t>Revenue growth rates in each time period,
segmented by products, locations and other
segments
(variable Revenue_Growth)</t>
        </r>
      </text>
    </comment>
    <comment ref="B82" authorId="0" shapeId="0">
      <text>
        <r>
          <rPr>
            <b/>
            <sz val="8"/>
            <rFont val="Arial"/>
            <family val="2"/>
          </rPr>
          <t>Revenue history, segmented by products and
locations, by time period. Do not enter input data
here, but rather in table 'Revenue History Input'.
(variable Revenue_History)</t>
        </r>
      </text>
    </comment>
    <comment ref="B84" authorId="0" shapeId="0">
      <text>
        <r>
          <rPr>
            <b/>
            <sz val="8"/>
            <rFont val="Arial"/>
            <family val="2"/>
          </rPr>
          <t>Revenue history, segmented by product, location,
and by historical time period. This table is laid
out to facilitate entering database records
directly.
(variable Revenue_History_In)</t>
        </r>
      </text>
    </comment>
    <comment ref="B86" authorId="0" shapeId="0">
      <text>
        <r>
          <rPr>
            <b/>
            <sz val="8"/>
            <rFont val="Arial"/>
            <family val="2"/>
          </rPr>
          <t>Revenue plan, segmented by product, location,
channel, and customer industry during plan time,
by time period
(variable Revenue_Plan)</t>
        </r>
      </text>
    </comment>
    <comment ref="B88" authorId="0" shapeId="0">
      <text>
        <r>
          <rPr>
            <b/>
            <sz val="8"/>
            <rFont val="Arial"/>
            <family val="2"/>
          </rPr>
          <t>Revenue plan, segmented by product, summed over
plan time
(variable Revenue_Plan_tsum_plt)</t>
        </r>
      </text>
    </comment>
    <comment ref="B90" authorId="0" shapeId="0">
      <text>
        <r>
          <rPr>
            <b/>
            <sz val="8"/>
            <rFont val="Arial"/>
            <family val="2"/>
          </rPr>
          <t>The number of time periods that are omitted from
the beginning of a regression because all the
sales values are zero for these periods. Omitting
these time periods from regression enables the
regression to return a better estimate of growth
(B1) of a new product that was introduced in the
middle of the historical time period.
The formula sets a maximum offset to ensure that
the regression function always gets a mininum of
two periods of input data.
(variable Rgrs_Ofst)</t>
        </r>
      </text>
    </comment>
    <comment ref="B92" authorId="0" shapeId="0">
      <text>
        <r>
          <rPr>
            <b/>
            <sz val="8"/>
            <rFont val="Arial"/>
            <family val="2"/>
          </rPr>
          <t>(Technical:) Basis functions for seasonality,
entered into Linest regression function to capture
seasonality
(variable Ssn_Basis)</t>
        </r>
      </text>
    </comment>
    <comment ref="B94" authorId="0" shapeId="0">
      <text>
        <r>
          <rPr>
            <b/>
            <sz val="8"/>
            <rFont val="Arial"/>
            <family val="2"/>
          </rPr>
          <t>A regression statistic: The standard error in the
regression prediction of sales units, segmented by
product, location, channels and segments
(variable Std_Error_Y_Units)</t>
        </r>
      </text>
    </comment>
    <comment ref="B96" authorId="0" shapeId="0">
      <text>
        <r>
          <rPr>
            <b/>
            <sz val="8"/>
            <rFont val="Arial"/>
            <family val="2"/>
          </rPr>
          <t>A regression statistic: The standard error in the
regression prediction of sales units, segmented by
product, location, channels and segments, in the
case of no seasonality
(variable Std_Error_Y_Units_No_Ssn)</t>
        </r>
      </text>
    </comment>
    <comment ref="B98" authorId="0" shapeId="0">
      <text>
        <r>
          <rPr>
            <b/>
            <sz val="8"/>
            <rFont val="Arial"/>
            <family val="2"/>
          </rPr>
          <t>Revenue target for each channel segment, submitted
by channel managers, for the total planning period
(variable Target_Rev_Chan)</t>
        </r>
      </text>
    </comment>
    <comment ref="B100" authorId="0" shapeId="0">
      <text>
        <r>
          <rPr>
            <b/>
            <sz val="8"/>
            <rFont val="Arial"/>
            <family val="2"/>
          </rPr>
          <t>Revenue target for each location segment,
submitted by location managers, for the total
planning period
(variable Target_Rev_Ind)</t>
        </r>
      </text>
    </comment>
    <comment ref="B102" authorId="0" shapeId="0">
      <text>
        <r>
          <rPr>
            <b/>
            <sz val="8"/>
            <rFont val="Arial"/>
            <family val="2"/>
          </rPr>
          <t>Revenue target for each location segment,
submitted by location managers, for the total
planning period
(variable Target_Rev_Loc)</t>
        </r>
      </text>
    </comment>
    <comment ref="B104" authorId="0" shapeId="0">
      <text>
        <r>
          <rPr>
            <b/>
            <sz val="8"/>
            <rFont val="Arial"/>
            <family val="2"/>
          </rPr>
          <t>Revenue target for each product segment, submitted
by product managers, for the total planning period
(variable Target_Rev_Prod)</t>
        </r>
      </text>
    </comment>
    <comment ref="B106" authorId="0" shapeId="0">
      <text>
        <r>
          <rPr>
            <b/>
            <sz val="8"/>
            <rFont val="Arial"/>
            <family val="2"/>
          </rPr>
          <t>Revenue target for total planning period,
submitted by senior managers
(variable Target_Rev_Total)</t>
        </r>
      </text>
    </comment>
    <comment ref="B108" authorId="0" shapeId="0">
      <text>
        <r>
          <rPr>
            <b/>
            <sz val="8"/>
            <rFont val="Arial"/>
            <family val="2"/>
          </rPr>
          <t>A variable that counts time in years, starting
from the beginning of the planning period</t>
        </r>
      </text>
    </comment>
    <comment ref="B110" authorId="0" shapeId="0">
      <text>
        <r>
          <rPr>
            <b/>
            <sz val="8"/>
            <rFont val="Arial"/>
            <family val="2"/>
          </rPr>
          <t>A variable that counts time in years in the
historical period, where the last period of
history time is zero
(variable Time_History)</t>
        </r>
      </text>
    </comment>
    <comment ref="B112" authorId="0" shapeId="0">
      <text>
        <r>
          <rPr>
            <b/>
            <sz val="8"/>
            <rFont val="Arial"/>
            <family val="2"/>
          </rPr>
          <t>Increasing counter for time periods in the history
time range, where the first time period is
numbered 1
(variable Time_History_Period)</t>
        </r>
      </text>
    </comment>
    <comment ref="B114" authorId="0" shapeId="0">
      <text>
        <r>
          <rPr>
            <b/>
            <sz val="8"/>
            <rFont val="Arial"/>
            <family val="2"/>
          </rPr>
          <t>Increasing counter for time periods in the model
time range, where the first time period is
numbered 1
(variable Time_Period)</t>
        </r>
      </text>
    </comment>
    <comment ref="B116" authorId="0" shapeId="0">
      <text>
        <r>
          <rPr>
            <b/>
            <sz val="8"/>
            <rFont val="Arial"/>
            <family val="2"/>
          </rPr>
          <t>A variable that counts time in years in the
planning period, starting from the beginning of
the planning period
(variable Time_Plan)</t>
        </r>
      </text>
    </comment>
    <comment ref="B119" authorId="0" shapeId="0">
      <text>
        <r>
          <rPr>
            <b/>
            <sz val="8"/>
            <rFont val="Arial"/>
            <family val="2"/>
          </rPr>
          <t>Increasing counter for time periods in the plan
time range, where the first time period is
numbered 1
(variable Time_Plan_Period)</t>
        </r>
      </text>
    </comment>
    <comment ref="B121" authorId="0" shapeId="0">
      <text>
        <r>
          <rPr>
            <b/>
            <sz val="8"/>
            <rFont val="Arial"/>
            <family val="2"/>
          </rPr>
          <t>Sales units, segmented by product and location,
for the entire model time (history and planning
period)
(variable Units)</t>
        </r>
      </text>
    </comment>
    <comment ref="B123" authorId="0" shapeId="0">
      <text>
        <r>
          <rPr>
            <b/>
            <sz val="8"/>
            <rFont val="Arial"/>
            <family val="2"/>
          </rPr>
          <t>A regression coefficient: the constant term in the
regression of sales units history against time
(variable Units_B0)</t>
        </r>
      </text>
    </comment>
    <comment ref="B125" authorId="0" shapeId="0">
      <text>
        <r>
          <rPr>
            <b/>
            <sz val="8"/>
            <rFont val="Arial"/>
            <family val="2"/>
          </rPr>
          <t>A regression coefficient: the constant term in the
regression of sales units history against time
(variable Units_B0_NoSsn)</t>
        </r>
      </text>
    </comment>
    <comment ref="B127" authorId="0" shapeId="0">
      <text>
        <r>
          <rPr>
            <b/>
            <sz val="8"/>
            <rFont val="Arial"/>
            <family val="2"/>
          </rPr>
          <t>A regression statistic: the standard error of the
estimate of the constant term in the regression of
sales units history against time
(variable Units_B0_StdErr)</t>
        </r>
      </text>
    </comment>
    <comment ref="B129" authorId="0" shapeId="0">
      <text>
        <r>
          <rPr>
            <b/>
            <sz val="8"/>
            <rFont val="Arial"/>
            <family val="2"/>
          </rPr>
          <t>A regression statistic: the standard error of the
estimate of the constant term in the regression of
sales units history against time
(variable Units_B0_StdErr_NoSsn)</t>
        </r>
      </text>
    </comment>
    <comment ref="B131" authorId="0" shapeId="0">
      <text>
        <r>
          <rPr>
            <b/>
            <sz val="8"/>
            <rFont val="Arial"/>
            <family val="2"/>
          </rPr>
          <t>The slope coefficient for the regresssion of unit
sales history versus time, after the maximum and
minimum allowable growth rates have been enforced
(variable Units_B1)</t>
        </r>
      </text>
    </comment>
    <comment ref="B133" authorId="0" shapeId="0">
      <text>
        <r>
          <rPr>
            <b/>
            <sz val="8"/>
            <rFont val="Arial"/>
            <family val="2"/>
          </rPr>
          <t>A regression coefficient: the slope coefficient in
the regression of sales units history against
time. The coefficient is called "raw" because the
maximum and minimum limits to growth have not yet
been enforced.
(variable Units_B1_Raw)</t>
        </r>
      </text>
    </comment>
    <comment ref="B135" authorId="0" shapeId="0">
      <text>
        <r>
          <rPr>
            <b/>
            <sz val="8"/>
            <rFont val="Arial"/>
            <family val="2"/>
          </rPr>
          <t>A regression coefficient: the slope coefficient in
the regression of sales units history against
time. The coefficient is called "raw" because the
maximum and minimum limits to growth have not yet
been enforced.
(variable Units_B1_Raw_NoSsn)</t>
        </r>
      </text>
    </comment>
    <comment ref="B137" authorId="0" shapeId="0">
      <text>
        <r>
          <rPr>
            <b/>
            <sz val="8"/>
            <rFont val="Arial"/>
            <family val="2"/>
          </rPr>
          <t>A regression statistic: the standard error of the
estimate of the slope coefficient in the
regression of sales units history against time
(variable Units_B1_Raw_StdErr)</t>
        </r>
      </text>
    </comment>
    <comment ref="B139" authorId="0" shapeId="0">
      <text>
        <r>
          <rPr>
            <b/>
            <sz val="8"/>
            <rFont val="Arial"/>
            <family val="2"/>
          </rPr>
          <t>A regression statistic: the standard error of the
estimate of the slope coefficient in the
regression of sales units history against time
(variable Units_B1_Raw_StdErr_NoSsn)</t>
        </r>
      </text>
    </comment>
    <comment ref="B141" authorId="0" shapeId="0">
      <text>
        <r>
          <rPr>
            <b/>
            <sz val="8"/>
            <rFont val="Arial"/>
            <family val="2"/>
          </rPr>
          <t>The coefficients for the seasonality terms in the
regresssion of unit sales history versus time,
after the sum of the seaonality coefficients has
been forced to zero
(variable Units_Bn_Ssn)</t>
        </r>
      </text>
    </comment>
    <comment ref="B143" authorId="0" shapeId="0">
      <text>
        <r>
          <rPr>
            <b/>
            <sz val="8"/>
            <rFont val="Arial"/>
            <family val="2"/>
          </rPr>
          <t>A regression coefficient: the coefficient for the
seasonality terms in the regression of sales units
history against time. The coefficient is called
"raw" because the sum of the seasonality
coefficients has not yet been forced to zero. 
(variable Units_Bn_Ssn_Raw)</t>
        </r>
      </text>
    </comment>
    <comment ref="B145" authorId="0" shapeId="0">
      <text>
        <r>
          <rPr>
            <b/>
            <sz val="8"/>
            <rFont val="Arial"/>
            <family val="2"/>
          </rPr>
          <t>A regression statistic: the standard error of the
estimate of the coefficient for each seasonality
term in the regression of sales units history
against time.
This variable is amont the first to have
numerical overflows when sales units numbers get
large. Such a condition does not impair the
usefulness of the rest of the model.
(variable Units_Bn_Ssn_Raw_StdErr)</t>
        </r>
      </text>
    </comment>
    <comment ref="B147" authorId="0" shapeId="0">
      <text>
        <r>
          <rPr>
            <b/>
            <sz val="8"/>
            <rFont val="Arial"/>
            <family val="2"/>
          </rPr>
          <t>The history of unit sales, segmented by product,
location and time period. Do not enter input data
here, but rather in table 'Sales Unit History
Input'.
(variable Units_History)</t>
        </r>
      </text>
    </comment>
    <comment ref="B149" authorId="0" shapeId="0">
      <text>
        <r>
          <rPr>
            <b/>
            <sz val="8"/>
            <rFont val="Arial"/>
            <family val="2"/>
          </rPr>
          <t>The history of unit sales, segmented by product,
location, and historical time period. This table
is laid out to facilitate entering database
records directly.
(variable Units_History_In)</t>
        </r>
      </text>
    </comment>
    <comment ref="B151" authorId="0" shapeId="0">
      <text>
        <r>
          <rPr>
            <b/>
            <sz val="8"/>
            <rFont val="Arial"/>
            <family val="2"/>
          </rPr>
          <t>Sales units plan, segmented by product, location,
channel and customer industry, and by time period
(variable Units_Plan)</t>
        </r>
      </text>
    </comment>
    <comment ref="B153" authorId="0" shapeId="0">
      <text>
        <r>
          <rPr>
            <b/>
            <sz val="8"/>
            <rFont val="Arial"/>
            <family val="2"/>
          </rPr>
          <t>Sales units plan, segmented by product, summed
over plan time
(variable Units_Plan_tsum_plt)</t>
        </r>
      </text>
    </comment>
    <comment ref="B155" authorId="0" shapeId="0">
      <text>
        <r>
          <rPr>
            <b/>
            <sz val="8"/>
            <rFont val="Arial"/>
            <family val="2"/>
          </rPr>
          <t>Sales units plan, segmented by product and
location, for the plan period, before adjustment
factors have changed the plan to better fit
managers' targets. Variable Units_Plan (the sales
units plan) is this variable after being
multiplied by the appropriate adjustment factors
to improve the fit with managers' targets.
(variable Units_Regress_Plan)</t>
        </r>
      </text>
    </comment>
    <comment ref="B157" authorId="0" shapeId="0">
      <text>
        <r>
          <rPr>
            <b/>
            <sz val="8"/>
            <rFont val="Arial"/>
            <family val="2"/>
          </rPr>
          <t>The residual error that separates the unit sales
history from the 'constrained' regression trend
line, segmented by product and location, by time
period. This regression line is constrained by
applying limits on the maximum and minimum growth
rates for individual segments to the regression
coefficients, by time period
(variable Units_Residual)</t>
        </r>
      </text>
    </comment>
    <comment ref="B159" authorId="0" shapeId="0">
      <text>
        <r>
          <rPr>
            <b/>
            <sz val="8"/>
            <rFont val="Arial"/>
            <family val="2"/>
          </rPr>
          <t>The residual error that separates the unit sales
history from the regression trend line, when the
seasonality terms have been removed from the
regression for each segment, by time period
(variable Units_Residual_NoSeasons)</t>
        </r>
      </text>
    </comment>
    <comment ref="B161" authorId="0" shapeId="0">
      <text>
        <r>
          <rPr>
            <b/>
            <sz val="8"/>
            <rFont val="Arial"/>
            <family val="2"/>
          </rPr>
          <t>The residual error that separates the unit sales
history from the raw regression trend line, when
the maximum and minimum growth limits are not
applied to the regression coefficients for each
segment, by time period
(variable Units_Residual_Raw)</t>
        </r>
      </text>
    </comment>
    <comment ref="B163" authorId="0" shapeId="0">
      <text>
        <r>
          <rPr>
            <b/>
            <sz val="8"/>
            <rFont val="Arial"/>
            <family val="2"/>
          </rPr>
          <t>Variable cost per unit sold, for each time period,
for historical and plan time periods. Do not enter
input data here, but rather in table 'Var Cost/
Unit History' and 'Var Cost/ Unit Plan'.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t>
        </r>
      </text>
    </comment>
    <comment ref="B166" authorId="0" shapeId="0">
      <text>
        <r>
          <rPr>
            <b/>
            <sz val="8"/>
            <rFont val="Arial"/>
            <family val="2"/>
          </rPr>
          <t>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Var_Cost_per_U_History)</t>
        </r>
      </text>
    </comment>
    <comment ref="B169" authorId="0" shapeId="0">
      <text>
        <r>
          <rPr>
            <b/>
            <sz val="8"/>
            <rFont val="Arial"/>
            <family val="2"/>
          </rPr>
          <t>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Var_Cost_per_U_History_In)</t>
        </r>
      </text>
    </comment>
    <comment ref="B172" authorId="0" shapeId="0">
      <text>
        <r>
          <rPr>
            <b/>
            <sz val="8"/>
            <rFont val="Arial"/>
            <family val="2"/>
          </rPr>
          <t>Variable cost per unit sold, by product, for plan
time periods. The template uses historical values
by default, which you can override.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Var_Cost_per_U_Plan)</t>
        </r>
      </text>
    </comment>
    <comment ref="B176" authorId="0" shapeId="0">
      <text>
        <r>
          <rPr>
            <b/>
            <sz val="8"/>
            <rFont val="Arial"/>
            <family val="2"/>
          </rPr>
          <t>Variable cost by product-market segment, for each
time period. Which costs to include is determined
by your input the the variable 'Variable Cost /
Unit'. Which costs you include depend on what
decisions you will make with the resulting
contribution margins.
(variable Variable_Cost)</t>
        </r>
      </text>
    </comment>
  </commentList>
</comments>
</file>

<file path=xl/comments17.xml><?xml version="1.0" encoding="utf-8"?>
<comments xmlns="http://schemas.openxmlformats.org/spreadsheetml/2006/main">
  <authors>
    <author>VISTA$</author>
  </authors>
  <commentList>
    <comment ref="A7" authorId="0" shapeId="0">
      <text>
        <r>
          <rPr>
            <b/>
            <sz val="8"/>
            <rFont val="Arial"/>
            <family val="2"/>
          </rPr>
          <t>The names of products in the sales plan
(variable Products_dim)</t>
        </r>
      </text>
    </comment>
    <comment ref="E7" authorId="0" shapeId="0">
      <text>
        <r>
          <rPr>
            <b/>
            <sz val="8"/>
            <rFont val="Arial"/>
            <family val="2"/>
          </rPr>
          <t>Revenue plan, segmented by product, summed over
plan time
(variable Revenue_Plan_tsum_plt)</t>
        </r>
      </text>
    </comment>
    <comment ref="F7" authorId="0" shapeId="0">
      <text>
        <r>
          <rPr>
            <b/>
            <sz val="8"/>
            <rFont val="Arial"/>
            <family val="2"/>
          </rPr>
          <t>Sales units plan, segmented by product, summed
over plan time
(variable Units_Plan_tsum_plt)</t>
        </r>
      </text>
    </comment>
  </commentList>
</comments>
</file>

<file path=xl/comments18.xml><?xml version="1.0" encoding="utf-8"?>
<comments xmlns="http://schemas.openxmlformats.org/spreadsheetml/2006/main">
  <authors>
    <author>VISTA$</author>
  </authors>
  <commentList>
    <comment ref="A5" authorId="0" shapeId="0">
      <text>
        <r>
          <rPr>
            <b/>
            <sz val="8"/>
            <rFont val="Arial"/>
            <family val="2"/>
          </rPr>
          <t>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Var_Cost_per_U_History_In)</t>
        </r>
      </text>
    </comment>
    <comment ref="A15" authorId="0" shapeId="0">
      <text>
        <r>
          <rPr>
            <b/>
            <sz val="8"/>
            <rFont val="Arial"/>
            <family val="2"/>
          </rPr>
          <t>Increasing counter for time periods in the model
time range, where the first time period is
numbered 1
(variable Time_Period)</t>
        </r>
      </text>
    </comment>
    <comment ref="A18" authorId="0" shapeId="0">
      <text>
        <r>
          <rPr>
            <b/>
            <sz val="8"/>
            <rFont val="Arial"/>
            <family val="2"/>
          </rPr>
          <t>Increasing counter for time periods in the history
time range, where the first time period is
numbered 1
(variable Time_History_Period)</t>
        </r>
      </text>
    </comment>
    <comment ref="A21" authorId="0" shapeId="0">
      <text>
        <r>
          <rPr>
            <b/>
            <sz val="8"/>
            <rFont val="Arial"/>
            <family val="2"/>
          </rPr>
          <t>Ajustment factor to alter regression forecast for
each micro segment for a given product-location
segment. This factor helps fine-tune the forecast
to match targets submitted by product and location
managers.
(variable Adj_Factor_Prod_Loc)</t>
        </r>
      </text>
    </comment>
    <comment ref="A32" authorId="0" shapeId="0">
      <text>
        <r>
          <rPr>
            <b/>
            <sz val="8"/>
            <rFont val="Arial"/>
            <family val="2"/>
          </rPr>
          <t>Sales units plan, segmented by product and
location, for the plan period, before adjustment
factors have changed the plan to better fit
managers' targets. Variable Units_Plan (the sales
units plan) is this variable after being
multiplied by the appropriate adjustment factors
to improve the fit with managers' targets.
(variable Units_Regress_Plan)</t>
        </r>
      </text>
    </comment>
    <comment ref="A114" authorId="0" shapeId="0">
      <text>
        <r>
          <rPr>
            <b/>
            <sz val="8"/>
            <rFont val="Arial"/>
            <family val="2"/>
          </rPr>
          <t>The number of time periods that are omitted from
the beginning of a regression because all the
sales values are zero for these periods. Omitting
these time periods from regression enables the
regression to return a better estimate of growth
(B1) of a new product that was introduced in the
middle of the historical time period.
The formula sets a maximum offset to ensure that
the regression function always gets a mininum of
two periods of input data.
(variable Rgrs_Ofst)</t>
        </r>
      </text>
    </comment>
    <comment ref="A123" authorId="0" shapeId="0">
      <text>
        <r>
          <rPr>
            <b/>
            <sz val="8"/>
            <rFont val="Arial"/>
            <family val="2"/>
          </rPr>
          <t>The length of the history time range expressed in
model time periods
(variable LHP)</t>
        </r>
      </text>
    </comment>
    <comment ref="A126" authorId="0" shapeId="0">
      <text>
        <r>
          <rPr>
            <b/>
            <sz val="8"/>
            <rFont val="Arial"/>
            <family val="2"/>
          </rPr>
          <t>A variable that counts time in years, starting
from the beginning of the planning period</t>
        </r>
      </text>
    </comment>
    <comment ref="A129" authorId="0" shapeId="0">
      <text>
        <r>
          <rPr>
            <b/>
            <sz val="8"/>
            <rFont val="Arial"/>
            <family val="2"/>
          </rPr>
          <t>A variable that counts time in years in the
historical period, where the last period of
history time is zero
(variable Time_History)</t>
        </r>
      </text>
    </comment>
    <comment ref="A132" authorId="0" shapeId="0">
      <text>
        <r>
          <rPr>
            <b/>
            <sz val="8"/>
            <rFont val="Arial"/>
            <family val="2"/>
          </rPr>
          <t>A variable that counts time in years in the
planning period, starting from the beginning of
the planning period
(variable Time_Plan)</t>
        </r>
      </text>
    </comment>
    <comment ref="A135" authorId="0" shapeId="0">
      <text>
        <r>
          <rPr>
            <b/>
            <sz val="8"/>
            <rFont val="Arial"/>
            <family val="2"/>
          </rPr>
          <t>(Technical:) Basis functions for seasonality,
entered into Linest regression function to capture
seasonality
(variable Ssn_Basis)</t>
        </r>
      </text>
    </comment>
    <comment ref="A141" authorId="0" shapeId="0">
      <text>
        <r>
          <rPr>
            <b/>
            <sz val="8"/>
            <rFont val="Arial"/>
            <family val="2"/>
          </rPr>
          <t>A regression coefficient: the slope coefficient in
the regression of sales units history against
time. The coefficient is called "raw" because the
maximum and minimum limits to growth have not yet
been enforced.
(variable Units_B1_Raw)</t>
        </r>
      </text>
    </comment>
    <comment ref="A157" authorId="0" shapeId="0">
      <text>
        <r>
          <rPr>
            <b/>
            <sz val="8"/>
            <rFont val="Arial"/>
            <family val="2"/>
          </rPr>
          <t>A regression coefficient: the coefficient for the
seasonality terms in the regression of sales units
history against time. The coefficient is called
"raw" because the sum of the seasonality
coefficients has not yet been forced to zero. 
(variable Units_Bn_Ssn_Raw)</t>
        </r>
      </text>
    </comment>
    <comment ref="A239" authorId="0" shapeId="0">
      <text>
        <r>
          <rPr>
            <b/>
            <sz val="8"/>
            <rFont val="Arial"/>
            <family val="2"/>
          </rPr>
          <t>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Var_Cost_per_U_History)</t>
        </r>
      </text>
    </comment>
    <comment ref="A249" authorId="0" shapeId="0">
      <text>
        <r>
          <rPr>
            <b/>
            <sz val="8"/>
            <rFont val="Arial"/>
            <family val="2"/>
          </rPr>
          <t>Variable cost per unit sold, by product, for plan
time periods. The template uses historical values
by default, which you can override.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Var_Cost_per_U_Plan)</t>
        </r>
      </text>
    </comment>
    <comment ref="A259" authorId="0" shapeId="0">
      <text>
        <r>
          <rPr>
            <b/>
            <sz val="8"/>
            <rFont val="Arial"/>
            <family val="2"/>
          </rPr>
          <t>Theoretical revenue that would be generated by
selling historical and planned sales units at full
list price, during plan time. Segmented by product
and location. Used to compute various price
discount % variables.
(variable Revenue_at_List_Price_Plan)</t>
        </r>
      </text>
    </comment>
    <comment ref="A341" authorId="0" shapeId="0">
      <text>
        <r>
          <rPr>
            <b/>
            <sz val="8"/>
            <rFont val="Arial"/>
            <family val="2"/>
          </rPr>
          <t>Theoretical revenue that would be generated by
selling historical and planned sales units at full
list price, segmented by product and location.
Used to compute various price discount %
variables.
(variable Revenue_at_List_Price)</t>
        </r>
      </text>
    </comment>
  </commentList>
</comments>
</file>

<file path=xl/comments2.xml><?xml version="1.0" encoding="utf-8"?>
<comments xmlns="http://schemas.openxmlformats.org/spreadsheetml/2006/main">
  <authors>
    <author>VISTA$</author>
  </authors>
  <commentList>
    <comment ref="A12" authorId="0" shapeId="0">
      <text>
        <r>
          <rPr>
            <b/>
            <sz val="8"/>
            <rFont val="Arial"/>
            <family val="2"/>
          </rPr>
          <t>List price for each product in each location, by
plan time period. The model uses historical values
as defaults, which you can override.
(variable Price_List_Plan)</t>
        </r>
      </text>
    </comment>
    <comment ref="A22" authorId="0" shapeId="0">
      <text>
        <r>
          <rPr>
            <b/>
            <sz val="8"/>
            <rFont val="Arial"/>
            <family val="2"/>
          </rPr>
          <t>The average price discount % for each product x
location microsegment, for the planning period, by
time period
(variable Price_Discount_pct_Plan)</t>
        </r>
      </text>
    </comment>
    <comment ref="A36" authorId="0" shapeId="0">
      <text>
        <r>
          <rPr>
            <b/>
            <sz val="8"/>
            <rFont val="Arial"/>
            <family val="2"/>
          </rPr>
          <t>Variable cost per unit sold, by product, for plan
time periods. The template uses historical values
by default, which you can override.
You can include/exclude any variable costs you
wish, such as cost of goods (direct material,
direct labor other direct costs), selling costs,
and transportation/logistics costs. The decisions
you will make with the resulting contribution
margins determine the costs you should include.
(variable Var_Cost_per_U_Plan)</t>
        </r>
      </text>
    </comment>
  </commentList>
</comments>
</file>

<file path=xl/comments3.xml><?xml version="1.0" encoding="utf-8"?>
<comments xmlns="http://schemas.openxmlformats.org/spreadsheetml/2006/main">
  <authors>
    <author>VISTA$</author>
  </authors>
  <commentList>
    <comment ref="A8" authorId="0" shapeId="0">
      <text>
        <r>
          <rPr>
            <b/>
            <sz val="8"/>
            <rFont val="Arial"/>
            <family val="2"/>
          </rPr>
          <t>List price for each product in each location, for
historical time period, by time period
(variable Price_List_History)</t>
        </r>
      </text>
    </comment>
    <comment ref="A42" authorId="0" shapeId="0">
      <text>
        <r>
          <rPr>
            <b/>
            <sz val="8"/>
            <rFont val="Arial"/>
            <family val="2"/>
          </rPr>
          <t>The average price discount % for each product x
location microsegment, for the historical period,
by time period
(variable Price_Discount_pct_History)</t>
        </r>
      </text>
    </comment>
    <comment ref="A129"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List>
</comments>
</file>

<file path=xl/comments4.xml><?xml version="1.0" encoding="utf-8"?>
<comments xmlns="http://schemas.openxmlformats.org/spreadsheetml/2006/main">
  <authors>
    <author>VISTA$</author>
  </authors>
  <commentList>
    <comment ref="A8" authorId="0" shapeId="0">
      <text>
        <r>
          <rPr>
            <b/>
            <sz val="8"/>
            <rFont val="Arial"/>
            <family val="2"/>
          </rPr>
          <t>Revenue history, segmented by products and
locations, by time period. Do not enter input data
here, but rather in table 'Revenue History Input'.
(variable Revenue_History)</t>
        </r>
      </text>
    </comment>
    <comment ref="A96" authorId="0" shapeId="0">
      <text>
        <r>
          <rPr>
            <b/>
            <sz val="8"/>
            <rFont val="Arial"/>
            <family val="2"/>
          </rPr>
          <t>The history of unit sales, segmented by product,
location and time period. Do not enter input data
here, but rather in table 'Sales Unit History
Input'.
(variable Units_History)</t>
        </r>
      </text>
    </comment>
  </commentList>
</comments>
</file>

<file path=xl/comments5.xml><?xml version="1.0" encoding="utf-8"?>
<comments xmlns="http://schemas.openxmlformats.org/spreadsheetml/2006/main">
  <authors>
    <author>VISTA$</author>
  </authors>
  <commentList>
    <comment ref="A19" authorId="0" shapeId="0">
      <text>
        <r>
          <rPr>
            <b/>
            <sz val="8"/>
            <rFont val="Arial"/>
            <family val="2"/>
          </rPr>
          <t>Adjustment factor that alters regression forecast
for all micro segments. This factor helps the
forecast to match assumptions about total sales
levels submitted by senior managers.
(variable Adj_Factor_Total)</t>
        </r>
      </text>
    </comment>
    <comment ref="F19" authorId="0" shapeId="0">
      <text>
        <r>
          <rPr>
            <b/>
            <sz val="8"/>
            <rFont val="Arial"/>
            <family val="2"/>
          </rPr>
          <t>Suggested adjustment factor that alters regression
forecast for all micro segments.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Adj_Factor_Total_Suggested)</t>
        </r>
      </text>
    </comment>
    <comment ref="K19" authorId="0" shapeId="0">
      <text>
        <r>
          <rPr>
            <b/>
            <sz val="8"/>
            <rFont val="Arial"/>
            <family val="2"/>
          </rPr>
          <t>Revenue target for total planning period,
submitted by senior managers
(variable Target_Rev_Total)</t>
        </r>
      </text>
    </comment>
    <comment ref="P19" authorId="0" shapeId="0">
      <text>
        <r>
          <rPr>
            <b/>
            <sz val="8"/>
            <rFont val="Arial"/>
            <family val="2"/>
          </rPr>
          <t>Revenue plan, segmented by product, location,
channel, and customer industry during plan time,
by time period
(variable Revenue_Plan)</t>
        </r>
      </text>
    </comment>
    <comment ref="A26" authorId="0" shapeId="0">
      <text>
        <r>
          <rPr>
            <b/>
            <sz val="8"/>
            <rFont val="Arial"/>
            <family val="2"/>
          </rPr>
          <t>Adjustment factor that alters regression forecast
for all micro segments for a given location
segment, by location. This factor helps the
forecast to match targets submitted by location
managers.
(variable Adj_Factor_Loc)</t>
        </r>
      </text>
    </comment>
    <comment ref="F26" authorId="0" shapeId="0">
      <text>
        <r>
          <rPr>
            <b/>
            <sz val="8"/>
            <rFont val="Arial"/>
            <family val="2"/>
          </rPr>
          <t>Suggested adjustment factor to alter regression
forecast for all micro segments for a given
location segment, by location.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Adj_Factor_Loc_Suggested)</t>
        </r>
      </text>
    </comment>
    <comment ref="K26" authorId="0" shapeId="0">
      <text>
        <r>
          <rPr>
            <b/>
            <sz val="8"/>
            <rFont val="Arial"/>
            <family val="2"/>
          </rPr>
          <t>Revenue target for each location segment,
submitted by location managers, for the total
planning period
(variable Target_Rev_Loc)</t>
        </r>
      </text>
    </comment>
    <comment ref="P26" authorId="0" shapeId="0">
      <text>
        <r>
          <rPr>
            <b/>
            <sz val="8"/>
            <rFont val="Arial"/>
            <family val="2"/>
          </rPr>
          <t>Revenue plan, segmented by product, location,
channel, and customer industry during plan time,
by time period
(variable Revenue_Plan)</t>
        </r>
      </text>
    </comment>
    <comment ref="A36" authorId="0" shapeId="0">
      <text>
        <r>
          <rPr>
            <b/>
            <sz val="8"/>
            <rFont val="Arial"/>
            <family val="2"/>
          </rPr>
          <t>Adjustment factor that alters regression forecast
for all micro segments for a given sales channel,
by channel. This factor helps the forecast to
match targets submitted by channel managers.
(variable Adj_Factor_Chan)</t>
        </r>
      </text>
    </comment>
    <comment ref="F36" authorId="0" shapeId="0">
      <text>
        <r>
          <rPr>
            <b/>
            <sz val="8"/>
            <rFont val="Arial"/>
            <family val="2"/>
          </rPr>
          <t>Suggested adjustment factor to alter regression
forecast for all micro segments for a given
channel segment, by channel.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Adj_Factor_Chan_Suggested)</t>
        </r>
      </text>
    </comment>
    <comment ref="K36" authorId="0" shapeId="0">
      <text>
        <r>
          <rPr>
            <b/>
            <sz val="8"/>
            <rFont val="Arial"/>
            <family val="2"/>
          </rPr>
          <t>Revenue target for each channel segment, submitted
by channel managers, for the total planning period
(variable Target_Rev_Chan)</t>
        </r>
      </text>
    </comment>
    <comment ref="P36" authorId="0" shapeId="0">
      <text>
        <r>
          <rPr>
            <b/>
            <sz val="8"/>
            <rFont val="Arial"/>
            <family val="2"/>
          </rPr>
          <t>Revenue plan, segmented by product, location,
channel, and customer industry during plan time,
by time period
(variable Revenue_Plan)</t>
        </r>
      </text>
    </comment>
    <comment ref="A46" authorId="0" shapeId="0">
      <text>
        <r>
          <rPr>
            <b/>
            <sz val="8"/>
            <rFont val="Arial"/>
            <family val="2"/>
          </rPr>
          <t>Adjustment factor that alters regression forecast
for all micro segments for a given product
segment, by product. This factor helps the
forecast to match targets submitted by product
managers.
(variable Adj_Factor_Prod)</t>
        </r>
      </text>
    </comment>
    <comment ref="F46" authorId="0" shapeId="0">
      <text>
        <r>
          <rPr>
            <b/>
            <sz val="8"/>
            <rFont val="Arial"/>
            <family val="2"/>
          </rPr>
          <t>Suggested adjustment factor to alter regression
forecast for all micro segments for a given
product segment, by product.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Adj_Factor_Prod_Suggested)</t>
        </r>
      </text>
    </comment>
    <comment ref="K46" authorId="0" shapeId="0">
      <text>
        <r>
          <rPr>
            <b/>
            <sz val="8"/>
            <rFont val="Arial"/>
            <family val="2"/>
          </rPr>
          <t>Revenue target for each product segment, submitted
by product managers, for the total planning period
(variable Target_Rev_Prod)</t>
        </r>
      </text>
    </comment>
    <comment ref="P46" authorId="0" shapeId="0">
      <text>
        <r>
          <rPr>
            <b/>
            <sz val="8"/>
            <rFont val="Arial"/>
            <family val="2"/>
          </rPr>
          <t>Revenue plan, segmented by product, location,
channel, and customer industry during plan time,
by time period
(variable Revenue_Plan)</t>
        </r>
      </text>
    </comment>
    <comment ref="A55" authorId="0" shapeId="0">
      <text>
        <r>
          <rPr>
            <b/>
            <sz val="8"/>
            <rFont val="Arial"/>
            <family val="2"/>
          </rPr>
          <t>Adjustment factor that alters regression forecast
for all micro segments for a given industry
segment, by industry( or other segment). This
factor helps the forecast to match targets
submitted by segment managers.
(variable Adj_Factor_Industry)</t>
        </r>
      </text>
    </comment>
    <comment ref="F55" authorId="0" shapeId="0">
      <text>
        <r>
          <rPr>
            <b/>
            <sz val="8"/>
            <rFont val="Arial"/>
            <family val="2"/>
          </rPr>
          <t>Suggested adjustment factor to alter regression
forecast for all micro segments for a given
industry segment, by industry (or other segment).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
(variable Adj_Factor_Industry_Suggested)</t>
        </r>
      </text>
    </comment>
    <comment ref="K55" authorId="0" shapeId="0">
      <text>
        <r>
          <rPr>
            <b/>
            <sz val="8"/>
            <rFont val="Arial"/>
            <family val="2"/>
          </rPr>
          <t>Revenue target for each location segment,
submitted by location managers, for the total
planning period
(variable Target_Rev_Ind)</t>
        </r>
      </text>
    </comment>
    <comment ref="P55" authorId="0" shapeId="0">
      <text>
        <r>
          <rPr>
            <b/>
            <sz val="8"/>
            <rFont val="Arial"/>
            <family val="2"/>
          </rPr>
          <t>Revenue plan, segmented by product, location,
channel, and customer industry during plan time,
by time period
(variable Revenue_Plan)</t>
        </r>
      </text>
    </comment>
    <comment ref="A67" authorId="0" shapeId="0">
      <text>
        <r>
          <rPr>
            <b/>
            <sz val="8"/>
            <rFont val="Arial"/>
            <family val="2"/>
          </rPr>
          <t>Ajustment factor to alter regression forecast for
each micro segment for a given product-location
segment. This factor helps fine-tune the forecast
to match targets submitted by product and location
managers.
(variable Adj_Factor_Prod_Loc)</t>
        </r>
      </text>
    </comment>
  </commentList>
</comments>
</file>

<file path=xl/comments6.xml><?xml version="1.0" encoding="utf-8"?>
<comments xmlns="http://schemas.openxmlformats.org/spreadsheetml/2006/main">
  <authors>
    <author>VISTA$</author>
  </authors>
  <commentList>
    <comment ref="A7" authorId="0" shapeId="0">
      <text>
        <r>
          <rPr>
            <b/>
            <sz val="8"/>
            <rFont val="Arial"/>
            <family val="2"/>
          </rPr>
          <t>List price for each product in each location, by
plan time period. The model uses historical values
as defaults, which you can override.
(variable Price_List_Plan)</t>
        </r>
      </text>
    </comment>
    <comment ref="G7" authorId="0" shapeId="0">
      <text>
        <r>
          <rPr>
            <b/>
            <sz val="8"/>
            <rFont val="Arial"/>
            <family val="2"/>
          </rPr>
          <t>The average price discount % for each product x
location microsegment, for the planning period, by
time period
(variable Price_Discount_pct_Plan)</t>
        </r>
      </text>
    </comment>
    <comment ref="M7" authorId="0" shapeId="0">
      <text>
        <r>
          <rPr>
            <b/>
            <sz val="8"/>
            <rFont val="Arial"/>
            <family val="2"/>
          </rPr>
          <t>The average selling price during plan time, for
each product x location microsegment, by time
period. Computed from price discount % and list
price; not entered by the modeler.
(variable Price_Average_Plan)</t>
        </r>
      </text>
    </comment>
  </commentList>
</comments>
</file>

<file path=xl/comments7.xml><?xml version="1.0" encoding="utf-8"?>
<comments xmlns="http://schemas.openxmlformats.org/spreadsheetml/2006/main">
  <authors>
    <author>VISTA$</author>
  </authors>
  <commentList>
    <comment ref="A8" authorId="0" shapeId="0">
      <text>
        <r>
          <rPr>
            <b/>
            <sz val="8"/>
            <rFont val="Arial"/>
            <family val="2"/>
          </rPr>
          <t>Revenue plan, segmented by product, location,
channel, and customer industry during plan time,
by time period
(variable Revenue_Plan)</t>
        </r>
      </text>
    </comment>
    <comment ref="G8" authorId="0" shapeId="0">
      <text>
        <r>
          <rPr>
            <b/>
            <sz val="8"/>
            <rFont val="Arial"/>
            <family val="2"/>
          </rPr>
          <t>Sales units plan, segmented by product, location,
channel and customer industry, and by time period
(variable Units_Plan)</t>
        </r>
      </text>
    </comment>
  </commentList>
</comments>
</file>

<file path=xl/comments8.xml><?xml version="1.0" encoding="utf-8"?>
<comments xmlns="http://schemas.openxmlformats.org/spreadsheetml/2006/main">
  <authors>
    <author>VISTA$</author>
  </authors>
  <commentList>
    <comment ref="A10" authorId="0" shapeId="0">
      <text>
        <r>
          <rPr>
            <b/>
            <sz val="8"/>
            <rFont val="Arial"/>
            <family val="2"/>
          </rPr>
          <t>Revenue, segmented by product and market segments,
for entire model time (history and planning
period)</t>
        </r>
      </text>
    </comment>
    <comment ref="A16" authorId="0" shapeId="0">
      <text>
        <r>
          <rPr>
            <b/>
            <sz val="8"/>
            <rFont val="Arial"/>
            <family val="2"/>
          </rPr>
          <t>Revenue growth rates in each time period,
segmented by products, locations and other
segments
(variable Revenue_Growth)</t>
        </r>
      </text>
    </comment>
    <comment ref="A22" authorId="0" shapeId="0">
      <text>
        <r>
          <rPr>
            <b/>
            <sz val="8"/>
            <rFont val="Arial"/>
            <family val="2"/>
          </rPr>
          <t>Sales units, segmented by product and location,
for the entire model time (history and planning
period)
(variable Units)</t>
        </r>
      </text>
    </comment>
    <comment ref="A33" authorId="0" shapeId="0">
      <text>
        <r>
          <rPr>
            <b/>
            <sz val="8"/>
            <rFont val="Arial"/>
            <family val="2"/>
          </rPr>
          <t>Revenue, segmented by product and market segments,
for entire model time (history and planning
period)</t>
        </r>
      </text>
    </comment>
    <comment ref="A38" authorId="0" shapeId="0">
      <text>
        <r>
          <rPr>
            <b/>
            <sz val="8"/>
            <rFont val="Arial"/>
            <family val="2"/>
          </rPr>
          <t>Revenue growth rates in each time period,
segmented by products, locations and other
segments
(variable Revenue_Growth)</t>
        </r>
      </text>
    </comment>
    <comment ref="A47" authorId="0" shapeId="0">
      <text>
        <r>
          <rPr>
            <b/>
            <sz val="8"/>
            <rFont val="Arial"/>
            <family val="2"/>
          </rPr>
          <t>Sales units, segmented by product and location,
for the entire model time (history and planning
period)
(variable Units)</t>
        </r>
      </text>
    </comment>
    <comment ref="A60" authorId="0" shapeId="0">
      <text>
        <r>
          <rPr>
            <b/>
            <sz val="8"/>
            <rFont val="Arial"/>
            <family val="2"/>
          </rPr>
          <t>List price for each product in each location, for
entire model time (history and plan period), by
time period
(variable Price_List)</t>
        </r>
      </text>
    </comment>
    <comment ref="A67"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 ref="A74" authorId="0" shapeId="0">
      <text>
        <r>
          <rPr>
            <b/>
            <sz val="8"/>
            <rFont val="Arial"/>
            <family val="2"/>
          </rPr>
          <t>The average price discount % for each product x
location microsegment, for the entire model time
(history and planning period) by time period
(variable Price_Discount_pct)</t>
        </r>
      </text>
    </comment>
  </commentList>
</comments>
</file>

<file path=xl/comments9.xml><?xml version="1.0" encoding="utf-8"?>
<comments xmlns="http://schemas.openxmlformats.org/spreadsheetml/2006/main">
  <authors>
    <author>VISTA$</author>
  </authors>
  <commentList>
    <comment ref="A8" authorId="0" shapeId="0">
      <text>
        <r>
          <rPr>
            <b/>
            <sz val="8"/>
            <rFont val="Arial"/>
            <family val="2"/>
          </rPr>
          <t>Revenue, segmented by product and market segments,
for entire model time (history and planning
period)</t>
        </r>
      </text>
    </comment>
    <comment ref="A15" authorId="0" shapeId="0">
      <text>
        <r>
          <rPr>
            <b/>
            <sz val="8"/>
            <rFont val="Arial"/>
            <family val="2"/>
          </rPr>
          <t>Revenue growth rates in each time period,
segmented by products, locations and other
segments
(variable Revenue_Growth)</t>
        </r>
      </text>
    </comment>
    <comment ref="A24" authorId="0" shapeId="0">
      <text>
        <r>
          <rPr>
            <b/>
            <sz val="8"/>
            <rFont val="Arial"/>
            <family val="2"/>
          </rPr>
          <t>Sales units, segmented by product and location,
for the entire model time (history and planning
period)
(variable Units)</t>
        </r>
      </text>
    </comment>
    <comment ref="A39" authorId="0" shapeId="0">
      <text>
        <r>
          <rPr>
            <b/>
            <sz val="8"/>
            <rFont val="Arial"/>
            <family val="2"/>
          </rPr>
          <t>List price for each product in each location, for
entire model time (history and plan period), by
time period
(variable Price_List)</t>
        </r>
      </text>
    </comment>
    <comment ref="A47" authorId="0" shapeId="0">
      <text>
        <r>
          <rPr>
            <b/>
            <sz val="8"/>
            <rFont val="Arial"/>
            <family val="2"/>
          </rPr>
          <t>The average selling price during the entire
modeling period (historical period and planning
period), for each product x location microsegment,
by time period. Computed from price discount % and
list price; not entered by the modeler.
(variable Price_Average)</t>
        </r>
      </text>
    </comment>
  </commentList>
</comments>
</file>

<file path=xl/sharedStrings.xml><?xml version="1.0" encoding="utf-8"?>
<sst xmlns="http://schemas.openxmlformats.org/spreadsheetml/2006/main" count="1392" uniqueCount="1057">
  <si>
    <t>Units_History_In["Products.Drill_Press", "Locations.West", "Channels.Indirect", "Industries.Direct", DATE(2010,10,1)]|=L34</t>
  </si>
  <si>
    <t>Adj_Factor_Prod["Products.Drill_Press", DATE(2011,4,1)]|=B47</t>
  </si>
  <si>
    <t>World</t>
  </si>
  <si>
    <t>Variable Cost</t>
  </si>
  <si>
    <t>Adj_Factor_Prod_Loc["Locations.East", "Products.Drill_Press", DATE(2011,7,1)]|=C69</t>
  </si>
  <si>
    <t>The maximum annual growth rate that the regression forecast can predict without human override. If the regression specifieds a larger growth rate, the rate is reduced to this growth rate.</t>
  </si>
  <si>
    <t>Revenue_History_In["Products.Drill_Press", "Locations.West", "Channels.Direct", "Industries.Direct", DATE(2009,1,1)]|=0</t>
  </si>
  <si>
    <t>Units_History_In["Products.Drill_Press", "Locations.West", "Channels.Direct", "Industries.Indirect", DATE(2009,4,1)]|=F33</t>
  </si>
  <si>
    <t>Revenue_History_In["Products.Drill_Press", "Locations.East", "Channels.Direct", "Industries.Direct", DATE(2009,10,1)]|=H14</t>
  </si>
  <si>
    <t>Units_History_In["Products.Drill_Press", "Locations.East", "Channels.Indirect", "Industries.Direct", DATE(2009,1,1)]|=0</t>
  </si>
  <si>
    <t>Units_Plan_tsum_plt</t>
  </si>
  <si>
    <t>Units_History_In["Products.Drill_Press", "Locations.West", "Channels.Direct", "Industries.Indirect", DATE(2009,1,1)]|=0</t>
  </si>
  <si>
    <t>Units Season Coeffs Std Error</t>
  </si>
  <si>
    <t>:A:0:Units_Bn_Ssn_Raw_StdErr</t>
  </si>
  <si>
    <t>Plot Vars'!Units_Plan_tsum_plt</t>
  </si>
  <si>
    <t>Suggested Total Factor</t>
  </si>
  <si>
    <t>r_squared</t>
  </si>
  <si>
    <t>Revenue_History_In</t>
  </si>
  <si>
    <t>Theoretical revenue that would be generated by selling historical and planned sales units at full list price, during plan time. Segmented by product and location. Used to compute various price discount % variables.</t>
  </si>
  <si>
    <t>Prod-Loc Adjust Factor</t>
  </si>
  <si>
    <t>Dimension Index</t>
  </si>
  <si>
    <t>Contribution Margin %</t>
  </si>
  <si>
    <t>:A:-1:Max_B1_B0</t>
  </si>
  <si>
    <t>Revenue_History_In["Products.Drill_Press", "Locations.West", "Channels.Direct", "Industries.Direct", DATE(2009,7,1)]|=G18</t>
  </si>
  <si>
    <t>The history of unit sales, segmented by product, location, and historical time period. This table is laid out to facilitate entering database records directly.</t>
  </si>
  <si>
    <t>last(Time_History_Period)</t>
  </si>
  <si>
    <t>Adj_Factor_Prod["Products.Drill_Press", DATE(2011,1,1)]|=1</t>
  </si>
  <si>
    <t>Price_List_History_In["Products.Drill_Press", "Channels.Indirect", "Locations.East", DATE(2010,10,1)]|=L44</t>
  </si>
  <si>
    <t>Revenue_History_In["Products.Drill_Press", "Locations.West", "Channels.Indirect", "Industries.Indirect", DATE(2009,1,1)]|=0</t>
  </si>
  <si>
    <t>Price_List_History_In["Products.Drill_Press", "Channels.Indirect", "Locations.West", DATE(2010,1,1)]|=I45</t>
  </si>
  <si>
    <t>Adj_Factor_Loc["Locations.East", DATE(2011,4,1)]|=B27</t>
  </si>
  <si>
    <t>:A:0:Time_History_Period</t>
  </si>
  <si>
    <t>:A:0:Contrib_Margin_pct</t>
  </si>
  <si>
    <t>:A:0:Units_B0_StdErr_NoSsn</t>
  </si>
  <si>
    <t>:D:0:Prod_Loc_Seg.Total</t>
  </si>
  <si>
    <t>Price_List_History_In["Products.Drill_Press", "Channels.Direct", "Locations.East", DATE(2010,4,1)]|=J42</t>
  </si>
  <si>
    <t>A regression statistic: r^2, the coefficient of determination. Equal to the fraction of total variance of sales that is captured by the regression trend line for each prodcut x location microsegment.</t>
  </si>
  <si>
    <t>Sales Channels, such as inside sales force, wholesalers, outside sales reps</t>
  </si>
  <si>
    <t>Units_History_In["Products.Drill_Press", "Locations.East", "Channels.Indirect", "Industries.Direct", DATE(2010,1,1)]|=I30</t>
  </si>
  <si>
    <t>:A:-1:Ssn_Basis</t>
  </si>
  <si>
    <t>Price_List_Plan["Products.Drill_Press", "Channels.Direct", "Locations.East", DATE(2011,4,1)]|=F12</t>
  </si>
  <si>
    <t>Revenue_History_In["Products.Drill_Press", "Locations.East", "Channels.Indirect", "Industries.Indirect", DATE(2009,1,1)]|=0</t>
  </si>
  <si>
    <t>Q4</t>
  </si>
  <si>
    <t>Price_List_History_In["Products.Drill_Press", "Channels.Direct", "Locations.West", DATE(2009,10,1)]|=H43</t>
  </si>
  <si>
    <t>Revenue_History_In["Products.Drill_Press", "Locations.West", "Channels.Direct", "Industries.Indirect", DATE(2010,4,1)]|=J19</t>
  </si>
  <si>
    <t>Price_List*Units</t>
  </si>
  <si>
    <t>Adj_Factor_Chan["Channels.Direct", DATE(2011,1,1)]|=1</t>
  </si>
  <si>
    <t>Product Family</t>
  </si>
  <si>
    <t>Continent</t>
  </si>
  <si>
    <t>Drill Press</t>
  </si>
  <si>
    <t>Revenue_Growth</t>
  </si>
  <si>
    <t>Units_Plan</t>
  </si>
  <si>
    <t>Price_Average*Units_Plan</t>
  </si>
  <si>
    <t xml:space="preserve">  Segments</t>
  </si>
  <si>
    <t>Locations, Products, Industries, Channels</t>
  </si>
  <si>
    <t>Contrib_Margin</t>
  </si>
  <si>
    <t xml:space="preserve">  Total</t>
  </si>
  <si>
    <t>if(Rgrs_Ofst=0, linest(2, 1, true, ranget(Units_History, model_date(1), model_date(2, -LPP)-1), ranget(Time, model_date(1), model_date(2, -LPP)-1), ranget(Ssn_Basis["Ssns.Q1"], model_date(1), model_date(2, -LPP)-1), ranget(Ssn_Basis["Ssns.Q2"], model_date(1), model_date(2, -LPP)-1), ranget(Ssn_Basis["Ssns.Q3"], model_date(1), model_date(2, -LPP)-1), ranget(Ssn_Basis["Ssns.Q4"], model_date(1), model_date(2, -LPP)-1)), if(Rgrs_Ofst=1, linest(2, 1, true, ranget(Units_History, model_date(1, 1), model_date(2, -LPP)-1), ranget(Time, model_date(1, 1), model_date(2, -LPP)-1), ranget(Ssn_Basis["Ssns.Q1"], model_date(1, 1), model_date(2, -LPP)-1), ranget(Ssn_Basis["Ssns.Q2"], model_date(1, 1), model_date(2, -LPP)-1), ranget(Ssn_Basis["Ssns.Q3"], model_date(1, 1), model_date(2, -LPP)-1), ranget(Ssn_Basis["Ssns.Q4"], model_date(1, 1), model_date(2, -LPP)-1)), if(Rgrs_Ofst=2, linest(2, 1, true, ranget(Units_History, model_date(1, 2), model_date(2, -LPP)-1), ranget(Time, model_date(1, 2), model_date(2, -LPP)-1), ranget(Ssn_Basis["Ssns.Q1"], model_date(1, 2), model_date(2, -LPP)-1), ranget(Ssn_Basis["Ssns.Q2"], model_date(1, 2), model_date(2, -LPP)-1), ranget(Ssn_Basis["Ssns.Q3"], model_date(1, 2), model_date(2, -LPP)-1), ranget(Ssn_Basis["Ssns.Q4"], model_date(1, 2), model_date(2, -LPP)-1)), if(Rgrs_Ofst=3, linest(2, 1, true, ranget(Units_History, model_date(1, 3), model_date(2, -LPP)-1), ranget(Time, model_date(1, 3), model_date(2, -LPP)-1), ranget(Ssn_Basis["Ssns.Q1"], model_date(1, 3), model_date(2, -LPP)-1), ranget(Ssn_Basis["Ssns.Q2"], model_date(1, 3), model_date(2, -LPP)-1), ranget(Ssn_Basis["Ssns.Q3"], model_date(1, 3), model_date(2, -LPP)-1), ranget(Ssn_Basis["Ssns.Q4"], model_date(1, 3), model_date(2, -LPP)-1)), linest(2, 1, true, ranget(Units_History, model_date(1, 4), model_date(2, -LPP)-1), ranget(Time, model_date(1, 4), model_date(2, -LPP)-1), ranget(Ssn_Basis["Ssns.Q1"], model_date(1, 4), model_date(2, -LPP)-1), ranget(Ssn_Basis["Ssns.Q2"], model_date(1, 4), model_date(2, -LPP)-1), ranget(Ssn_Basis["Ssns.Q3"], model_date(1, 4), model_date(2, -LPP)-1), ranget(Ssn_Basis["Ssns.Q4"], model_date(1, 4), model_date(2, -LPP)-1))))))</t>
  </si>
  <si>
    <t>:A:0:Std_Error_Y_Units</t>
  </si>
  <si>
    <t>Sales units plan, segmented by product and location, for the plan period, before adjustment factors have changed the plan to better fit managers' targets. Variable Units_Plan (the sales units plan) is this variable after being multiplied by the appropriate adjustment factors to improve the fit with managers' targets.</t>
  </si>
  <si>
    <t>:A:0:Target_Rev_Prod</t>
  </si>
  <si>
    <t>Sales Summary'!Revenue_Products_Drill_Press_Locations_East_Channels_Direct_Industries</t>
  </si>
  <si>
    <t>:D:1:Products</t>
  </si>
  <si>
    <t>Adj_Factor_Total[DATE(2011,4,1)]|=B19</t>
  </si>
  <si>
    <t>Adj_Factor_Total[DATE(2011,7,1)]|=C19</t>
  </si>
  <si>
    <t>Price_List_History_In["Products.Drill_Press", "Channels.Indirect", "Locations.West", DATE(2009,1,1)]|=1</t>
  </si>
  <si>
    <t>Industry</t>
  </si>
  <si>
    <t>Var_Cost_per_U*Units</t>
  </si>
  <si>
    <t>Products_dim</t>
  </si>
  <si>
    <t>Industry Revenue Targets</t>
  </si>
  <si>
    <t>Var_Cost_per_U_History</t>
  </si>
  <si>
    <t>Increasing counter for time periods in the history time range, where the first time period is numbered 1</t>
  </si>
  <si>
    <t>Sales Summary'!Revenue_Products_Drill_Press_Locations_East_Channels_Direct_Industries_Direct</t>
  </si>
  <si>
    <t>Total As</t>
  </si>
  <si>
    <t>:A:-1:Units_Residual_Raw</t>
  </si>
  <si>
    <t>:A:-1:Time_Plan</t>
  </si>
  <si>
    <t>Units_History_In["Products.Drill_Press", "Locations.West", "Channels.Indirect", "Industries.Indirect", DATE(2009,10,1)]|=H35</t>
  </si>
  <si>
    <t>Var_Cost_per_U_History_In["Products.Drill_Press", "Locations.West", DATE(2010,10,1)]|=L53</t>
  </si>
  <si>
    <t>Revenue_History_In["Products.Drill_Press", "Locations.East", "Channels.Indirect", "Industries.Indirect", DATE(2010,4,1)]|=J17</t>
  </si>
  <si>
    <t>Price_List_Plan</t>
  </si>
  <si>
    <t>1/periods_per("year")</t>
  </si>
  <si>
    <t>Products, Channels, Locations</t>
  </si>
  <si>
    <t>:A:0:Units_B1_Raw</t>
  </si>
  <si>
    <t>Increasing counter for time periods in the model time range, where the first time period is numbered 1</t>
  </si>
  <si>
    <t>Level As</t>
  </si>
  <si>
    <t>:D:2:Prod_Loc_Seg.Products</t>
  </si>
  <si>
    <t>Price_List_Plan["Products.Drill_Press", "Channels.Direct", "Locations.West", DATE(2011,10,1)]|=H13</t>
  </si>
  <si>
    <t>(Intermediate Computations)'!Revenue_Time_Period</t>
  </si>
  <si>
    <t>Sales Unit History Input</t>
  </si>
  <si>
    <t>Price_Discount_pct_Plan["Products.Drill_Press", "Channels.Direct", "Locations.East", "Industries.Indirect", DATE(2011,4,1)]|=F23</t>
  </si>
  <si>
    <t>:A:-1:Time_Plan_Period</t>
  </si>
  <si>
    <t>Sales Summary'!Units_Products_Drill_Press_Locations_East_Channels_Indirect_Industries_Direct</t>
  </si>
  <si>
    <t>The residual error that separates the unit sales history from the regression trend line, when the seasonality terms have been removed from the regression for each segment, by time period</t>
  </si>
  <si>
    <t>Price_List_Plan["Products.Drill_Press", "Channels.Direct", "Locations.East", DATE(2011,10,1)]|=H12</t>
  </si>
  <si>
    <t>:A:0:Price_List_History_In</t>
  </si>
  <si>
    <t>Units B0 Std Error</t>
  </si>
  <si>
    <t>:A:-1:Revenue_at_List_Price_Plan</t>
  </si>
  <si>
    <t>(Technical:) Basis functions for seasonality, entered into Linest regression function to capture seasonality</t>
  </si>
  <si>
    <t>Products, Locations, Channels</t>
  </si>
  <si>
    <t>Revenue_History_In["Products.Drill_Press", "Locations.East", "Channels.Indirect", "Industries.Direct", DATE(2010,4,1)]|=J16</t>
  </si>
  <si>
    <t>Price_Discount_pct_Plan["Products.Drill_Press", "Channels.Direct", "Locations.West", "Industries.Indirect", DATE(2011,10,1)]|=H25</t>
  </si>
  <si>
    <t>A regression coefficient: the constant term in the regression of sales units history against time</t>
  </si>
  <si>
    <t>Adjustment factor that alters regression forecast for all micro segments for a given location segment, by location. This factor helps the forecast to match targets submitted by location managers.</t>
  </si>
  <si>
    <t>Revenue_History_In["Products.Drill_Press", "Locations.East", "Channels.Direct", "Industries.Direct", DATE(2009,7,1)]|=G14</t>
  </si>
  <si>
    <t>:A:0:Variable_Cost</t>
  </si>
  <si>
    <t>Sales Summary'!Units_Products_Drill_Press_Locations_East_Channels_Direct_Industries_Indirect</t>
  </si>
  <si>
    <t>Revenue_History_In["Products.Drill_Press", "Locations.East", "Channels.Indirect", "Industries.Direct", DATE(2009,1,1)]|=0</t>
  </si>
  <si>
    <t>Target_Rev_Loc["Locations.West", DATE(2011,10,1)]|=N28</t>
  </si>
  <si>
    <t>Total Revenue Target</t>
  </si>
  <si>
    <t>Units_History_In["Products.Drill_Press", "Locations.West", "Channels.Indirect", "Industries.Indirect", DATE(2009,4,1)]|=F35</t>
  </si>
  <si>
    <t>:A:-1:Adj_Factor_Total</t>
  </si>
  <si>
    <t>:A:-1:Revenue_History_In</t>
  </si>
  <si>
    <t>Direct</t>
  </si>
  <si>
    <t>Time History</t>
  </si>
  <si>
    <t>Segments</t>
  </si>
  <si>
    <t>if(or(first(Units_History)&gt;0, LHP&lt;3), 0, if(or(first(Units_History, 1)&gt;0, LHP&lt;4), 1, if(or(first(Units_History, 2)&gt;0, LHP&lt;5), 2, if(or(first(Units_History, 3)&gt;0, LHP&lt;6), 3, if(or(first(Units_History, 4)&gt;0, LHP&lt;7), 4, 5)))))</t>
  </si>
  <si>
    <t>Adj_Factor_Prod_Loc</t>
  </si>
  <si>
    <t>Ssns</t>
  </si>
  <si>
    <t>Target_Rev_Chan["Channels.Indirect", DATE(2011,10,1)]|=N38</t>
  </si>
  <si>
    <t>if(Rgrs_Ofst=0, linest(2, 0, true, ranget(Units_History, model_date(1), model_date(2, -LPP)-1), ranget(Time, model_date(1), model_date(2, -LPP)-1)), if(Rgrs_Ofst=1, linest(2, 0, true, ranget(Units_History, model_date(1, 1), model_date(2, -LPP)-1), ranget(Time, model_date(1, 1), model_date(2, -LPP)-1)), if(Rgrs_Ofst=2, linest(2, 0, true, ranget(Units_History, model_date(1, 2), model_date(2, -LPP)-1), ranget(Time, model_date(1, 2), model_date(2, -LPP)-1)), if(Rgrs_Ofst=3, linest(2, 0, true, ranget(Units_History, model_date(1, 3), model_date(2, -LPP)-1), ranget(Time, model_date(1, 3), model_date(2, -LPP)-1)), linest(2, 0, true, ranget(Units_History, model_date(1, 4), model_date(2, -LPP)-1), ranget(Time, model_date(1, 4), model_date(2, -LPP)-1))))))</t>
  </si>
  <si>
    <t>Revenue_History_In["Products.Drill_Press", "Locations.West", "Channels.Direct", "Industries.Direct", DATE(2010,7,1)]|=K18</t>
  </si>
  <si>
    <t>Adj_Factor_Loc["Locations.West", DATE(2011,1,1)]|=1</t>
  </si>
  <si>
    <t>:A:0:Time_Plan_Period</t>
  </si>
  <si>
    <t>:D:0:Ssns.Q4</t>
  </si>
  <si>
    <t>:A:0:Std_Error_Y_Units_No_Ssn</t>
  </si>
  <si>
    <t>Units_History_In["Products.Drill_Press", "Locations.West", "Channels.Direct", "Industries.Indirect", DATE(2009,10,1)]|=H33</t>
  </si>
  <si>
    <t>Price_List_History_In["Products.Drill_Press", "Channels.Direct", "Locations.East", DATE(2010,10,1)]|=L42</t>
  </si>
  <si>
    <t>:A:0:Price_List_Plan</t>
  </si>
  <si>
    <t>Target_Rev_Loc["Locations.East", DATE(2011,4,1)]|=L27</t>
  </si>
  <si>
    <t>Roll-up:</t>
  </si>
  <si>
    <t>Std Error Y (Units)</t>
  </si>
  <si>
    <t>Price_Discount_pct_Plan["Products.Drill_Press", "Channels.Direct", "Locations.West", "Industries.Direct", DATE(2011,7,1)]|=G24</t>
  </si>
  <si>
    <t>Company_Name[]|</t>
  </si>
  <si>
    <t>if(Units=0, 0, Variable_Cost/Units)</t>
  </si>
  <si>
    <t>prev()+1/periods_per("year")</t>
  </si>
  <si>
    <t>Revenue</t>
  </si>
  <si>
    <t>Convergence Speed</t>
  </si>
  <si>
    <t>Sales Units Plan</t>
  </si>
  <si>
    <t>:A:0:Units_B0_StdErr</t>
  </si>
  <si>
    <t>Units_History_In["Products.Drill_Press", "Locations.West", "Channels.Direct", "Industries.Direct", DATE(2009,4,1)]|=F32</t>
  </si>
  <si>
    <t>if(Rgrs_Ofst=0, linest(2, 0, true, ranget(Units_History, model_date(1), model_date(2, -LPP)-1), ranget(Time, model_date(1), model_date(2, -LPP)-1), ranget(Ssn_Basis["Ssns.Q1"], model_date(1), model_date(2, -LPP)-1), ranget(Ssn_Basis["Ssns.Q2"], model_date(1), model_date(2, -LPP)-1), ranget(Ssn_Basis["Ssns.Q3"], model_date(1), model_date(2, -LPP)-1), ranget(Ssn_Basis["Ssns.Q4"], model_date(1), model_date(2, -LPP)-1)), if(Rgrs_Ofst=1, linest(2, 0, true, ranget(Units_History, model_date(1, 1), model_date(2, -LPP)-1), ranget(Time, model_date(1, 1), model_date(2, -LPP)-1), ranget(Ssn_Basis["Ssns.Q1"], model_date(1, 1), model_date(2, -LPP)-1), ranget(Ssn_Basis["Ssns.Q2"], model_date(1, 1), model_date(2, -LPP)-1), ranget(Ssn_Basis["Ssns.Q3"], model_date(1, 1), model_date(2, -LPP)-1), ranget(Ssn_Basis["Ssns.Q4"], model_date(1, 1), model_date(2, -LPP)-1)), if(Rgrs_Ofst=2, linest(2, 0, true, ranget(Units_History, model_date(1, 2), model_date(2, -LPP)-1), ranget(Time, model_date(1, 2), model_date(2, -LPP)-1), ranget(Ssn_Basis["Ssns.Q1"], model_date(1, 2), model_date(2, -LPP)-1), ranget(Ssn_Basis["Ssns.Q2"], model_date(1, 2), model_date(2, -LPP)-1), ranget(Ssn_Basis["Ssns.Q3"], model_date(1, 2), model_date(2, -LPP)-1), ranget(Ssn_Basis["Ssns.Q4"], model_date(1, 2), model_date(2, -LPP)-1)), if(Rgrs_Ofst=3, linest(2, 0, true, ranget(Units_History, model_date(1, 3), model_date(2, -LPP)-1), ranget(Time, model_date(1, 3), model_date(2, -LPP)-1), ranget(Ssn_Basis["Ssns.Q1"], model_date(1, 3), model_date(2, -LPP)-1), ranget(Ssn_Basis["Ssns.Q2"], model_date(1, 3), model_date(2, -LPP)-1), ranget(Ssn_Basis["Ssns.Q3"], model_date(1, 3), model_date(2, -LPP)-1), ranget(Ssn_Basis["Ssns.Q4"], model_date(1, 3), model_date(2, -LPP)-1)), linest(2, 0, true, ranget(Units_History, model_date(1, 4), model_date(2, -LPP)-1), ranget(Time, model_date(1, 4), model_date(2, -LPP)-1), ranget(Ssn_Basis["Ssns.Q1"], model_date(1, 4), model_date(2, -LPP)-1), ranget(Ssn_Basis["Ssns.Q2"], model_date(1, 4), model_date(2, -LPP)-1), ranget(Ssn_Basis["Ssns.Q3"], model_date(1, 4), model_date(2, -LPP)-1), ranget(Ssn_Basis["Ssns.Q4"], model_date(1, 4), model_date(2, -LPP)-1))))))</t>
  </si>
  <si>
    <t>Sales Summary'!Revenue_Products_Drill_Press_Locations_East_Channels_Direct</t>
  </si>
  <si>
    <t>Units_History_In["Products.Drill_Press", "Locations.West", "Channels.Indirect", "Industries.Indirect", DATE(2010,10,1)]|=L35</t>
  </si>
  <si>
    <t>Price_List_History_In["Products.Drill_Press", "Channels.Direct", "Locations.East", DATE(2009,7,1)]|=G42</t>
  </si>
  <si>
    <t>List price for each product in each location, by historical time period. This table is laid out to facilitate entering database records directly.</t>
  </si>
  <si>
    <t>Adj_Factor_Total[DATE(2011,1,1)]|=1</t>
  </si>
  <si>
    <t>Target_Rev_Loc["Locations.East", DATE(2011,1,1)]|=0</t>
  </si>
  <si>
    <t>Price_List_Plan["Products.Drill_Press", "Channels.Direct", "Locations.West", DATE(2011,1,1)]|='Price History'!J12</t>
  </si>
  <si>
    <t>:A:-1:Variable_Cost</t>
  </si>
  <si>
    <t>Conv_Speed["Prod_Loc_Seg.Total"]|=1</t>
  </si>
  <si>
    <t>:A:-1:Price_Average</t>
  </si>
  <si>
    <t>Time</t>
  </si>
  <si>
    <t>Industries</t>
  </si>
  <si>
    <t>Revenue History</t>
  </si>
  <si>
    <t>Sales Summary'!Units_Products_Drill_Press_Locations_East_Channels_Direct</t>
  </si>
  <si>
    <t>Average Price $</t>
  </si>
  <si>
    <t>Indirect</t>
  </si>
  <si>
    <t>Company_Name</t>
  </si>
  <si>
    <t>Units_History_In["Products.Drill_Press", "Locations.East", "Channels.Direct", "Industries.Direct", DATE(2010,1,1)]|=I28</t>
  </si>
  <si>
    <t>Revenue_at_List_Price_Plan</t>
  </si>
  <si>
    <t>Suggested adjustment factor to alter regression forecast for all micro segments for a given product segment, by product.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t>
  </si>
  <si>
    <t>Var_Cost_per_U_History_In["Products.Drill_Press", "Locations.West", DATE(2009,10,1)]|=H53</t>
  </si>
  <si>
    <t>:A:-1:Units_Bn_Ssn</t>
  </si>
  <si>
    <t>Time_History</t>
  </si>
  <si>
    <t>List price for each product in each location, by plan time period. The model uses historical values as defaults, which you can override.</t>
  </si>
  <si>
    <t>Price_Discount_pct_Plan["Products.Drill_Press", "Channels.Indirect", "Locations.East", "Industries.Direct", DATE(2011,7,1)]|=G26</t>
  </si>
  <si>
    <t>Units_History_In["Products.Drill_Press", "Locations.East", "Channels.Indirect", "Industries.Indirect", DATE(2010,1,1)]|=I31</t>
  </si>
  <si>
    <t>Price_List_History_In["Products.Drill_Press", "Channels.Indirect", "Locations.West", DATE(2010,7,1)]|=K45</t>
  </si>
  <si>
    <t>Revenue_History_In["Products.Drill_Press", "Locations.West", "Channels.Direct", "Industries.Indirect", DATE(2009,1,1)]|=0</t>
  </si>
  <si>
    <t>Adj_Factor_Prod_Loc["Locations.East", "Products.Drill_Press", DATE(2011,10,1)]|=D69</t>
  </si>
  <si>
    <t>Revenue_History_In["Products.Drill_Press", "Locations.West", "Channels.Indirect", "Industries.Indirect", DATE(2009,10,1)]|=H21</t>
  </si>
  <si>
    <t>if(var(or(and(Rgrs_Ofst=1, current_date()&lt;model_date(1, 1)), and(Rgrs_Ofst=2, current_date()&lt;model_date(1, 2)), and(Rgrs_Ofst=3, current_date()&lt;model_date(1, 3)), and(Rgrs_Ofst=4, current_date()&lt;model_date(1, 4)))), 0, Units-Units_B0-Time*Units_B1-cb(Units_Bn_Ssn*Ssn_Basis, "Ssns"))</t>
  </si>
  <si>
    <t>Units_History_In["Products.Drill_Press", "Locations.West", "Channels.Indirect", "Industries.Direct", DATE(2009,4,1)]|=F34</t>
  </si>
  <si>
    <t>ifm(Time_Period&lt;=Last(Time_History_Period)+0.001, Price_List_History, Price_List_Plan)</t>
  </si>
  <si>
    <t>Units_B1_Raw_NoSsn</t>
  </si>
  <si>
    <t>A regression statistic: The standard error in the regression prediction of sales units, segmented by product, location, channels and segments, in the case of no seasonality</t>
  </si>
  <si>
    <t>:A:-1:Price_Average_Plan</t>
  </si>
  <si>
    <t>if(var(or(and(Rgrs_Ofst=1, current_date()&lt;model_date(1, 1)), and(Rgrs_Ofst=2, current_date()&lt;model_date(1, 2)), and(Rgrs_Ofst=3, current_date()&lt;model_date(1, 3)), and(Rgrs_Ofst=4, current_date()&lt;model_date(1, 4)))), 0, Units-Units_B0-Time*Units_B1)</t>
  </si>
  <si>
    <t>Price_Discount_pct_Plan["Products.Drill_Press", "Channels.Indirect", "Locations.East", "Industries.Indirect", DATE(2011,7,1)]|=G27</t>
  </si>
  <si>
    <t>if(Rgrs_Ofst=0, linest(1, dimitemnum("Ssns")+1, true, ranget(Units_History, model_date(1), model_date(2, -LPP)-1), ranget(Time_History, model_date(1), model_date(2, -LPP)-1), ranget(Ssn_Basis["Ssns.Q1"], model_date(1), model_date(2, -LPP)-1), ranget(Ssn_Basis["Ssns.Q2"], model_date(1), model_date(2, -LPP)-1), ranget(Ssn_Basis["Ssns.Q3"], model_date(1), model_date(2, -LPP)-1), ranget(Ssn_Basis["Ssns.Q4"], model_date(1), model_date(2, -LPP)-1)), if(Rgrs_Ofst=1, linest(1, dimitemnum("Ssns")+1, true, ranget(Units_History, model_date(1, 1), model_date(2, -LPP)-1), ranget(Time_History, model_date(1, 1), model_date(2, -LPP)-1), ranget(Ssn_Basis["Ssns.Q1"], model_date(1, 1), model_date(2, -LPP)-1), ranget(Ssn_Basis["Ssns.Q2"], model_date(1, 1), model_date(2, -LPP)-1), ranget(Ssn_Basis["Ssns.Q3"], model_date(1, 1), model_date(2, -LPP)-1), ranget(Ssn_Basis["Ssns.Q4"], model_date(1, 1), model_date(2, -LPP)-1)), if(Rgrs_Ofst=2, linest(1, dimitemnum("Ssns")+1, true, ranget(Units_History, model_date(1, 2), model_date(2, -LPP)-1), ranget(Time_History, model_date(1, 2), model_date(2, -LPP)-1), ranget(Ssn_Basis["Ssns.Q1"], model_date(1, 2), model_date(2, -LPP)-1), ranget(Ssn_Basis["Ssns.Q2"], model_date(1, 2), model_date(2, -LPP)-1), ranget(Ssn_Basis["Ssns.Q3"], model_date(1, 2), model_date(2, -LPP)-1), ranget(Ssn_Basis["Ssns.Q4"], model_date(1, 2), model_date(2, -LPP)-1)), if(Rgrs_Ofst=3, linest(1, dimitemnum("Ssns")+1, true, ranget(Units_History, model_date(1, 3), model_date(2, -LPP)-1), ranget(Time_History, model_date(1, 3), model_date(2, -LPP)-1), ranget(Ssn_Basis["Ssns.Q1"], model_date(1, 3), model_date(2, -LPP)-1), ranget(Ssn_Basis["Ssns.Q2"], model_date(1, 3), model_date(2, -LPP)-1), ranget(Ssn_Basis["Ssns.Q3"], model_date(1, 3), model_date(2, -LPP)-1), ranget(Ssn_Basis["Ssns.Q4"], model_date(1, 3), model_date(2, -LPP)-1)), linest(1, dimitemnum("Ssns")+1, true, ranget(Units_History, model_date(1, 4), model_date(2, -LPP)-1), ranget(Time_History, model_date(1, 4), model_date(2, -LPP)-1), ranget(Ssn_Basis["Ssns.Q1"], model_date(1, 4), model_date(2, -LPP)-1), ranget(Ssn_Basis["Ssns.Q2"], model_date(1, 4), model_date(2, -LPP)-1), ranget(Ssn_Basis["Ssns.Q3"], model_date(1, 4), model_date(2, -LPP)-1), ranget(Ssn_Basis["Ssns.Q4"], model_date(1, 4), model_date(2, -LPP)-1))))))</t>
  </si>
  <si>
    <t>Price_Discount_pct_Plan</t>
  </si>
  <si>
    <t>:A:-1:LHP</t>
  </si>
  <si>
    <t>Revenue_History_In["Products.Drill_Press", "Locations.East", "Channels.Indirect", "Industries.Direct", DATE(2010,10,1)]|=L16</t>
  </si>
  <si>
    <t>Last(Price_List_History)</t>
  </si>
  <si>
    <t>:A:-1:Units_Bn_Ssn_Raw</t>
  </si>
  <si>
    <t>:A:0:Conv_Speed</t>
  </si>
  <si>
    <t>:WS:</t>
  </si>
  <si>
    <t>:A:0:Units_Bn_Ssn_Raw</t>
  </si>
  <si>
    <t>Adj_Factor_Industry["Industries.Indirect", DATE(2011,10,1)]|=D57</t>
  </si>
  <si>
    <t>Revenue Plan</t>
  </si>
  <si>
    <t>LHP</t>
  </si>
  <si>
    <t>:A:0:Revenue_History_In</t>
  </si>
  <si>
    <t>ifm(Time_Period&lt;=last(Time_History_Period)+0.01, Units_History, Units_Plan)</t>
  </si>
  <si>
    <t>Units_History_In["Products.Drill_Press", "Locations.West", "Channels.Indirect", "Industries.Direct", DATE(2010,4,1)]|=J34</t>
  </si>
  <si>
    <t>Var_Cost_per_U_Plan["Products.Drill_Press", "Locations.East", DATE(2011,10,1)]|=H36</t>
  </si>
  <si>
    <t>Conv_Speed["Prod_Loc_Seg.Segments"]|=1</t>
  </si>
  <si>
    <t>:A:-1:Price_List</t>
  </si>
  <si>
    <t>:A:-1:Rgrs_Ofst</t>
  </si>
  <si>
    <t>Revenue_History_In["Products.Drill_Press", "Locations.West", "Channels.Direct", "Industries.Indirect", DATE(2010,10,1)]|=L19</t>
  </si>
  <si>
    <t>Products, Locations</t>
  </si>
  <si>
    <t>Var_Cost_per_U_History_In["Products.Drill_Press", "Locations.East", DATE(2010,4,1)]|=J52</t>
  </si>
  <si>
    <t>Industry Adjust Factor</t>
  </si>
  <si>
    <t>The length of the plan time range expressed in model time periods</t>
  </si>
  <si>
    <t>Revenue_History_In["Products.Drill_Press", "Locations.West", "Channels.Direct", "Industries.Direct", DATE(2010,10,1)]|=L18</t>
  </si>
  <si>
    <t>Sales Summary'!Revenue_Products_Drill_Press_Locations_East_Channels_Indirect_Industries_Indirect</t>
  </si>
  <si>
    <t>Var_Cost_per_U</t>
  </si>
  <si>
    <t>Price_Discount_pct_Plan["Products.Drill_Press", "Channels.Indirect", "Locations.East", "Industries.Indirect", DATE(2011,1,1)]|='Price History'!J60</t>
  </si>
  <si>
    <t>Price_Discount_pct_Plan["Products.Drill_Press", "Channels.Direct", "Locations.East", "Industries.Direct", DATE(2011,4,1)]|=F22</t>
  </si>
  <si>
    <t>:A:-1:Adj_Factor_Industry</t>
  </si>
  <si>
    <t>Adj_Factor_Total_Suggested</t>
  </si>
  <si>
    <t>:A:0:Units_Bn_Ssn</t>
  </si>
  <si>
    <t>Price_Discount_pct_Plan["Products.Drill_Press", "Channels.Indirect", "Locations.West", "Industries.Direct", DATE(2011,10,1)]|=H28</t>
  </si>
  <si>
    <t>Name of the company or business unit whose sales are being planned</t>
  </si>
  <si>
    <t>Sales Summary'!Revenue_Products_Drill_Press_Locations_East_Channels_Indirect</t>
  </si>
  <si>
    <t>:A:-1:Adj_Factor_Prod_Loc</t>
  </si>
  <si>
    <t>Price_List_History_In["Products.Drill_Press", "Channels.Direct", "Locations.West", DATE(2010,7,1)]|=K43</t>
  </si>
  <si>
    <t>Price_List_Plan["Products.Drill_Press", "Channels.Indirect", "Locations.East", DATE(2011,7,1)]|=G14</t>
  </si>
  <si>
    <t>:D:0:Prod_Loc_Seg.Channels</t>
  </si>
  <si>
    <t>if(Revenue_at_List_Price=0, 0, 1-Revenue/Revenue_at_List_Price)</t>
  </si>
  <si>
    <t>:A:0:Revenue_History</t>
  </si>
  <si>
    <t>Revenue_History_In["Products.Drill_Press", "Locations.West", "Channels.Indirect", "Industries.Indirect", DATE(2010,7,1)]|=K21</t>
  </si>
  <si>
    <t>Adj_Factor_Loc["Locations.East", DATE(2011,7,1)]|=C27</t>
  </si>
  <si>
    <t>Adj_Factor_Industry["Industries.Indirect", DATE(2011,7,1)]|=C57</t>
  </si>
  <si>
    <t>:A:-1:Units_Plan_tsum_plt</t>
  </si>
  <si>
    <t>Target_Rev_Prod["Products.Drill_Press", DATE(2011,7,1)]|=M47</t>
  </si>
  <si>
    <t>Price_List_History_In["Products.Drill_Press", "Channels.Indirect", "Locations.East", DATE(2009,10,1)]|=H44</t>
  </si>
  <si>
    <t>:A:0:Units_Plan_tsum_plt</t>
  </si>
  <si>
    <t>Adj_Factor_Industry["Industries.Direct", DATE(2011,10,1)]|=D56</t>
  </si>
  <si>
    <t>Revenue target for total planning period, submitted by senior managers</t>
  </si>
  <si>
    <t>Units Residual No Seasons</t>
  </si>
  <si>
    <t>:A:-1:Units_B0_StdErr_NoSsn</t>
  </si>
  <si>
    <t>Revenue_History</t>
  </si>
  <si>
    <t>:A:0:Revenue</t>
  </si>
  <si>
    <t>:A:0:Max_B1_B0</t>
  </si>
  <si>
    <t>Target_Rev_Loc["Locations.East", DATE(2011,10,1)]|=N27</t>
  </si>
  <si>
    <t>(Ranges)'!Units_Products_Drill_Press_Locations</t>
  </si>
  <si>
    <t>:A:0:Adj_Factor_Loc_Suggested</t>
  </si>
  <si>
    <t>Var Cost / U Plan</t>
  </si>
  <si>
    <t>:D:2:Channels.Direct</t>
  </si>
  <si>
    <t>:A:0:Min_B1_B0</t>
  </si>
  <si>
    <t>:A:-1:Contrib_Margin</t>
  </si>
  <si>
    <t>:A:0:Var_Cost_per_U_Plan</t>
  </si>
  <si>
    <t>Sales Summary'!Revenue_Products_Drill_Press_Locations_West</t>
  </si>
  <si>
    <t>Adj_Factor_Chan["Channels.Direct", DATE(2011,4,1)]|=B37</t>
  </si>
  <si>
    <t>Sales Summary'!Revenue_Products_Drill_Press_Locations_West_Channels_Direct</t>
  </si>
  <si>
    <t>A regression statistic: r^2, the coefficient of determination. Equal to the fraction of total variance of sales that is captured by the regression trend line for each prodcut x location microsegment, in the case of no seasonality</t>
  </si>
  <si>
    <t>Sales Summary'!Units_Products_Drill_Press_Locations_West_Channels_Indirect_Industries</t>
  </si>
  <si>
    <t>Sales Summary'!Units_Products_Drill_Press_Locations_East_Channels</t>
  </si>
  <si>
    <t>Products</t>
  </si>
  <si>
    <t>Revenue_History_In["Products.Drill_Press", "Locations.West", "Channels.Indirect", "Industries.Direct", DATE(2009,10,1)]|=H20</t>
  </si>
  <si>
    <t>(1-Price_Discount_pct)*Price_List</t>
  </si>
  <si>
    <t>Units_B0_StdErr_NoSsn</t>
  </si>
  <si>
    <t>Sales Summary'!Revenue_Products_Drill_Press_Locations_West_Channels_Direct_Industries_Direct</t>
  </si>
  <si>
    <t>List Price</t>
  </si>
  <si>
    <t>Locations, Products</t>
  </si>
  <si>
    <t>preve(0)+1</t>
  </si>
  <si>
    <t>Units_History</t>
  </si>
  <si>
    <t>Revenue_History_In["Products.Drill_Press", "Locations.West", "Channels.Indirect", "Industries.Direct", DATE(2010,4,1)]|=J20</t>
  </si>
  <si>
    <t>if(Rgrs_Ofst=0, linest(1, 0, true, ranget(Units_History, model_date(1), model_date(2, -LPP)-1), ranget(Time, model_date(1), model_date(2, -LPP)-1), ranget(Ssn_Basis["Ssns.Q1"], model_date(1), model_date(2, -LPP)-1), ranget(Ssn_Basis["Ssns.Q2"], model_date(1), model_date(2, -LPP)-1), ranget(Ssn_Basis["Ssns.Q3"], model_date(1), model_date(2, -LPP)-1), ranget(Ssn_Basis["Ssns.Q4"], model_date(1), model_date(2, -LPP)-1)), if(Rgrs_Ofst=1, linest(1, 0, true, ranget(Units_History, model_date(1, 1), model_date(2, -LPP)-1), ranget(Time, model_date(1, 1), model_date(2, -LPP)-1), ranget(Ssn_Basis["Ssns.Q1"], model_date(1, 1), model_date(2, -LPP)-1), ranget(Ssn_Basis["Ssns.Q2"], model_date(1, 1), model_date(2, -LPP)-1), ranget(Ssn_Basis["Ssns.Q3"], model_date(1, 1), model_date(2, -LPP)-1), ranget(Ssn_Basis["Ssns.Q4"], model_date(1, 1), model_date(2, -LPP)-1)), if(Rgrs_Ofst=2, linest(1, 0, true, ranget(Units_History, model_date(1, 2), model_date(2, -LPP)-1), ranget(Time, model_date(1, 2), model_date(2, -LPP)-1), ranget(Ssn_Basis["Ssns.Q1"], model_date(1, 2), model_date(2, -LPP)-1), ranget(Ssn_Basis["Ssns.Q2"], model_date(1, 2), model_date(2, -LPP)-1), ranget(Ssn_Basis["Ssns.Q3"], model_date(1, 2), model_date(2, -LPP)-1), ranget(Ssn_Basis["Ssns.Q4"], model_date(1, 2), model_date(2, -LPP)-1)), if(Rgrs_Ofst=3, linest(1, 0, true, ranget(Units_History, model_date(1, 3), model_date(2, -LPP)-1), ranget(Time, model_date(1, 3), model_date(2, -LPP)-1), ranget(Ssn_Basis["Ssns.Q1"], model_date(1, 3), model_date(2, -LPP)-1), ranget(Ssn_Basis["Ssns.Q2"], model_date(1, 3), model_date(2, -LPP)-1), ranget(Ssn_Basis["Ssns.Q3"], model_date(1, 3), model_date(2, -LPP)-1), ranget(Ssn_Basis["Ssns.Q4"], model_date(1, 3), model_date(2, -LPP)-1)), linest(1, 0, true, ranget(Units_History, model_date(1, 4), model_date(2, -LPP)-1), ranget(Time, model_date(1, 4), model_date(2, -LPP)-1), ranget(Ssn_Basis["Ssns.Q1"], model_date(1, 4), model_date(2, -LPP)-1), ranget(Ssn_Basis["Ssns.Q2"], model_date(1, 4), model_date(2, -LPP)-1), ranget(Ssn_Basis["Ssns.Q3"], model_date(1, 4), model_date(2, -LPP)-1), ranget(Ssn_Basis["Ssns.Q4"], model_date(1, 4), model_date(2, -LPP)-1))))))</t>
  </si>
  <si>
    <t>:A:-1:Revenue_History</t>
  </si>
  <si>
    <t>ifm(Time_Period&lt;=last(Time_History_Period)+0.001, Var_Cost_per_U_History, Var_Cost_per_U_Plan)</t>
  </si>
  <si>
    <t>:A:-1:Adj_Factor_Chan</t>
  </si>
  <si>
    <t>Price_List_History_In["Products.Drill_Press", "Channels.Indirect", "Locations.East", DATE(2009,4,1)]|=F44</t>
  </si>
  <si>
    <t>Units_History_In["Products.Drill_Press", "Locations.East", "Channels.Indirect", "Industries.Direct", DATE(2010,4,1)]|=J30</t>
  </si>
  <si>
    <t>:A:-1:LPP</t>
  </si>
  <si>
    <t>:D:2:Products.Drill_Press</t>
  </si>
  <si>
    <t>Adj_Factor_Chan["Channels.Indirect", DATE(2011,4,1)]|=B38</t>
  </si>
  <si>
    <t>:A:-1:Units_History_In</t>
  </si>
  <si>
    <t>Units_Bn_Ssn_Raw_StdErr</t>
  </si>
  <si>
    <t>Var_Cost_per_U_History_In["Products.Drill_Press", "Locations.West", DATE(2010,4,1)]|=J53</t>
  </si>
  <si>
    <t>Units_History_In["Products.Drill_Press", "Locations.East", "Channels.Indirect", "Industries.Indirect", DATE(2010,10,1)]|=L31</t>
  </si>
  <si>
    <t>:A:-1:Units</t>
  </si>
  <si>
    <t>Adj_Factor_Industry</t>
  </si>
  <si>
    <t>Revenue_History_In["Products.Drill_Press", "Locations.East", "Channels.Indirect", "Industries.Direct", DATE(2010,7,1)]|=K16</t>
  </si>
  <si>
    <t>Revenue_at_List_Price</t>
  </si>
  <si>
    <t>Revenue_History_In["Products.Drill_Press", "Locations.East", "Channels.Indirect", "Industries.Direct", DATE(2010,1,1)]|=I16</t>
  </si>
  <si>
    <t>Length Plan Periods</t>
  </si>
  <si>
    <t>Units_History_In["Products.Drill_Press", "Locations.East", "Channels.Indirect", "Industries.Indirect", DATE(2009,10,1)]|=H31</t>
  </si>
  <si>
    <t>Max_B1_B0</t>
  </si>
  <si>
    <t>Price_Discount_pct_Plan["Products.Drill_Press", "Channels.Direct", "Locations.West", "Industries.Direct", DATE(2011,1,1)]|='Price History'!J50</t>
  </si>
  <si>
    <t>:D:1:Industries</t>
  </si>
  <si>
    <t>Target_Rev_Prod["Products.Drill_Press", DATE(2011,10,1)]|=N47</t>
  </si>
  <si>
    <t>:D:0:Channels</t>
  </si>
  <si>
    <t>Target_Rev_Chan["Channels.Indirect", DATE(2011,1,1)]|=0</t>
  </si>
  <si>
    <t>A regression statistic: the standard error of the estimate of the slope coefficient in the regression of sales units history against time</t>
  </si>
  <si>
    <t>:A:-1:Units_B1_Raw</t>
  </si>
  <si>
    <t>Price_List_Plan["Products.Drill_Press", "Channels.Direct", "Locations.East", DATE(2011,1,1)]|='Price History'!J11</t>
  </si>
  <si>
    <t>:A:0:Max_Annual_Unit_Growth</t>
  </si>
  <si>
    <t>Target_Rev_Loc["Locations.East", DATE(2011,7,1)]|=M27</t>
  </si>
  <si>
    <t>Units_History_In["Products.Drill_Press", "Locations.East", "Channels.Direct", "Industries.Indirect", DATE(2010,10,1)]|=L29</t>
  </si>
  <si>
    <t>Season2</t>
  </si>
  <si>
    <t>:D:0:Channels.Indirect</t>
  </si>
  <si>
    <t>r_squared_No_Ssn</t>
  </si>
  <si>
    <t>Revenue_History_In["Products.Drill_Press", "Locations.West", "Channels.Indirect", "Industries.Indirect", DATE(2010,10,1)]|=L21</t>
  </si>
  <si>
    <t>:A:-1:Target_Rev_Prod</t>
  </si>
  <si>
    <t>Suggested adjustment factor to alter regression forecast for all micro segments for a given industry segment, by industry (or other segment).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t>
  </si>
  <si>
    <t>Price_List_History_In["Products.Drill_Press", "Channels.Direct", "Locations.West", DATE(2010,4,1)]|=J43</t>
  </si>
  <si>
    <t>Units_History_In["Products.Drill_Press", "Locations.West", "Channels.Direct", "Industries.Indirect", DATE(2010,1,1)]|=I33</t>
  </si>
  <si>
    <t>:A:-1:Price_List_History</t>
  </si>
  <si>
    <t>:A:0:Price_List</t>
  </si>
  <si>
    <t>Sales Summary'!Units_Products_Drill_Press_Locations_West_Channels_Direct_Industries</t>
  </si>
  <si>
    <t xml:space="preserve">  Q1</t>
  </si>
  <si>
    <t>The number of time periods that are omitted from the beginning of a regression because all the sales values are zero for these periods. Omitting these time periods from regression enables the regression to return a better estimate of growth (B1) of a new product that was introduced in the middle of the historical time period.
The formula sets a maximum offset to ensure that the regression function always gets a mininum of two periods of input data.</t>
  </si>
  <si>
    <t>:A:0:Units_History_In</t>
  </si>
  <si>
    <t>Price_Discount_pct_Plan["Products.Drill_Press", "Channels.Indirect", "Locations.West", "Industries.Direct", DATE(2011,1,1)]|='Price History'!J63</t>
  </si>
  <si>
    <t>:D:2:Channels</t>
  </si>
  <si>
    <t>Target_Rev_Ind["Industries.Direct", DATE(2011,4,1)]|=L56</t>
  </si>
  <si>
    <t>:A:0:Units_Regress_Plan</t>
  </si>
  <si>
    <t>Price_List_Plan*Units_Plan</t>
  </si>
  <si>
    <t>:D:-1:Prod_Loc_Seg</t>
  </si>
  <si>
    <t>Revenue_History_In["Products.Drill_Press", "Locations.West", "Channels.Indirect", "Industries.Direct", DATE(2010,7,1)]|=K20</t>
  </si>
  <si>
    <t>:A:-1:Std_Error_Y_Units_No_Ssn</t>
  </si>
  <si>
    <t>:A:-1:Units_History</t>
  </si>
  <si>
    <t>if(Rgrs_Ofst=0, linest(2, dimitemnum("Ssns")+1, true, ranget(Units_History, model_date(1), model_date(2, -LPP)-1), ranget(Time_History, model_date(1), model_date(2, -LPP)-1), ranget(Ssn_Basis["Ssns.Q1"], model_date(1), model_date(2, -LPP)-1), ranget(Ssn_Basis["Ssns.Q2"], model_date(1), model_date(2, -LPP)-1), ranget(Ssn_Basis["Ssns.Q3"], model_date(1), model_date(2, -LPP)-1), ranget(Ssn_Basis["Ssns.Q4"], model_date(1), model_date(2, -LPP)-1)), if(Rgrs_Ofst=1, linest(2, dimitemnum("Ssns")+1, true, ranget(Units_History, model_date(1, 1), model_date(2, -LPP)-1), ranget(Time_History, model_date(1, 1), model_date(2, -LPP)-1), ranget(Ssn_Basis["Ssns.Q1"], model_date(1, 1), model_date(2, -LPP)-1), ranget(Ssn_Basis["Ssns.Q2"], model_date(1, 1), model_date(2, -LPP)-1), ranget(Ssn_Basis["Ssns.Q3"], model_date(1, 1), model_date(2, -LPP)-1), ranget(Ssn_Basis["Ssns.Q4"], model_date(1, 1), model_date(2, -LPP)-1)), if(Rgrs_Ofst=2, linest(2, dimitemnum("Ssns")+1, true, ranget(Units_History, model_date(1, 2), model_date(2, -LPP)-1), ranget(Time_History, model_date(1, 2), model_date(2, -LPP)-1), ranget(Ssn_Basis["Ssns.Q1"], model_date(1, 2), model_date(2, -LPP)-1), ranget(Ssn_Basis["Ssns.Q2"], model_date(1, 2), model_date(2, -LPP)-1), ranget(Ssn_Basis["Ssns.Q3"], model_date(1, 2), model_date(2, -LPP)-1), ranget(Ssn_Basis["Ssns.Q4"], model_date(1, 2), model_date(2, -LPP)-1)), if(Rgrs_Ofst=3, linest(2, dimitemnum("Ssns")+1, true, ranget(Units_History, model_date(1, 3), model_date(2, -LPP)-1), ranget(Time_History, model_date(1, 3), model_date(2, -LPP)-1), ranget(Ssn_Basis["Ssns.Q1"], model_date(1, 3), model_date(2, -LPP)-1), ranget(Ssn_Basis["Ssns.Q2"], model_date(1, 3), model_date(2, -LPP)-1), ranget(Ssn_Basis["Ssns.Q3"], model_date(1, 3), model_date(2, -LPP)-1), ranget(Ssn_Basis["Ssns.Q4"], model_date(1, 3), model_date(2, -LPP)-1)), linest(2, dimitemnum("Ssns")+1, true, ranget(Units_History, model_date(1, 4), model_date(2, -LPP)-1), ranget(Time_History, model_date(1, 4), model_date(2, -LPP)-1), ranget(Ssn_Basis["Ssns.Q1"], model_date(1, 4), model_date(2, -LPP)-1), ranget(Ssn_Basis["Ssns.Q2"], model_date(1, 4), model_date(2, -LPP)-1), ranget(Ssn_Basis["Ssns.Q3"], model_date(1, 4), model_date(2, -LPP)-1), ranget(Ssn_Basis["Ssns.Q4"], model_date(1, 4), model_date(2, -LPP)-1))))))</t>
  </si>
  <si>
    <t>:A:-1:Adj_Factor_Industry_Suggested</t>
  </si>
  <si>
    <t>:A:-1:Units_B0_NoSsn</t>
  </si>
  <si>
    <t>if(Rgrs_Ofst=0, linest(3, 1, true, ranget(Units_History, model_date(1), model_date(2, -LPP)-1)), if(Rgrs_Ofst=1, linest(3, 1, true, ranget(Units_History, model_date(1, 1), model_date(2, -LPP)-1)), if(Rgrs_Ofst=2, linest(3, 1, true, ranget(Units_History, model_date(1, 2), model_date(2, -LPP)-1)), if(Rgrs_Ofst=3, linest(3, 1, true, ranget(Units_History, model_date(1, 3), model_date(2, -LPP)-1)), linest(3, 1, true, ranget(Units_History, model_date(1, 4), model_date(2, -LPP)-1))))))</t>
  </si>
  <si>
    <t>ifm(Time_Period&lt;=last(Time_History_Period)+0.001, Time_History, Time_Plan)</t>
  </si>
  <si>
    <t>Sales units plan, segmented by product, location, channel and customer industry, and by time period</t>
  </si>
  <si>
    <t>Suggested Location Factor</t>
  </si>
  <si>
    <t>ifm(Time_Period&lt;=last(Time_History_Period)+0.01, Revenue_History, Revenue_Plan)</t>
  </si>
  <si>
    <t>:A:0:Units</t>
  </si>
  <si>
    <t>Min_B1_B0</t>
  </si>
  <si>
    <t>Units_History_In["Products.Drill_Press", "Locations.East", "Channels.Indirect", "Industries.Indirect", DATE(2009,4,1)]|=F31</t>
  </si>
  <si>
    <t>:D:0:Ssns.Q2</t>
  </si>
  <si>
    <t>Adj_Factor_Prod_Loc["Locations.West", "Products.Drill_Press", DATE(2011,7,1)]|=C72</t>
  </si>
  <si>
    <t>ifm(periods_per("year")=1, if(Rgrs_Ofst=0, linest(1, 0, true, ranget(Units_History, model_date(1), model_date(2, -LPP)-1)), if(Rgrs_Ofst=1, linest(1, 0, true, ranget(Units_History, model_date(1, 1), model_date(2, -LPP)-1)), if(Rgrs_Ofst=2, linest(1, 0, true, ranget(Units_History, model_date(1, 2), model_date(2, -LPP)-1)), if(Rgrs_Ofst=3, linest(1, 0, true, ranget(Units_History, model_date(1, 3), model_date(2, -LPP)-1)), linest(1, 0, true, ranget(Units_History, model_date(1, 4), model_date(2, -LPP)-1)))))), if(Rgrs_Ofst=0, linest(1, 0, true, ranget(Units_History, model_date(1), model_date(2, -LPP)-1), ranget(Time, model_date(1), model_date(2, -LPP)-1)), if(Rgrs_Ofst=1, linest(1, 0, true, ranget(Units_History, model_date(1, 1), model_date(2, -LPP)-1), ranget(Time, model_date(1, 1), model_date(2, -LPP)-1)), if(Rgrs_Ofst=2, linest(1, 0, true, ranget(Units_History, model_date(1, 2), model_date(2, -LPP)-1), ranget(Time, model_date(1, 2), model_date(2, -LPP)-1)), if(Rgrs_Ofst=3, linest(1, 0, true, ranget(Units_History, model_date(1, 3), model_date(2, -LPP)-1), ranget(Time, model_date(1, 3), model_date(2, -LPP)-1)), linest(1, 0, true, ranget(Units_History, model_date(1, 4), model_date(2, -LPP)-1), ranget(Time, model_date(1, 4), model_date(2, -LPP)-1)))))))</t>
  </si>
  <si>
    <t>ifm(round(mod(Time, 1)*periods_per("year"), 0)=mod(dimitemnum("Ssns"), 4), 1, -1/(periods_per("Year")-1))</t>
  </si>
  <si>
    <t>The residual error that separates the unit sales history from the raw regression trend line, when the maximum and minimum growth limits are not applied to the regression coefficients for each segment, by time period</t>
  </si>
  <si>
    <t>Target_Rev_Ind["Industries.Indirect", DATE(2011,7,1)]|=M57</t>
  </si>
  <si>
    <t>Var_Cost_per_U_History_In["Products.Drill_Press", "Locations.East", DATE(2009,1,1)]|=0</t>
  </si>
  <si>
    <t>Units_History_In["Products.Drill_Press", "Locations.East", "Channels.Direct", "Industries.Indirect", DATE(2009,4,1)]|=F29</t>
  </si>
  <si>
    <t>Sales Summary'!Revenue_Products_Drill_Press_Locations_West_Channels_Indirect_Industries_Direct</t>
  </si>
  <si>
    <t>Revenue_History_In["Products.Drill_Press", "Locations.East", "Channels.Direct", "Industries.Indirect", DATE(2010,1,1)]|=I15</t>
  </si>
  <si>
    <t>Price_List_History_In["Products.Drill_Press", "Channels.Direct", "Locations.East", DATE(2009,4,1)]|=F42</t>
  </si>
  <si>
    <t>Adj_Factor_Prod_Suggested</t>
  </si>
  <si>
    <t>Units_History_In</t>
  </si>
  <si>
    <t>Units_History_In["Products.Drill_Press", "Locations.East", "Channels.Direct", "Industries.Direct", DATE(2010,10,1)]|=L28</t>
  </si>
  <si>
    <t>Price_List_Plan["Products.Drill_Press", "Channels.Direct", "Locations.West", DATE(2011,7,1)]|=G13</t>
  </si>
  <si>
    <t>Company Name</t>
  </si>
  <si>
    <t>Price_List_History_In["Products.Drill_Press", "Channels.Direct", "Locations.West", DATE(2009,7,1)]|=G43</t>
  </si>
  <si>
    <t>Target_Rev_Ind["Industries.Indirect", DATE(2011,4,1)]|=L57</t>
  </si>
  <si>
    <t>:A:-1:Units_Regress_Plan</t>
  </si>
  <si>
    <t>:A:0:Price_Discount_pct_Plan</t>
  </si>
  <si>
    <t>:D:0:Prod_Loc_Seg.Products</t>
  </si>
  <si>
    <t>:D:-1:Products</t>
  </si>
  <si>
    <t>Adj_Factor_Prod_Loc["Locations.West", "Products.Drill_Press", DATE(2011,4,1)]|=B72</t>
  </si>
  <si>
    <t>Price_List_Plan["Products.Drill_Press", "Channels.Indirect", "Locations.West", DATE(2011,10,1)]|=H15</t>
  </si>
  <si>
    <t>The length of the history time range expressed in model time periods</t>
  </si>
  <si>
    <t>Price_List_History_In["Products.Drill_Press", "Channels.Indirect", "Locations.West", DATE(2009,4,1)]|=F45</t>
  </si>
  <si>
    <t>Adjustment factor that alters regression forecast for all micro segments for a given industry segment, by industry( or other segment). This factor helps the forecast to match targets submitted by segment managers.</t>
  </si>
  <si>
    <t>Revenue_History_In["Products.Drill_Press", "Locations.West", "Channels.Indirect", "Industries.Direct", DATE(2009,1,1)]|=0</t>
  </si>
  <si>
    <t>Price_Discount_pct_Plan["Products.Drill_Press", "Channels.Indirect", "Locations.East", "Industries.Indirect", DATE(2011,4,1)]|=F27</t>
  </si>
  <si>
    <t>Var_Cost_per_U_Plan["Products.Drill_Press", "Locations.West", DATE(2011,10,1)]|=H37</t>
  </si>
  <si>
    <t>A list of the Dimensions for which suggested adjustment factors are computed</t>
  </si>
  <si>
    <t>Season</t>
  </si>
  <si>
    <t>Revenue_History_In["Products.Drill_Press", "Locations.West", "Channels.Indirect", "Industries.Indirect", DATE(2010,1,1)]|=I21</t>
  </si>
  <si>
    <t>The residual error that separates the unit sales history from the 'constrained' regression trend line, segmented by product and location, by time period. This regression line is constrained by applying limits on the maximum and minimum growth rates for individual segments to the regression coefficients, by time period</t>
  </si>
  <si>
    <t>Max B1/B0 (Yr)</t>
  </si>
  <si>
    <t xml:space="preserve">  Q2</t>
  </si>
  <si>
    <t>:A:0:Price_Average</t>
  </si>
  <si>
    <t>Model Start</t>
  </si>
  <si>
    <t xml:space="preserve">  Drill_Press</t>
  </si>
  <si>
    <t>Sales units, segmented by product and location, for the entire model time (history and planning period)</t>
  </si>
  <si>
    <t>:A:0:Units_B1_Raw_StdErr_NoSsn</t>
  </si>
  <si>
    <t>A list of the time periods over which annual seasonality is analyzed</t>
  </si>
  <si>
    <t>:A:-1:Target_Rev_Total</t>
  </si>
  <si>
    <t>Plot Vars'!Revenue_Plan_tsum_plt</t>
  </si>
  <si>
    <t>Price_List_Plan["Products.Drill_Press", "Channels.Indirect", "Locations.West", DATE(2011,4,1)]|=F15</t>
  </si>
  <si>
    <t>Adj_Factor_Industry_Suggested</t>
  </si>
  <si>
    <t>Units_Residual_Raw</t>
  </si>
  <si>
    <t>Units_History_In["Products.Drill_Press", "Locations.West", "Channels.Indirect", "Industries.Direct", DATE(2010,7,1)]|=K34</t>
  </si>
  <si>
    <t>Adj_Factor_Loc["Locations.East", DATE(2011,1,1)]|=1</t>
  </si>
  <si>
    <t>Revenue_History_In["Products.Drill_Press", "Locations.West", "Channels.Direct", "Industries.Direct", DATE(2010,4,1)]|=J18</t>
  </si>
  <si>
    <t>Time_Plan</t>
  </si>
  <si>
    <t>Sales Summary'!Revenue_Products_Drill_Press_Locations_West_Channels_Indirect_Industries_Indirect</t>
  </si>
  <si>
    <t>Units_History_In["Products.Drill_Press", "Locations.East", "Channels.Indirect", "Industries.Indirect", DATE(2010,4,1)]|=J31</t>
  </si>
  <si>
    <t>Units_History_In["Products.Drill_Press", "Locations.West", "Channels.Indirect", "Industries.Direct", DATE(2009,10,1)]|=H34</t>
  </si>
  <si>
    <t>:A:-1:Price_List_Plan</t>
  </si>
  <si>
    <t>if(Rgrs_Ofst=0, linest(3, 0, true, ranget(Units_History, model_date(1), model_date(2, -LPP)-1)), if(Rgrs_Ofst=1, linest(3, 0, true, ranget(Units_History, model_date(1, 1), model_date(2, -LPP)-1)), if(Rgrs_Ofst=2, linest(3, 0, true, ranget(Units_History, model_date(1, 2), model_date(2, -LPP)-1)), if(Rgrs_Ofst=3, linest(3, 0, true, ranget(Units_History, model_date(1, 3), model_date(2, -LPP)-1)), linest(3, 0, true, ranget(Units_History, model_date(1, 4), model_date(2, -LPP)-1))))))</t>
  </si>
  <si>
    <t>:D:0:Ssns.Q3</t>
  </si>
  <si>
    <t>:A:0:Target_Rev_Chan</t>
  </si>
  <si>
    <t>:D:0:Locations.East</t>
  </si>
  <si>
    <t>Price_Discount_pct</t>
  </si>
  <si>
    <t>:A:-1:Units_Residual_NoSeasons</t>
  </si>
  <si>
    <t>Units_B0_StdErr</t>
  </si>
  <si>
    <t>:A:-1:Var_Cost_per_U_History</t>
  </si>
  <si>
    <t>Adj_Factor_Loc["Locations.West", DATE(2011,10,1)]|=D28</t>
  </si>
  <si>
    <t>An additional segmentation dimension, commonly used to segment sales by customer industry. Also can represent customer size, new and old customers, ...</t>
  </si>
  <si>
    <t>:A:0:Adj_Factor_Chan</t>
  </si>
  <si>
    <t>:A:-1:Units_Residual</t>
  </si>
  <si>
    <t>:A:0:Revenue_Plan_tsum_plt</t>
  </si>
  <si>
    <t>:A:0:Adj_Factor_Industry_Suggested</t>
  </si>
  <si>
    <t>Price_List_Plan["Products.Drill_Press", "Channels.Direct", "Locations.East", DATE(2011,7,1)]|=G12</t>
  </si>
  <si>
    <t>Ssn_Basis</t>
  </si>
  <si>
    <t>Target_Rev_Chan["Channels.Direct", DATE(2011,1,1)]|=0</t>
  </si>
  <si>
    <t>Sales Summary'!Units_Products_Drill_Press_Locations_West_Channels_Direct_Industries_Direct</t>
  </si>
  <si>
    <t>Prod Loc Seg</t>
  </si>
  <si>
    <t>Target_Rev_Chan["Channels.Indirect", DATE(2011,4,1)]|=L38</t>
  </si>
  <si>
    <t>Units_History_In["Products.Drill_Press", "Locations.East", "Channels.Direct", "Industries.Indirect", DATE(2009,1,1)]|=0</t>
  </si>
  <si>
    <t>Units_History_In["Products.Drill_Press", "Locations.East", "Channels.Direct", "Industries.Direct", DATE(2010,7,1)]|=K28</t>
  </si>
  <si>
    <t>Units Regression Plan</t>
  </si>
  <si>
    <t>:A:-1:Units_B0</t>
  </si>
  <si>
    <t>:D:0:Locations.West</t>
  </si>
  <si>
    <t>Adj_Factor_Prod_Loc["Locations.West", "Products.Drill_Press", DATE(2011,1,1)]|=1</t>
  </si>
  <si>
    <t>Price_List</t>
  </si>
  <si>
    <t>:A:0:Adj_Factor_Loc</t>
  </si>
  <si>
    <t>r squared</t>
  </si>
  <si>
    <t>:A:0:Time</t>
  </si>
  <si>
    <t xml:space="preserve">  Indirect</t>
  </si>
  <si>
    <t>:D:1:Channels</t>
  </si>
  <si>
    <t>if(Revenue_Plan=0, 0, (Conv_Speed["Prod_Loc_Seg.Products"]*(Target_Rev_Prod/Revenue_Plan-1)+1)*Adj_Factor_Prod)</t>
  </si>
  <si>
    <t>Contrib_Margin_pct</t>
  </si>
  <si>
    <t>:D:2:Ssns.Q1</t>
  </si>
  <si>
    <t>if(var(or(and(Rgrs_Ofst=1, current_date()&lt;model_date(1, 1)), and(Rgrs_Ofst=2, current_date()&lt;model_date(1, 2)), and(Rgrs_Ofst=3, current_date()&lt;model_date(1, 3)), and(Rgrs_Ofst=4, current_date()&lt;model_date(1, 4)))), 0, Units_B0+Units_B1*Time+ifm(periods_per("year")=1, 0, cb(Units_Bn_Ssn*Ssn_Basis, "Ssns")))</t>
  </si>
  <si>
    <t>Target_Rev_Chan["Channels.Direct", DATE(2011,10,1)]|=N37</t>
  </si>
  <si>
    <t>:D:2:Locations</t>
  </si>
  <si>
    <t>Var_Cost_per_U_Plan["Products.Drill_Press", "Locations.West", DATE(2011,7,1)]|=G37</t>
  </si>
  <si>
    <t xml:space="preserve">  Q3</t>
  </si>
  <si>
    <t>Revenue_History_In["Products.Drill_Press", "Locations.West", "Channels.Direct", "Industries.Indirect", DATE(2009,7,1)]|=G19</t>
  </si>
  <si>
    <t xml:space="preserve">  Locations</t>
  </si>
  <si>
    <t>The average price discount % for each product x location microsegment, for the entire model time (history and planning period) by time period</t>
  </si>
  <si>
    <t>Variable cost by product-market segment, for each time period. Which costs to include is determined by your input the the variable 'Variable Cost / Unit'. Which costs you include depend on what decisions you will make with the resulting contribution margins.</t>
  </si>
  <si>
    <t>Total</t>
  </si>
  <si>
    <t>Units_Regress_Plan</t>
  </si>
  <si>
    <t>:A:-1:Units_B0_StdErr</t>
  </si>
  <si>
    <t>Display Label</t>
  </si>
  <si>
    <t>Suggested Industry Factor</t>
  </si>
  <si>
    <t>Units</t>
  </si>
  <si>
    <t>A variable that counts time in years, starting from the beginning of the planning period</t>
  </si>
  <si>
    <t>Var_Cost_per_U_History_In["Products.Drill_Press", "Locations.West", DATE(2010,1,1)]|=I53</t>
  </si>
  <si>
    <t>Sales units plan, segmented by product, summed over plan time</t>
  </si>
  <si>
    <t>Revenue_History_In["Products.Drill_Press", "Locations.East", "Channels.Indirect", "Industries.Indirect", DATE(2009,4,1)]|=F17</t>
  </si>
  <si>
    <t>:A:0:Target_Rev_Loc</t>
  </si>
  <si>
    <t>Price_List_History_In["Products.Drill_Press", "Channels.Indirect", "Locations.East", DATE(2009,7,1)]|=G44</t>
  </si>
  <si>
    <t>Regress Begin Offset</t>
  </si>
  <si>
    <t>LPP</t>
  </si>
  <si>
    <t>Units_History_In["Products.Drill_Press", "Locations.East", "Channels.Indirect", "Industries.Direct", DATE(2010,7,1)]|=K30</t>
  </si>
  <si>
    <t>Sales Units History</t>
  </si>
  <si>
    <t>Contribution margin, obtained by subtracting variable costs from revenue. For example if the recorded variable costs include only cost of goods, then this is the gross margin.</t>
  </si>
  <si>
    <t>Target_Rev_Total</t>
  </si>
  <si>
    <t xml:space="preserve">  East</t>
  </si>
  <si>
    <t>Time_Plan_Period</t>
  </si>
  <si>
    <t>:A:-1:r_squared_No_Ssn</t>
  </si>
  <si>
    <t>:A:0:Units_B1_Raw_StdErr</t>
  </si>
  <si>
    <t>Units_Bn_Ssn</t>
  </si>
  <si>
    <t>:A:0:Target_Rev_Ind</t>
  </si>
  <si>
    <t>Units_B1_Raw_StdErr</t>
  </si>
  <si>
    <t>:D:-1:Ssns</t>
  </si>
  <si>
    <t>Sales Summary'!Units_Products_Drill_Press_Locations_West_Channels_Indirect_Industries_Direct</t>
  </si>
  <si>
    <t>Revenue_History_In["Products.Drill_Press", "Locations.East", "Channels.Indirect", "Industries.Direct", DATE(2009,7,1)]|=G16</t>
  </si>
  <si>
    <t>A regression statistic: the standard error of the estimate of the constant term in the regression of sales units history against time</t>
  </si>
  <si>
    <t>Adj_Factor_Industry["Industries.Direct", DATE(2011,1,1)]|=1</t>
  </si>
  <si>
    <t>:D:2:Prod_Loc_Seg</t>
  </si>
  <si>
    <t>preve(1)</t>
  </si>
  <si>
    <t>Units_History_In["Products.Drill_Press", "Locations.West", "Channels.Indirect", "Industries.Indirect", DATE(2010,4,1)]|=J35</t>
  </si>
  <si>
    <t>Revenue_History_In["Products.Drill_Press", "Locations.East", "Channels.Indirect", "Industries.Indirect", DATE(2009,10,1)]|=H17</t>
  </si>
  <si>
    <t>Price_List_History_In["Products.Drill_Press", "Channels.Indirect", "Locations.West", DATE(2010,10,1)]|=L45</t>
  </si>
  <si>
    <t>:A:-1:Conv_Speed</t>
  </si>
  <si>
    <t>Variable</t>
  </si>
  <si>
    <t>Target_Rev_Chan["Channels.Indirect", DATE(2011,7,1)]|=M38</t>
  </si>
  <si>
    <t>Prod_Loc_Seg</t>
  </si>
  <si>
    <t>Units_History_In["Products.Drill_Press", "Locations.East", "Channels.Direct", "Industries.Direct", DATE(2009,1,1)]|=0</t>
  </si>
  <si>
    <t>Adj_Factor_Chan["Channels.Indirect", DATE(2011,1,1)]|=1</t>
  </si>
  <si>
    <t>@Q1 2011:</t>
  </si>
  <si>
    <t>Adj_Factor_Loc_Suggested</t>
  </si>
  <si>
    <t>Sales Summary'!Units_Products_Drill_Press_Locations_East_Channels_Direct_Industries</t>
  </si>
  <si>
    <t>if(preve(0, Revenue)=0, " ", Revenue/preve(0, Revenue)-1)</t>
  </si>
  <si>
    <t>Conv_Speed["Prod_Loc_Seg.Channels"]|=1</t>
  </si>
  <si>
    <t>if(Rgrs_Ofst=0, linest(3, 1, true, ranget(Units_History, model_date(1), model_date(2, -LPP)-1), ranget(Ssn_Basis["Ssns.Q1"], model_date(1), model_date(2, -LPP)-1), ranget(Ssn_Basis["Ssns.Q2"], model_date(1), model_date(2, -LPP)-1), ranget(Ssn_Basis["Ssns.Q3"], model_date(1), model_date(2, -LPP)-1), ranget(Ssn_Basis["Ssns.Q4"], model_date(1), model_date(2, -LPP)-1)), if(Rgrs_Ofst=1, linest(3, 1, true, ranget(Units_History, model_date(1, 1), model_date(2, -LPP)-1), ranget(Ssn_Basis["Ssns.Q1"], model_date(1, 1), model_date(2, -LPP)-1), ranget(Ssn_Basis["Ssns.Q2"], model_date(1, 1), model_date(2, -LPP)-1), ranget(Ssn_Basis["Ssns.Q3"], model_date(1, 1), model_date(2, -LPP)-1), ranget(Ssn_Basis["Ssns.Q4"], model_date(1, 1), model_date(2, -LPP)-1)), if(Rgrs_Ofst=2, linest(3, 1, true, ranget(Units_History, model_date(1, 2), model_date(2, -LPP)-1), ranget(Ssn_Basis["Ssns.Q1"], model_date(1, 2), model_date(2, -LPP)-1), ranget(Ssn_Basis["Ssns.Q2"], model_date(1, 2), model_date(2, -LPP)-1), ranget(Ssn_Basis["Ssns.Q3"], model_date(1, 2), model_date(2, -LPP)-1), ranget(Ssn_Basis["Ssns.Q4"], model_date(1, 2), model_date(2, -LPP)-1)), if(Rgrs_Ofst=3, linest(3, 1, true, ranget(Units_History, model_date(1, 3), model_date(2, -LPP)-1), ranget(Ssn_Basis["Ssns.Q1"], model_date(1, 3), model_date(2, -LPP)-1), ranget(Ssn_Basis["Ssns.Q2"], model_date(1, 3), model_date(2, -LPP)-1), ranget(Ssn_Basis["Ssns.Q3"], model_date(1, 3), model_date(2, -LPP)-1), ranget(Ssn_Basis["Ssns.Q4"], model_date(1, 3), model_date(2, -LPP)-1)), linest(3, 1, true, ranget(Units_History, model_date(1, 4), model_date(2, -LPP)-1), ranget(Ssn_Basis["Ssns.Q1"], model_date(1, 4), model_date(2, -LPP)-1), ranget(Ssn_Basis["Ssns.Q2"], model_date(1, 4), model_date(2, -LPP)-1), ranget(Ssn_Basis["Ssns.Q3"], model_date(1, 4), model_date(2, -LPP)-1), ranget(Ssn_Basis["Ssns.Q4"], model_date(1, 4), model_date(2, -LPP)-1))))))</t>
  </si>
  <si>
    <t>Sales Summary'!Revenue_Products_Drill_Press_Locations_West_Channels_Direct_Industries</t>
  </si>
  <si>
    <t>Products, Locations, Industries, Channels</t>
  </si>
  <si>
    <t>Price_List_History_In["Products.Drill_Press", "Channels.Direct", "Locations.West", DATE(2010,1,1)]|=I43</t>
  </si>
  <si>
    <t>Var_Cost_per_U_History_In["Products.Drill_Press", "Locations.West", DATE(2009,7,1)]|=G53</t>
  </si>
  <si>
    <t>Total Adjust Factor</t>
  </si>
  <si>
    <t>Units_History_In["Products.Drill_Press", "Locations.West", "Channels.Indirect", "Industries.Indirect", DATE(2010,7,1)]|=K35</t>
  </si>
  <si>
    <t>:SD:0:1/1/2009</t>
  </si>
  <si>
    <t>:A:-1:Price_List_History_In</t>
  </si>
  <si>
    <t>:A:0:Adj_Factor_Industry</t>
  </si>
  <si>
    <t>Adj_Factor_Chan["Channels.Indirect", DATE(2011,10,1)]|=D38</t>
  </si>
  <si>
    <t>if(Revenue_Plan=0, 0, (Conv_Speed["Prod_Loc_Seg.Locations"]*(Target_Rev_Loc/Revenue_Plan-1)+1)*Adj_Factor_Loc)</t>
  </si>
  <si>
    <t>Units_History_In["Products.Drill_Press", "Locations.West", "Channels.Direct", "Industries.Direct", DATE(2009,7,1)]|=G32</t>
  </si>
  <si>
    <t>The average price discount % for each product x location microsegment, for the planning period, by time period</t>
  </si>
  <si>
    <t>Channel Revenue Target</t>
  </si>
  <si>
    <t>:A:0:Price_List_History</t>
  </si>
  <si>
    <t>Sales Summary'!Revenue_Products_Drill_Press_Locations_West_Channels_Indirect</t>
  </si>
  <si>
    <t>Adj_Factor_Industry["Industries.Direct", DATE(2011,7,1)]|=C56</t>
  </si>
  <si>
    <t>:A:-1:Units_B1</t>
  </si>
  <si>
    <t>Revenue_History_In["Products.Drill_Press", "Locations.East", "Channels.Direct", "Industries.Indirect", DATE(2009,1,1)]|=0</t>
  </si>
  <si>
    <t>Adj_Factor_Prod_Loc["Locations.West", "Products.Drill_Press", DATE(2011,10,1)]|=D72</t>
  </si>
  <si>
    <t>Adj_Factor_Prod</t>
  </si>
  <si>
    <t>preve(0)</t>
  </si>
  <si>
    <t>Adj_Factor_Loc</t>
  </si>
  <si>
    <t>Target_Rev_Ind["Industries.Direct", DATE(2011,7,1)]|=M56</t>
  </si>
  <si>
    <t>Revenue_History_In["Products.Drill_Press", "Locations.West", "Channels.Direct", "Industries.Direct", DATE(2010,1,1)]|=I18</t>
  </si>
  <si>
    <t>Dimension (item)</t>
  </si>
  <si>
    <t>:A:-1:Target_Rev_Chan</t>
  </si>
  <si>
    <t>Price_Discount_pct_Plan["Products.Drill_Press", "Channels.Direct", "Locations.East", "Industries.Direct", DATE(2011,10,1)]|=H22</t>
  </si>
  <si>
    <t>Suggested adjustment factor that alters regression forecast for all micro segments.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t>
  </si>
  <si>
    <t>:A:-1:Time_History</t>
  </si>
  <si>
    <t>:A:-1:Revenue_Plan_tsum_plt</t>
  </si>
  <si>
    <t>Price_Discount_pct_Plan["Products.Drill_Press", "Channels.Direct", "Locations.East", "Industries.Indirect", DATE(2011,7,1)]|=G23</t>
  </si>
  <si>
    <t>:D:2:Industries.Direct</t>
  </si>
  <si>
    <t>:D:-1:Channels</t>
  </si>
  <si>
    <t>:A:0:Adj_Factor_Total_Suggested</t>
  </si>
  <si>
    <t>Sales Summary'!Units_Products_Drill_Press_Locations_West</t>
  </si>
  <si>
    <t>Units_B1_Raw</t>
  </si>
  <si>
    <t>(1-Price_Discount_pct_Plan)*Price_List_Plan</t>
  </si>
  <si>
    <t>The average selling price during the entire modeling period (historical period and planning period), for each product x location microsegment, by time period. Computed from price discount % and list price; not entered by the modeler.</t>
  </si>
  <si>
    <t>:A:0:Var_Cost_per_U_History</t>
  </si>
  <si>
    <t>:A:-1:Min_B1_B0</t>
  </si>
  <si>
    <t>:A:0:Ssn_Basis</t>
  </si>
  <si>
    <t>Var_Cost_per_U_Plan["Products.Drill_Press", "Locations.East", DATE(2011,4,1)]|=F36</t>
  </si>
  <si>
    <t>Display Item As</t>
  </si>
  <si>
    <t>Revenue_History_In["Products.Drill_Press", "Locations.West", "Channels.Indirect", "Industries.Indirect", DATE(2009,4,1)]|=F21</t>
  </si>
  <si>
    <t>Units_History_In["Products.Drill_Press", "Locations.East", "Channels.Direct", "Industries.Direct", DATE(2010,4,1)]|=J28</t>
  </si>
  <si>
    <t>:A:0:Units_B0_NoSsn</t>
  </si>
  <si>
    <t>Channel Adjust Factor</t>
  </si>
  <si>
    <t>Global</t>
  </si>
  <si>
    <t>:A:-1:Target_Rev_Ind</t>
  </si>
  <si>
    <t>Revenue_History_In["Products.Drill_Press", "Locations.West", "Channels.Indirect", "Industries.Direct", DATE(2009,7,1)]|=G20</t>
  </si>
  <si>
    <t>Length History Periods</t>
  </si>
  <si>
    <t>Units_History_In["Products.Drill_Press", "Locations.East", "Channels.Direct", "Industries.Direct", DATE(2009,7,1)]|=G28</t>
  </si>
  <si>
    <t>Target_Rev_Loc["Locations.West", DATE(2011,1,1)]|=0</t>
  </si>
  <si>
    <t>Units_History_In["Products.Drill_Press", "Locations.West", "Channels.Direct", "Industries.Direct", DATE(2010,1,1)]|=I32</t>
  </si>
  <si>
    <t>Revenue_History_In["Products.Drill_Press", "Locations.East", "Channels.Indirect", "Industries.Direct", DATE(2009,10,1)]|=H16</t>
  </si>
  <si>
    <t>:A:0:Products_dim</t>
  </si>
  <si>
    <t>Comment</t>
  </si>
  <si>
    <t>Locations</t>
  </si>
  <si>
    <t>Revenue plan, segmented by product, summed over plan time</t>
  </si>
  <si>
    <t>Max_Annual_Unit_Growth</t>
  </si>
  <si>
    <t>A list of sales channels or geographic markets separately tracked in the model</t>
  </si>
  <si>
    <t>Price_Discount_pct_Plan["Products.Drill_Press", "Channels.Direct", "Locations.East", "Industries.Direct", DATE(2011,7,1)]|=G22</t>
  </si>
  <si>
    <t>:A:-1:Revenue_Growth</t>
  </si>
  <si>
    <t>:A:-1:Var_Cost_per_U</t>
  </si>
  <si>
    <t>Sales Summary'!Units_Products_Drill_Press_Locations_West_Channels_Direct</t>
  </si>
  <si>
    <t>Sales Summary'!Units_Products_Drill_Press_Locations_East_Channels_Indirect_Industries_Indirect</t>
  </si>
  <si>
    <t>Adjustment factor that alters regression forecast for all micro segments. This factor helps the forecast to match assumptions about total sales levels submitted by senior managers.</t>
  </si>
  <si>
    <t>A regression coefficient: the slope coefficient in the regression of sales units history against time. The coefficient is called "raw" because the maximum and minimum limits to growth have not yet been enforced.</t>
  </si>
  <si>
    <t>Revenue history, segmented by products and locations, by time period. Do not enter input data here, but rather in table 'Revenue History Input'.</t>
  </si>
  <si>
    <t>:A:-1:Revenue_at_List_Price</t>
  </si>
  <si>
    <t>Units_History_In["Products.Drill_Press", "Locations.West", "Channels.Indirect", "Industries.Direct", DATE(2010,1,1)]|=I34</t>
  </si>
  <si>
    <t>Price_Discount_pct_Plan["Products.Drill_Press", "Channels.Indirect", "Locations.East", "Industries.Direct", DATE(2011,1,1)]|='Price History'!J59</t>
  </si>
  <si>
    <t>Adj_Factor_Chan_Suggested</t>
  </si>
  <si>
    <t>Suggested adjustment factor to alter regression forecast for all micro segments for a given location segment, by location.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t>
  </si>
  <si>
    <t>:A:-1:Adj_Factor_Total_Suggested</t>
  </si>
  <si>
    <t>Units_History_In["Products.Drill_Press", "Locations.East", "Channels.Direct", "Industries.Indirect", DATE(2009,7,1)]|=G29</t>
  </si>
  <si>
    <t>if(Rgrs_Ofst=0, linest(2, 1, true, ranget(Units_History, model_date(1), model_date(2, -LPP)-1), ranget(Time, model_date(1), model_date(2, -LPP)-1)), if(Rgrs_Ofst=1, linest(2, 1, true, ranget(Units_History, model_date(1, 1), model_date(2, -LPP)-1), ranget(Time, model_date(1, 1), model_date(2, -LPP)-1)), if(Rgrs_Ofst=2, linest(2, 1, true, ranget(Units_History, model_date(1, 2), model_date(2, -LPP)-1), ranget(Time, model_date(1, 2), model_date(2, -LPP)-1)), if(Rgrs_Ofst=3, linest(2, 1, true, ranget(Units_History, model_date(1, 3), model_date(2, -LPP)-1), ranget(Time, model_date(1, 3), model_date(2, -LPP)-1)), linest(2, 1, true, ranget(Units_History, model_date(1, 4), model_date(2, -LPP)-1), ranget(Time, model_date(1, 4), model_date(2, -LPP)-1))))))</t>
  </si>
  <si>
    <t>:A:0:Price_Average_Plan</t>
  </si>
  <si>
    <t>Price_List_History</t>
  </si>
  <si>
    <t>:D:0:Industries</t>
  </si>
  <si>
    <t>Target_Rev_Chan</t>
  </si>
  <si>
    <t>:A:0:Adj_Factor_Prod_Suggested</t>
  </si>
  <si>
    <t xml:space="preserve">  West</t>
  </si>
  <si>
    <t>The slope coefficient for the regresssion of unit sales history versus time, after the maximum and minimum allowable growth rates have been enforced</t>
  </si>
  <si>
    <t>:A:0:Time_History</t>
  </si>
  <si>
    <t>Price_List_History_In["Products.Drill_Press", "Channels.Direct", "Locations.West", DATE(2010,10,1)]|=L43</t>
  </si>
  <si>
    <t>A variable that counts time in years in the planning period, starting from the beginning of the planning period</t>
  </si>
  <si>
    <t>if(Revenue_Plan=0, 0, (Conv_Speed["Prod_Loc_Seg.Segments"]*(Target_Rev_Ind/Revenue_Plan-1)+1)*Adj_Factor_Industry)</t>
  </si>
  <si>
    <t>Target_Rev_Prod["Products.Drill_Press", DATE(2011,1,1)]|=0</t>
  </si>
  <si>
    <t>Adj_Factor_Chan["Channels.Direct", DATE(2011,10,1)]|=D37</t>
  </si>
  <si>
    <t>:A:-1:Time</t>
  </si>
  <si>
    <t>Target_Rev_Loc["Locations.West", DATE(2011,7,1)]|=M28</t>
  </si>
  <si>
    <t>Price Discount %</t>
  </si>
  <si>
    <t>Price_List_History_In["Products.Drill_Press", "Channels.Indirect", "Locations.East", DATE(2010,1,1)]|=I44</t>
  </si>
  <si>
    <t>Target_Rev_Loc</t>
  </si>
  <si>
    <t>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t>
  </si>
  <si>
    <t>Price_List_Plan["Products.Drill_Press", "Channels.Indirect", "Locations.West", DATE(2011,1,1)]|='Price History'!J16</t>
  </si>
  <si>
    <t>Units History Intercept</t>
  </si>
  <si>
    <t>Var_Cost_per_U_History_In["Products.Drill_Press", "Locations.East", DATE(2010,10,1)]|=L52</t>
  </si>
  <si>
    <t>:A:-1:Products_dim</t>
  </si>
  <si>
    <t>Price_Discount_pct_Plan["Products.Drill_Press", "Channels.Indirect", "Locations.East", "Industries.Indirect", DATE(2011,10,1)]|=H27</t>
  </si>
  <si>
    <t>Determines how rapidly the suggested adjustment factors cause the forecast to converge to the targets for product and location segments.</t>
  </si>
  <si>
    <t>Units_History_In["Products.Drill_Press", "Locations.East", "Channels.Direct", "Industries.Indirect", DATE(2010,1,1)]|=I29</t>
  </si>
  <si>
    <t>Units_Bn_Ssn_Raw</t>
  </si>
  <si>
    <t>:D:0:Locations</t>
  </si>
  <si>
    <t>Adj_Factor_Chan</t>
  </si>
  <si>
    <t>The history of unit sales, segmented by product, location and time period. Do not enter input data here, but rather in table 'Sales Unit History Input'.</t>
  </si>
  <si>
    <t>Time Period</t>
  </si>
  <si>
    <t>:A:0:r_squared</t>
  </si>
  <si>
    <t>Units_History_In["Products.Drill_Press", "Locations.East", "Channels.Direct", "Industries.Direct", DATE(2009,10,1)]|=H28</t>
  </si>
  <si>
    <t>Units_History_In["Products.Drill_Press", "Locations.West", "Channels.Indirect", "Industries.Indirect", DATE(2009,7,1)]|=G35</t>
  </si>
  <si>
    <t>Theoretical revenue that would be generated by selling historical and planned sales units at full list price, segmented by product and location. Used to compute various price discount % variables.</t>
  </si>
  <si>
    <t>Variable cost per unit sold, for each time period, for historical and plan time periods. Do not enter input data here, but rather in table 'Var Cost/ Unit History' and 'Var Cost/ Unit Plan'.
You can include/exclude any variable costs you wish, such as cost of goods (direct material, direct labor other direct costs), selling costs, and transportation/logistics costs. The decisions you will make with the resulting contribution margins determine the costs you should include.</t>
  </si>
  <si>
    <t>Sales Summary'!Revenue_Products_Drill_Press_Locations_East</t>
  </si>
  <si>
    <t>Revenue_History_In["Products.Drill_Press", "Locations.West", "Channels.Indirect", "Industries.Direct", DATE(2010,1,1)]|=I20</t>
  </si>
  <si>
    <t>Adj_Factor_Prod_Loc["Locations.East", "Products.Drill_Press", DATE(2011,1,1)]|=1</t>
  </si>
  <si>
    <t>Revenue_History_In["Products.Drill_Press", "Locations.East", "Channels.Direct", "Industries.Indirect", DATE(2010,10,1)]|=L15</t>
  </si>
  <si>
    <t>Var_Cost_per_U_Plan</t>
  </si>
  <si>
    <t>Price_Discount_pct_Plan["Products.Drill_Press", "Channels.Indirect", "Locations.West", "Industries.Indirect", DATE(2011,4,1)]|=F29</t>
  </si>
  <si>
    <t>Adj_Factor_Loc["Locations.West", DATE(2011,7,1)]|=C28</t>
  </si>
  <si>
    <t>Sales Summary'!Revenue_Products_Drill_Press_Locations_East_Channels_Indirect_Industries</t>
  </si>
  <si>
    <t>Revenue plan, segmented by product, location, channel, and customer industry during plan time, by time period</t>
  </si>
  <si>
    <t>:D:-1:Industries</t>
  </si>
  <si>
    <t>Product Revenue Target</t>
  </si>
  <si>
    <t>Sales Summary'!Units_Products_Drill_Press_Locations_East_Channels_Direct_Industries_Direct</t>
  </si>
  <si>
    <t>:A:0:Adj_Factor_Prod_Loc</t>
  </si>
  <si>
    <t>:D:0:Ssns</t>
  </si>
  <si>
    <t>(Ranges)'!Revenue_Products_Drill_Press</t>
  </si>
  <si>
    <t>Price_Discount_pct_Plan["Products.Drill_Press", "Channels.Direct", "Locations.East", "Industries.Direct", DATE(2011,1,1)]|='Price History'!J46</t>
  </si>
  <si>
    <t>Units_Bn_Ssn_Raw-0.25*sum(ranged("Ssns", Units_Bn_Ssn_Raw))</t>
  </si>
  <si>
    <t>:A:0:Revenue_at_List_Price_Plan</t>
  </si>
  <si>
    <t>Revenue-Variable_Cost</t>
  </si>
  <si>
    <t>:A:-1:Adj_Factor_Prod</t>
  </si>
  <si>
    <t>Units_History_In["Products.Drill_Press", "Locations.West", "Channels.Indirect", "Industries.Direct", DATE(2009,1,1)]|=0</t>
  </si>
  <si>
    <t>Target_Rev_Ind["Industries.Indirect", DATE(2011,1,1)]|=0</t>
  </si>
  <si>
    <t>Adj_Factor_Chan["Channels.Direct", DATE(2011,7,1)]|=C37</t>
  </si>
  <si>
    <t>:A:-1:Adj_Factor_Chan_Suggested</t>
  </si>
  <si>
    <t>Price_List_Plan["Products.Drill_Press", "Channels.Indirect", "Locations.East", DATE(2011,10,1)]|=H14</t>
  </si>
  <si>
    <t>Sales Summary'!Revenue_Products_Drill_Press_Locations_East_Channels</t>
  </si>
  <si>
    <t>Std_Error_Y_Units_No_Ssn</t>
  </si>
  <si>
    <t>Variable Cost / Unit</t>
  </si>
  <si>
    <t>Revenue_History_In["Products.Drill_Press", "Locations.East", "Channels.Direct", "Industries.Indirect", DATE(2009,7,1)]|=G15</t>
  </si>
  <si>
    <t>if(Units_Plan=0, 0, Revenue_at_List_Price_Plan/Units_Plan)</t>
  </si>
  <si>
    <t>Variable cost per unit sold, by product, for plan time periods. The template uses historical values by default, which you can override.
You can include/exclude any variable costs you wish, such as cost of goods (direct material, direct labor other direct costs), selling costs, and transportation/logistics costs. The decisions you will make with the resulting contribution margins determine the costs you should include.</t>
  </si>
  <si>
    <t>Sales Summary'!Units_Products_Drill_Press_Locations_East_Channels_Indirect_Industries</t>
  </si>
  <si>
    <t>Revenue_History_In["Products.Drill_Press", "Locations.West", "Channels.Direct", "Industries.Indirect", DATE(2009,4,1)]|=F19</t>
  </si>
  <si>
    <t>:D:0:Industries.Indirect</t>
  </si>
  <si>
    <t>Revenue History Input</t>
  </si>
  <si>
    <t>:A:0:Time_Plan</t>
  </si>
  <si>
    <t>Location Revenue Target</t>
  </si>
  <si>
    <t>:A:-1:Units_Bn_Ssn_Raw_StdErr</t>
  </si>
  <si>
    <t>Adj_Factor_Loc["Locations.East", DATE(2011,10,1)]|=D27</t>
  </si>
  <si>
    <t>Adjustment factor that alters regression forecast for all micro segments for a given sales channel, by channel. This factor helps the forecast to match targets submitted by channel managers.</t>
  </si>
  <si>
    <t>Target_Rev_Ind</t>
  </si>
  <si>
    <t>:A:0:Rgrs_Ofst</t>
  </si>
  <si>
    <t>Price_List_History_In["Products.Drill_Press", "Channels.Indirect", "Locations.East", DATE(2010,4,1)]|=J44</t>
  </si>
  <si>
    <t>nexte(1/periods_per("year"))-1/periods_per("year")</t>
  </si>
  <si>
    <t>Revenue_History_In["Products.Drill_Press", "Locations.East", "Channels.Direct", "Industries.Indirect", DATE(2010,7,1)]|=K15</t>
  </si>
  <si>
    <t>Data:</t>
  </si>
  <si>
    <t>:A:-1:Adj_Factor_Loc_Suggested</t>
  </si>
  <si>
    <t>Adj_Factor_Industry["Industries.Indirect", DATE(2011,4,1)]|=B57</t>
  </si>
  <si>
    <t>:A:0:Var_Cost_per_U_History_In</t>
  </si>
  <si>
    <t>:D:0:Prod_Loc_Seg.Segments</t>
  </si>
  <si>
    <t>Adj_Factor_Chan["Channels.Indirect", DATE(2011,7,1)]|=C38</t>
  </si>
  <si>
    <t>:A:-1:Std_Error_Y_Units</t>
  </si>
  <si>
    <t>Rgrs_Ofst</t>
  </si>
  <si>
    <t>Units_History_In["Products.Drill_Press", "Locations.West", "Channels.Direct", "Industries.Indirect", DATE(2010,7,1)]|=K33</t>
  </si>
  <si>
    <t>Units_History_In["Products.Drill_Press", "Locations.East", "Channels.Direct", "Industries.Direct", DATE(2009,4,1)]|=F28</t>
  </si>
  <si>
    <t>:A:-1:Units_B1_Raw_StdErr_NoSsn</t>
  </si>
  <si>
    <t>Price_List_Plan["Products.Drill_Press", "Channels.Indirect", "Locations.West", DATE(2011,7,1)]|=G15</t>
  </si>
  <si>
    <t>Adj_Factor_Total</t>
  </si>
  <si>
    <t>Min B1/B0 (Yr)</t>
  </si>
  <si>
    <t>Units History Raw Slope</t>
  </si>
  <si>
    <t>:D:1:Ssns</t>
  </si>
  <si>
    <t>Time_Period</t>
  </si>
  <si>
    <t>:A:-1:Company_Name</t>
  </si>
  <si>
    <t>Revenue_History_In["Products.Drill_Press", "Locations.East", "Channels.Direct", "Industries.Direct", DATE(2010,1,1)]|=I14</t>
  </si>
  <si>
    <t>Price_Discount_pct_Plan["Products.Drill_Press", "Channels.Direct", "Locations.West", "Industries.Direct", DATE(2011,10,1)]|=H24</t>
  </si>
  <si>
    <t>:D:0:Products.Drill_Press</t>
  </si>
  <si>
    <t>Revenue_History_In["Products.Drill_Press", "Locations.East", "Channels.Indirect", "Industries.Direct", DATE(2009,4,1)]|=F16</t>
  </si>
  <si>
    <t>Revenue_History_In["Products.Drill_Press", "Locations.East", "Channels.Direct", "Industries.Direct", DATE(2010,7,1)]|=K14</t>
  </si>
  <si>
    <t>:D:0:Prod_Loc_Seg</t>
  </si>
  <si>
    <t>Revenue history, segmented by product, location, and by historical time period. This table is laid out to facilitate entering database records directly.</t>
  </si>
  <si>
    <t>Seasonal Basis</t>
  </si>
  <si>
    <t>:A:0:Units_Residual_Raw</t>
  </si>
  <si>
    <t>Sales Summary'!Units_Products_Drill_Press_Locations_West_Channels_Indirect</t>
  </si>
  <si>
    <t>if(Rgrs_Ofst=0, linest(1, 1, true, ranget(Units_History, model_date(1), model_date(2, -LPP)-1), ranget(Time, model_date(1), model_date(2, -LPP)-1)), if(Rgrs_Ofst=1, linest(1, 1, true, ranget(Units_History, model_date(1, 1), model_date(2, -LPP)-1), ranget(Time, model_date(1, 1), model_date(2, -LPP)-1)), if(Rgrs_Ofst=2, linest(1, 1, true, ranget(Units_History, model_date(1, 2), model_date(2, -LPP)-1), ranget(Time, model_date(1, 2), model_date(2, -LPP)-1)), if(Rgrs_Ofst=3, linest(1, 1, true, ranget(Units_History, model_date(1, 3), model_date(2, -LPP)-1), ranget(Time, model_date(1, 3), model_date(2, -LPP)-1)), linest(1, 1, true, ranget(Units_History, model_date(1, 4), model_date(2, -LPP)-1), ranget(Time, model_date(1, 4), model_date(2, -LPP)-1))))))</t>
  </si>
  <si>
    <t>:WS:Output Template</t>
  </si>
  <si>
    <t>Units_History_In["Products.Drill_Press", "Locations.East", "Channels.Indirect", "Industries.Indirect", DATE(2009,1,1)]|=0</t>
  </si>
  <si>
    <t>:A:0:Contrib_Margin</t>
  </si>
  <si>
    <t>if(Units_History=0, 0, Revenue_at_List_Price/Units_History)</t>
  </si>
  <si>
    <t>if(Rgrs_Ofst=0, linest(3, 0, true, ranget(Units_History, model_date(1), model_date(2, -LPP)-1), ranget(Ssn_Basis["Ssns.Q1"], model_date(1), model_date(2, -LPP)-1), ranget(Ssn_Basis["Ssns.Q2"], model_date(1), model_date(2, -LPP)-1), ranget(Ssn_Basis["Ssns.Q3"], model_date(1), model_date(2, -LPP)-1), ranget(Ssn_Basis["Ssns.Q4"], model_date(1), model_date(2, -LPP)-1)), if(Rgrs_Ofst=1, linest(3, 0, true, ranget(Units_History, model_date(1, 1), model_date(2, -LPP)-1), ranget(Ssn_Basis["Ssns.Q1"], model_date(1, 1), model_date(2, -LPP)-1), ranget(Ssn_Basis["Ssns.Q2"], model_date(1, 1), model_date(2, -LPP)-1), ranget(Ssn_Basis["Ssns.Q3"], model_date(1, 1), model_date(2, -LPP)-1), ranget(Ssn_Basis["Ssns.Q4"], model_date(1, 1), model_date(2, -LPP)-1)), if(Rgrs_Ofst=2, linest(3, 0, true, ranget(Units_History, model_date(1, 2), model_date(2, -LPP)-1), ranget(Ssn_Basis["Ssns.Q1"], model_date(1, 2), model_date(2, -LPP)-1), ranget(Ssn_Basis["Ssns.Q2"], model_date(1, 2), model_date(2, -LPP)-1), ranget(Ssn_Basis["Ssns.Q3"], model_date(1, 2), model_date(2, -LPP)-1), ranget(Ssn_Basis["Ssns.Q4"], model_date(1, 2), model_date(2, -LPP)-1)), if(Rgrs_Ofst=3, linest(3, 0, true, ranget(Units_History, model_date(1, 3), model_date(2, -LPP)-1), ranget(Ssn_Basis["Ssns.Q1"], model_date(1, 3), model_date(2, -LPP)-1), ranget(Ssn_Basis["Ssns.Q2"], model_date(1, 3), model_date(2, -LPP)-1), ranget(Ssn_Basis["Ssns.Q3"], model_date(1, 3), model_date(2, -LPP)-1), ranget(Ssn_Basis["Ssns.Q4"], model_date(1, 3), model_date(2, -LPP)-1)), linest(3, 0, true, ranget(Units_History, model_date(1, 4), model_date(2, -LPP)-1), ranget(Ssn_Basis["Ssns.Q1"], model_date(1, 4), model_date(2, -LPP)-1), ranget(Ssn_Basis["Ssns.Q2"], model_date(1, 4), model_date(2, -LPP)-1), ranget(Ssn_Basis["Ssns.Q3"], model_date(1, 4), model_date(2, -LPP)-1), ranget(Ssn_Basis["Ssns.Q4"], model_date(1, 4), model_date(2, -LPP)-1))))))</t>
  </si>
  <si>
    <t>Max_Annual_Unit_Growth[]|</t>
  </si>
  <si>
    <t>Product Adjust Factor</t>
  </si>
  <si>
    <t>Var_Cost_per_U_History_In["Products.Drill_Press", "Locations.East", DATE(2010,1,1)]|=I52</t>
  </si>
  <si>
    <t>Contribution Margin</t>
  </si>
  <si>
    <t>Units_History_In["Products.Drill_Press", "Locations.West", "Channels.Indirect", "Industries.Indirect", DATE(2009,1,1)]|=0</t>
  </si>
  <si>
    <t>Sales Summary'!Units_Products_Drill_Press_Locations_West_Channels_Direct_Industries_Indirect</t>
  </si>
  <si>
    <t>Variable_Cost</t>
  </si>
  <si>
    <t>Ssns, Products, Locations, Industries, Channels</t>
  </si>
  <si>
    <t>Revenue_History_In["Products.Drill_Press", "Locations.West", "Channels.Direct", "Industries.Indirect", DATE(2010,1,1)]|=I19</t>
  </si>
  <si>
    <t>ifm(Time_Period&lt;=last(Time_History_Period)+0.001, Price_Discount_pct_History, Price_Discount_pct_Plan)</t>
  </si>
  <si>
    <t>Price_List_History_In</t>
  </si>
  <si>
    <t>Units_History_In["Products.Drill_Press", "Locations.West", "Channels.Direct", "Industries.Indirect", DATE(2009,7,1)]|=G33</t>
  </si>
  <si>
    <t>Revenue_History_In["Products.Drill_Press", "Locations.East", "Channels.Indirect", "Industries.Indirect", DATE(2010,7,1)]|=K17</t>
  </si>
  <si>
    <t>Var_Cost_per_U_History_In["Products.Drill_Press", "Locations.East", DATE(2009,4,1)]|=F52</t>
  </si>
  <si>
    <t>The minimum value of B1/B0 in the regression forecast. If the ratio of coefficients is less than this value, it is increased to this ratio. This value is computed from the data, and it is not entered by the modeler.</t>
  </si>
  <si>
    <t>if(Rgrs_Ofst=0, linest(1, 1, true, ranget(Units_History, model_date(1), model_date(2, -LPP)-1), ranget(Time, model_date(1), model_date(2, -LPP)-1), ranget(Ssn_Basis["Ssns.Q1"], model_date(1), model_date(2, -LPP)-1), ranget(Ssn_Basis["Ssns.Q2"], model_date(1), model_date(2, -LPP)-1), ranget(Ssn_Basis["Ssns.Q3"], model_date(1), model_date(2, -LPP)-1), ranget(Ssn_Basis["Ssns.Q4"], model_date(1), model_date(2, -LPP)-1)), if(Rgrs_Ofst=1, linest(1, 1, true, ranget(Units_History, model_date(1, 1), model_date(2, -LPP)-1), ranget(Time, model_date(1, 1), model_date(2, -LPP)-1), ranget(Ssn_Basis["Ssns.Q1"], model_date(1, 1), model_date(2, -LPP)-1), ranget(Ssn_Basis["Ssns.Q2"], model_date(1, 1), model_date(2, -LPP)-1), ranget(Ssn_Basis["Ssns.Q3"], model_date(1, 1), model_date(2, -LPP)-1), ranget(Ssn_Basis["Ssns.Q4"], model_date(1, 1), model_date(2, -LPP)-1)), if(Rgrs_Ofst=2, linest(1, 1, true, ranget(Units_History, model_date(1, 2), model_date(2, -LPP)-1), ranget(Time, model_date(1, 2), model_date(2, -LPP)-1), ranget(Ssn_Basis["Ssns.Q1"], model_date(1, 2), model_date(2, -LPP)-1), ranget(Ssn_Basis["Ssns.Q2"], model_date(1, 2), model_date(2, -LPP)-1), ranget(Ssn_Basis["Ssns.Q3"], model_date(1, 2), model_date(2, -LPP)-1), ranget(Ssn_Basis["Ssns.Q4"], model_date(1, 2), model_date(2, -LPP)-1)), if(Rgrs_Ofst=3, linest(1, 1, true, ranget(Units_History, model_date(1, 3), model_date(2, -LPP)-1), ranget(Time, model_date(1, 3), model_date(2, -LPP)-1), ranget(Ssn_Basis["Ssns.Q1"], model_date(1, 3), model_date(2, -LPP)-1), ranget(Ssn_Basis["Ssns.Q2"], model_date(1, 3), model_date(2, -LPP)-1), ranget(Ssn_Basis["Ssns.Q3"], model_date(1, 3), model_date(2, -LPP)-1), ranget(Ssn_Basis["Ssns.Q4"], model_date(1, 3), model_date(2, -LPP)-1)), linest(1, 1, true, ranget(Units_History, model_date(1, 4), model_date(2, -LPP)-1), ranget(Time, model_date(1, 4), model_date(2, -LPP)-1), ranget(Ssn_Basis["Ssns.Q1"], model_date(1, 4), model_date(2, -LPP)-1), ranget(Ssn_Basis["Ssns.Q2"], model_date(1, 4), model_date(2, -LPP)-1), ranget(Ssn_Basis["Ssns.Q3"], model_date(1, 4), model_date(2, -LPP)-1), ranget(Ssn_Basis["Ssns.Q4"], model_date(1, 4), model_date(2, -LPP)-1))))))</t>
  </si>
  <si>
    <t>Units_History_In["Products.Drill_Press", "Locations.West", "Channels.Indirect", "Industries.Direct", DATE(2009,7,1)]|=G34</t>
  </si>
  <si>
    <t>Units_History_In["Products.Drill_Press", "Locations.West", "Channels.Indirect", "Industries.Indirect", DATE(2010,1,1)]|=I35</t>
  </si>
  <si>
    <t>var(Adj_Factor_Total*Adj_Factor_Prod*Adj_Factor_Loc*Adj_Factor_Chan*Adj_Factor_Industry*Adj_Factor_Prod_Loc*1*1*1*1*1*Units_Regress_Plan)</t>
  </si>
  <si>
    <t xml:space="preserve">  Direct</t>
  </si>
  <si>
    <t>:A:0:r_squared_No_Ssn</t>
  </si>
  <si>
    <t>Prod Loc</t>
  </si>
  <si>
    <t>ABC Corp.</t>
  </si>
  <si>
    <t>:A:0:Units_Plan</t>
  </si>
  <si>
    <t>:A:-1:Time_Period</t>
  </si>
  <si>
    <t>Adj_Factor_Total[DATE(2011,10,1)]|=D19</t>
  </si>
  <si>
    <t>Revenue_History_In["Products.Drill_Press", "Locations.East", "Channels.Indirect", "Industries.Indirect", DATE(2009,7,1)]|=G17</t>
  </si>
  <si>
    <t>Price_List_History_In["Products.Drill_Press", "Channels.Indirect", "Locations.West", DATE(2010,4,1)]|=J45</t>
  </si>
  <si>
    <t>West</t>
  </si>
  <si>
    <t>Units_History_In["Products.Drill_Press", "Locations.West", "Channels.Direct", "Industries.Indirect", DATE(2010,4,1)]|=J33</t>
  </si>
  <si>
    <t>Price_List_History_In["Products.Drill_Press", "Channels.Direct", "Locations.East", DATE(2010,7,1)]|=K42</t>
  </si>
  <si>
    <t>Price_Discount_pct_Plan["Products.Drill_Press", "Channels.Direct", "Locations.West", "Industries.Indirect", DATE(2011,4,1)]|=F25</t>
  </si>
  <si>
    <t>Var_Cost_per_U_Plan["Products.Drill_Press", "Locations.East", DATE(2011,7,1)]|=G36</t>
  </si>
  <si>
    <t>Revenue_History_In["Products.Drill_Press", "Locations.East", "Channels.Direct", "Industries.Direct", DATE(2010,4,1)]|=J14</t>
  </si>
  <si>
    <t xml:space="preserve">A regression coefficient: the coefficient for the seasonality terms in the regression of sales units history against time. The coefficient is called "raw" because the sum of the seasonality coefficients has not yet been forced to zero. </t>
  </si>
  <si>
    <t>:A:0:Units_Residual</t>
  </si>
  <si>
    <t>:D:2:Locations.East</t>
  </si>
  <si>
    <t>Price_Average</t>
  </si>
  <si>
    <t>Sales Summary'!Revenue_Products_Drill_Press_Locations_West_Channels_Indirect_Industries</t>
  </si>
  <si>
    <t>The maximum value of B1/B0 in the regression forecast. If the ratio of coefficients excees this value, it is reduced to this ratio. This value is computed from the data, and it is not entered by the modeler.</t>
  </si>
  <si>
    <t>Target_Rev_Prod</t>
  </si>
  <si>
    <t>Std_Error_Y_Units</t>
  </si>
  <si>
    <t>Price_Discount_pct_Plan["Products.Drill_Press", "Channels.Direct", "Locations.West", "Industries.Direct", DATE(2011,4,1)]|=F24</t>
  </si>
  <si>
    <t>Adj_Factor_Industry["Industries.Direct", DATE(2011,4,1)]|=B56</t>
  </si>
  <si>
    <t>Variable Cost/U History</t>
  </si>
  <si>
    <t>Increasing counter for time periods in the plan time range, where the first time period is numbered 1</t>
  </si>
  <si>
    <t>Price_Discount_pct_Plan["Products.Drill_Press", "Channels.Direct", "Locations.West", "Industries.Indirect", DATE(2011,7,1)]|=G25</t>
  </si>
  <si>
    <t>Locations, Products, Channels</t>
  </si>
  <si>
    <t>Q1</t>
  </si>
  <si>
    <t>Target_Rev_Ind["Industries.Indirect", DATE(2011,10,1)]|=N57</t>
  </si>
  <si>
    <t>Units_History_In["Products.Drill_Press", "Locations.West", "Channels.Direct", "Industries.Direct", DATE(2010,10,1)]|=L32</t>
  </si>
  <si>
    <t>Revenue_Plan_tsum_plt</t>
  </si>
  <si>
    <t>List Price History Input</t>
  </si>
  <si>
    <t>:A:0:Adj_Factor_Chan_Suggested</t>
  </si>
  <si>
    <t>Units_B1</t>
  </si>
  <si>
    <t>:D:2:Products</t>
  </si>
  <si>
    <t>:A:0:Revenue_Growth</t>
  </si>
  <si>
    <t>:D:-1:Locations</t>
  </si>
  <si>
    <t>Units_History_In["Products.Drill_Press", "Locations.West", "Channels.Direct", "Industries.Direct", DATE(2009,10,1)]|=H32</t>
  </si>
  <si>
    <t>:A:-1:Target_Rev_Loc</t>
  </si>
  <si>
    <t>:A:-1:Contrib_Margin_pct</t>
  </si>
  <si>
    <t>Revenue_History_In["Products.Drill_Press", "Locations.East", "Channels.Direct", "Industries.Direct", DATE(2009,4,1)]|=F14</t>
  </si>
  <si>
    <t>Product Line</t>
  </si>
  <si>
    <t>Price_List_History_In["Products.Drill_Press", "Channels.Indirect", "Locations.East", DATE(2009,1,1)]|=1</t>
  </si>
  <si>
    <t>Var_Cost_per_U_History_In["Products.Drill_Press", "Locations.East", DATE(2009,10,1)]|=H52</t>
  </si>
  <si>
    <t>The average selling price during plan time, for each product x location microsegment, by time period. Computed from price discount % and list price; not entered by the modeler.</t>
  </si>
  <si>
    <t>:A:0:Price_Discount_pct_History</t>
  </si>
  <si>
    <t>Adj_Factor_Loc["Locations.West", DATE(2011,4,1)]|=B28</t>
  </si>
  <si>
    <t>Units_History_In["Products.Drill_Press", "Locations.East", "Channels.Indirect", "Industries.Direct", DATE(2009,7,1)]|=G30</t>
  </si>
  <si>
    <t>Adj_Factor_Prod["Products.Drill_Press", DATE(2011,10,1)]|=D47</t>
  </si>
  <si>
    <t xml:space="preserve">Suggested Product Factor </t>
  </si>
  <si>
    <t>diminfo("Products", 7, ", ")</t>
  </si>
  <si>
    <t>The names of products in the sales plan</t>
  </si>
  <si>
    <t>:A:-1:Units_B1_Raw_StdErr</t>
  </si>
  <si>
    <t>Price_List_History_In["Products.Drill_Press", "Channels.Indirect", "Locations.West", DATE(2009,7,1)]|=G45</t>
  </si>
  <si>
    <t>:D:0:Channels.Direct</t>
  </si>
  <si>
    <t>Revenue_History_In["Products.Drill_Press", "Locations.West", "Channels.Direct", "Industries.Direct", DATE(2009,4,1)]|=F18</t>
  </si>
  <si>
    <t>Conv_Speed["Prod_Loc_Seg.Products"]|=1</t>
  </si>
  <si>
    <t>Units_History_In["Products.Drill_Press", "Locations.East", "Channels.Direct", "Industries.Indirect", DATE(2010,7,1)]|=K29</t>
  </si>
  <si>
    <t>Target_Rev_Ind["Industries.Direct", DATE(2011,10,1)]|=N56</t>
  </si>
  <si>
    <t>Price_List_History_In["Products.Drill_Press", "Channels.Direct", "Locations.West", DATE(2009,4,1)]|=F43</t>
  </si>
  <si>
    <t>Target_Rev_Total[DATE(2011,10,1)]|=N19</t>
  </si>
  <si>
    <t>Revenue_History_In["Products.Drill_Press", "Locations.East", "Channels.Indirect", "Industries.Indirect", DATE(2010,10,1)]|=L17</t>
  </si>
  <si>
    <t>:A:-1:Price_Discount_pct</t>
  </si>
  <si>
    <t>:A:0:Units_B1_Raw_NoSsn</t>
  </si>
  <si>
    <t>Time Plan</t>
  </si>
  <si>
    <t>:A:-1:Max_Annual_Unit_Growth</t>
  </si>
  <si>
    <t>Units Season Raw Coeffs</t>
  </si>
  <si>
    <t>:A:0:Adj_Factor_Total</t>
  </si>
  <si>
    <t>Price_Discount_pct_Plan["Products.Drill_Press", "Channels.Direct", "Locations.East", "Industries.Indirect", DATE(2011,1,1)]|='Price History'!J47</t>
  </si>
  <si>
    <t>Target_Rev_Chan["Channels.Direct", DATE(2011,7,1)]|=M37</t>
  </si>
  <si>
    <t>Location Adjust Factor</t>
  </si>
  <si>
    <t>:A:0:Units_History</t>
  </si>
  <si>
    <t>:A:-1:Price_Discount_pct_History</t>
  </si>
  <si>
    <t>A regression statistic: the standard error of the estimate of the coefficient for each seasonality term in the regression of sales units history against time.
This variable is amont the first to have numerical overflows when sales units numbers get large. Such a condition does not impair the usefulness of the rest of the model.</t>
  </si>
  <si>
    <t>Revenue_History_In["Products.Drill_Press", "Locations.West", "Channels.Direct", "Industries.Indirect", DATE(2010,7,1)]|=K19</t>
  </si>
  <si>
    <t>Contribution margin as a percent of revenue</t>
  </si>
  <si>
    <t>:A:-1:Price_Discount_pct_Plan</t>
  </si>
  <si>
    <t>:A:0:Var_Cost_per_U</t>
  </si>
  <si>
    <t>Formula / Data</t>
  </si>
  <si>
    <t>:A:-1:r_squared</t>
  </si>
  <si>
    <t>:D:0:Industries.Direct</t>
  </si>
  <si>
    <t>if(Revenue_Plan=0, 0, (Conv_Speed["Prod_Loc_Seg.Total"]*(Target_Rev_Total/Revenue_Plan-1)+1)*Adj_Factor_Total)</t>
  </si>
  <si>
    <t>(Ranges)'!Units_Products_Drill_Press</t>
  </si>
  <si>
    <t>Units_History_In["Products.Drill_Press", "Locations.East", "Channels.Indirect", "Industries.Indirect", DATE(2009,7,1)]|=G31</t>
  </si>
  <si>
    <t>Price_List_History_In["Products.Drill_Press", "Channels.Direct", "Locations.East", DATE(2010,1,1)]|=I42</t>
  </si>
  <si>
    <t>Revenue_History_In["Products.Drill_Press", "Locations.West", "Channels.Indirect", "Industries.Indirect", DATE(2010,4,1)]|=J21</t>
  </si>
  <si>
    <t>:A:-1:Adj_Factor_Loc</t>
  </si>
  <si>
    <t>Price_List_History_In["Products.Drill_Press", "Channels.Direct", "Locations.East", DATE(2009,10,1)]|=H42</t>
  </si>
  <si>
    <t>Revenue_History_In["Products.Drill_Press", "Locations.West", "Channels.Indirect", "Industries.Direct", DATE(2010,10,1)]|=L20</t>
  </si>
  <si>
    <t>Suggested Channel Factor</t>
  </si>
  <si>
    <t>Units_Residual</t>
  </si>
  <si>
    <t>:A:0:Time_Period</t>
  </si>
  <si>
    <t>Units_B0</t>
  </si>
  <si>
    <t>:A:0:Price_Discount_pct</t>
  </si>
  <si>
    <t>:A:0:LPP</t>
  </si>
  <si>
    <t>Price_Average_Plan</t>
  </si>
  <si>
    <t>Revenue target for each channel segment, submitted by channel managers, for the total planning period</t>
  </si>
  <si>
    <t>A regression statistic: The standard error in the regression prediction of sales units, segmented by product, location, channels and segments</t>
  </si>
  <si>
    <t>Adj_Factor_Industry["Industries.Indirect", DATE(2011,1,1)]|=1</t>
  </si>
  <si>
    <t>(Intermediate Computations)'!Units_Time_Period</t>
  </si>
  <si>
    <t>Price_List_History_In["Products.Drill_Press", "Channels.Direct", "Locations.West", DATE(2009,1,1)]|=1</t>
  </si>
  <si>
    <t>Sales Summary'!Revenue_Products_Drill_Press_Locations_West_Channels_Direct_Industries_Indirect</t>
  </si>
  <si>
    <t>Units Season Coeffs</t>
  </si>
  <si>
    <t>Target_Rev_Chan["Channels.Direct", DATE(2011,4,1)]|=L37</t>
  </si>
  <si>
    <t>:D:2:Ssns</t>
  </si>
  <si>
    <t>Q2</t>
  </si>
  <si>
    <t>Revenue_History_In["Products.Drill_Press", "Locations.West", "Channels.Direct", "Industries.Indirect", DATE(2009,10,1)]|=H19</t>
  </si>
  <si>
    <t>List price for each product in each location, for entire model time (history and plan period), by time period</t>
  </si>
  <si>
    <t>:A:0:Adj_Factor_Prod</t>
  </si>
  <si>
    <t>if(Revenue=0, 0, Contrib_Margin/Revenue)</t>
  </si>
  <si>
    <t>Revenue growth rates in each time period, segmented by products, locations and other segments</t>
  </si>
  <si>
    <t>Target_Rev_Loc["Locations.West", DATE(2011,4,1)]|=L28</t>
  </si>
  <si>
    <t>Units_B1_Raw_StdErr_NoSsn</t>
  </si>
  <si>
    <t>Max_Annual_Unit_Growth*periods_per("year")</t>
  </si>
  <si>
    <t>Var_Cost_per_U_History_In["Products.Drill_Press", "Locations.West", DATE(2009,1,1)]|=0</t>
  </si>
  <si>
    <t>:A:0:Units_B1</t>
  </si>
  <si>
    <t>:A:0:Units_B0</t>
  </si>
  <si>
    <t>:A:0:Company_Name</t>
  </si>
  <si>
    <t>:A:-1:Time_History_Period</t>
  </si>
  <si>
    <t>Revenue_History_In["Products.Drill_Press", "Locations.East", "Channels.Indirect", "Industries.Indirect", DATE(2010,1,1)]|=I17</t>
  </si>
  <si>
    <t>Var_Cost_per_U_History_In</t>
  </si>
  <si>
    <t>:D:0:Products</t>
  </si>
  <si>
    <t>Sales Summary'!Revenue_Products_Drill_Press_Locations_East_Channels_Direct_Industries_Indirect</t>
  </si>
  <si>
    <t>Var_Cost_per_U_Plan["Products.Drill_Press", "Locations.East", DATE(2011,1,1)]|='(Other Variables)'!I242</t>
  </si>
  <si>
    <t>Price_List_Plan["Products.Drill_Press", "Channels.Indirect", "Locations.East", DATE(2011,4,1)]|=F14</t>
  </si>
  <si>
    <t>Units_History_In["Products.Drill_Press", "Locations.East", "Channels.Indirect", "Industries.Direct", DATE(2009,10,1)]|=H30</t>
  </si>
  <si>
    <t>:D:0:Prod_Loc_Seg.Locations</t>
  </si>
  <si>
    <t>Revenue target for each product segment, submitted by product managers, for the total planning period</t>
  </si>
  <si>
    <t>Sales Summary'!Units_Products_Drill_Press_Locations_East_Channels_Indirect</t>
  </si>
  <si>
    <t>East</t>
  </si>
  <si>
    <t>:A:0:Target_Rev_Total</t>
  </si>
  <si>
    <t>Price_List_History_In["Products.Drill_Press", "Channels.Indirect", "Locations.East", DATE(2010,7,1)]|=K44</t>
  </si>
  <si>
    <t>Units_History_In["Products.Drill_Press", "Locations.West", "Channels.Direct", "Industries.Direct", DATE(2009,1,1)]|=0</t>
  </si>
  <si>
    <t>Price_Discount_pct_Plan["Products.Drill_Press", "Channels.Indirect", "Locations.West", "Industries.Direct", DATE(2011,4,1)]|=F28</t>
  </si>
  <si>
    <t>Rev at List Price</t>
  </si>
  <si>
    <t>Var_Cost_per_U_History_In["Products.Drill_Press", "Locations.East", DATE(2010,7,1)]|=K52</t>
  </si>
  <si>
    <t>The average price discount % for each product x location microsegment, for the historical period, by time period</t>
  </si>
  <si>
    <t>Var_Cost_per_U_History_In["Products.Drill_Press", "Locations.West", DATE(2010,7,1)]|=K53</t>
  </si>
  <si>
    <t xml:space="preserve">  Q4</t>
  </si>
  <si>
    <t>Units_History_In["Products.Drill_Press", "Locations.East", "Channels.Indirect", "Industries.Indirect", DATE(2010,7,1)]|=K31</t>
  </si>
  <si>
    <t>Revenue target for each location segment, submitted by location managers, for the total planning period</t>
  </si>
  <si>
    <t>Price_Discount_pct_Plan["Products.Drill_Press", "Channels.Indirect", "Locations.East", "Industries.Direct", DATE(2011,4,1)]|=F26</t>
  </si>
  <si>
    <t>Revenue_History_In["Products.Drill_Press", "Locations.East", "Channels.Direct", "Industries.Indirect", DATE(2009,4,1)]|=F15</t>
  </si>
  <si>
    <t>:A:0:LHP</t>
  </si>
  <si>
    <t>(Intermediate Computations)'!Revenue_Date</t>
  </si>
  <si>
    <t>Products, Locations, Channels, Industries</t>
  </si>
  <si>
    <t>:D:1:Prod_Loc_Seg</t>
  </si>
  <si>
    <t>Price_Discount_pct_Plan["Products.Drill_Press", "Channels.Indirect", "Locations.West", "Industries.Indirect", DATE(2011,7,1)]|=G29</t>
  </si>
  <si>
    <t>Sales Summary'!Revenue_Products_Drill_Press_Locations_East_Channels_Indirect_Industries_Direct</t>
  </si>
  <si>
    <t>:A:-1:Units_B1_Raw_NoSsn</t>
  </si>
  <si>
    <t>if(var(or(and(Rgrs_Ofst=1, current_date()&lt;model_date(1, 1)), and(Rgrs_Ofst=2, current_date()&lt;model_date(1, 2)), and(Rgrs_Ofst=3, current_date()&lt;model_date(1, 3)), and(Rgrs_Ofst=4, current_date()&lt;model_date(1, 4)))), 0, Units-Units_B0-Time*Units_B1_Raw-cb(Units_Bn_Ssn_Raw*Ssn_Basis, "Ssns"))</t>
  </si>
  <si>
    <t>:A:-1:Revenue</t>
  </si>
  <si>
    <t>Price_Discount_pct_Plan["Products.Drill_Press", "Channels.Indirect", "Locations.East", "Industries.Direct", DATE(2011,10,1)]|=H26</t>
  </si>
  <si>
    <t>Sales Summary'!Units_Products_Drill_Press_Locations_West_Channels_Indirect_Industries_Indirect</t>
  </si>
  <si>
    <t>Sales Summary'!Units_Products_Drill_Press_Locations_East</t>
  </si>
  <si>
    <t>if(Revenue_Plan=0, 0, (Conv_Speed["Prod_Loc_Seg.Channels"]*(Target_Rev_Chan/Revenue_Plan-1)+1)*Adj_Factor_Chan)</t>
  </si>
  <si>
    <t>Revenue_History_In["Products.Drill_Press", "Locations.East", "Channels.Direct", "Industries.Indirect", DATE(2009,10,1)]|=H15</t>
  </si>
  <si>
    <t>Price_Discount_pct_Plan["Products.Drill_Press", "Channels.Indirect", "Locations.West", "Industries.Indirect", DATE(2011,1,1)]|='Price History'!J64</t>
  </si>
  <si>
    <t>Target_Rev_Total[DATE(2011,7,1)]|=M19</t>
  </si>
  <si>
    <t>Revenue_History_In["Products.Drill_Press", "Locations.East", "Channels.Direct", "Industries.Indirect", DATE(2010,4,1)]|=J15</t>
  </si>
  <si>
    <t>Revenue_History_In["Products.Drill_Press", "Locations.East", "Channels.Direct", "Industries.Direct", DATE(2009,1,1)]|=0</t>
  </si>
  <si>
    <t>Revenue, segmented by product and market segments, for entire model time (history and planning period)</t>
  </si>
  <si>
    <t>Target_Rev_Prod["Products.Drill_Press", DATE(2011,4,1)]|=L47</t>
  </si>
  <si>
    <t>:A:0:Revenue_at_List_Price</t>
  </si>
  <si>
    <t>:A:0:Units_Residual_NoSeasons</t>
  </si>
  <si>
    <t>:D:0:Ssns.Q1</t>
  </si>
  <si>
    <t>Revenue_History_In["Products.Drill_Press", "Locations.East", "Channels.Direct", "Industries.Direct", DATE(2010,10,1)]|=L14</t>
  </si>
  <si>
    <t>(Ranges)'!Revenue_Products</t>
  </si>
  <si>
    <t>Units History Slope</t>
  </si>
  <si>
    <t>Price_Discount_pct_Plan["Products.Drill_Press", "Channels.Direct", "Locations.West", "Industries.Indirect", DATE(2011,1,1)]|='Price History'!J51</t>
  </si>
  <si>
    <t xml:space="preserve">  Products</t>
  </si>
  <si>
    <t>Units B1 Std Error</t>
  </si>
  <si>
    <t>(Ranges)'!Units_Products</t>
  </si>
  <si>
    <t>The coefficients for the seasonality terms in the regresssion of unit sales history versus time, after the sum of the seaonality coefficients has been forced to zero</t>
  </si>
  <si>
    <t>Var_Cost_per_U_History_In["Products.Drill_Press", "Locations.West", DATE(2009,4,1)]|=F53</t>
  </si>
  <si>
    <t>Units_History_In["Products.Drill_Press", "Locations.East", "Channels.Direct", "Industries.Indirect", DATE(2010,4,1)]|=J29</t>
  </si>
  <si>
    <t>Target_Rev_Ind["Industries.Direct", DATE(2011,1,1)]|=0</t>
  </si>
  <si>
    <t>Display As</t>
  </si>
  <si>
    <t>Price_List_History_In["Products.Drill_Press", "Channels.Direct", "Locations.East", DATE(2009,1,1)]|=1</t>
  </si>
  <si>
    <t>Units_History_In["Products.Drill_Press", "Locations.East", "Channels.Indirect", "Industries.Direct", DATE(2010,10,1)]|=L30</t>
  </si>
  <si>
    <t>Time_History_Period</t>
  </si>
  <si>
    <t>Price_Discount_pct_Plan["Products.Drill_Press", "Channels.Direct", "Locations.East", "Industries.Indirect", DATE(2011,10,1)]|=H23</t>
  </si>
  <si>
    <t>:A:-1:Var_Cost_per_U_Plan</t>
  </si>
  <si>
    <t>:A:0:Revenue_Plan</t>
  </si>
  <si>
    <t>Revenue_History_In["Products.Drill_Press", "Locations.West", "Channels.Direct", "Industries.Direct", DATE(2009,10,1)]|=H18</t>
  </si>
  <si>
    <t>Channels</t>
  </si>
  <si>
    <t>List price for each product in each location, for historical time period, by time period</t>
  </si>
  <si>
    <t>Units_History_In["Products.Drill_Press", "Locations.West", "Channels.Direct", "Industries.Direct", DATE(2010,7,1)]|=K32</t>
  </si>
  <si>
    <t>Price_Discount_pct_Plan["Products.Drill_Press", "Channels.Indirect", "Locations.West", "Industries.Indirect", DATE(2011,10,1)]|=H29</t>
  </si>
  <si>
    <t>Adj_Factor_Prod_Loc["Locations.East", "Products.Drill_Press", DATE(2011,4,1)]|=B69</t>
  </si>
  <si>
    <t>Var_Cost_per_U_History_In["Products.Drill_Press", "Locations.East", DATE(2009,7,1)]|=G52</t>
  </si>
  <si>
    <t>:A:-1:Var_Cost_per_U_History_In</t>
  </si>
  <si>
    <t>Var_Cost_per_U_Plan["Products.Drill_Press", "Locations.West", DATE(2011,1,1)]|='(Other Variables)'!I243</t>
  </si>
  <si>
    <t>Rev Growth</t>
  </si>
  <si>
    <t>A variable that counts time in years in the historical period, where the last period of history time is zero</t>
  </si>
  <si>
    <t>Sales Summary'!Units_Products_Drill_Press_Locations_West_Channels</t>
  </si>
  <si>
    <t>Target_Rev_Total[DATE(2011,1,1)]|=0</t>
  </si>
  <si>
    <t>Q3</t>
  </si>
  <si>
    <t>:D:1:Locations</t>
  </si>
  <si>
    <t>Price_List_Plan["Products.Drill_Press", "Channels.Direct", "Locations.West", DATE(2011,4,1)]|=F13</t>
  </si>
  <si>
    <t>Max Annual Unit Growth Rate</t>
  </si>
  <si>
    <t>Price_Discount_pct_History</t>
  </si>
  <si>
    <t>Units_Residual_NoSeasons</t>
  </si>
  <si>
    <t>last(Var_Cost_per_U_History)</t>
  </si>
  <si>
    <t>Units_History_In["Products.Drill_Press", "Locations.East", "Channels.Indirect", "Industries.Direct", DATE(2009,4,1)]|=F30</t>
  </si>
  <si>
    <t>Conv_Speed["Prod_Loc_Seg.Locations"]|=1</t>
  </si>
  <si>
    <t>-Max_Annual_Unit_Growth*periods_per("year")</t>
  </si>
  <si>
    <t>Revenue_History_In["Products.Drill_Press", "Locations.West", "Channels.Indirect", "Industries.Indirect", DATE(2009,7,1)]|=G21</t>
  </si>
  <si>
    <t>Units_History_In["Products.Drill_Press", "Locations.West", "Channels.Direct", "Industries.Direct", DATE(2010,4,1)]|=J32</t>
  </si>
  <si>
    <t>Adj_Factor_Prod["Products.Drill_Press", DATE(2011,7,1)]|=C47</t>
  </si>
  <si>
    <t>Revenue_Plan</t>
  </si>
  <si>
    <t>Unit Regression Residual</t>
  </si>
  <si>
    <t>last(Time_Plan_Period)</t>
  </si>
  <si>
    <t xml:space="preserve">  Channels</t>
  </si>
  <si>
    <t>:A:-1:Revenue_Plan</t>
  </si>
  <si>
    <t>Var_Cost_per_U_Plan["Products.Drill_Press", "Locations.West", DATE(2011,4,1)]|=F37</t>
  </si>
  <si>
    <t>Units_History_In["Products.Drill_Press", "Locations.West", "Channels.Direct", "Industries.Indirect", DATE(2010,10,1)]|=L33</t>
  </si>
  <si>
    <t>:A:-1:Units_Plan</t>
  </si>
  <si>
    <t>Revenue_History_In["Products.Drill_Press", "Locations.West", "Channels.Indirect", "Industries.Direct", DATE(2009,4,1)]|=F20</t>
  </si>
  <si>
    <t>(Intermediate Computations)'!Units_Date</t>
  </si>
  <si>
    <t>Sales Summary'!Revenue_Products_Drill_Press_Locations_West_Channels</t>
  </si>
  <si>
    <t>Suggested adjustment factor to alter regression forecast for all micro segments for a given channel segment, by channel.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t>
  </si>
  <si>
    <t>(Ranges)'!Revenue_Products_Drill_Press_Locations</t>
  </si>
  <si>
    <t>Price_List_Plan["Products.Drill_Press", "Channels.Indirect", "Locations.East", DATE(2011,1,1)]|='Price History'!J15</t>
  </si>
  <si>
    <t>Conv_Speed</t>
  </si>
  <si>
    <t>Target_Rev_Total[DATE(2011,4,1)]|=L19</t>
  </si>
  <si>
    <t>Price_List_History_In["Products.Drill_Press", "Channels.Indirect", "Locations.West", DATE(2009,10,1)]|=H45</t>
  </si>
  <si>
    <t>:D:2:Industries</t>
  </si>
  <si>
    <t>Price_Discount_pct_Plan["Products.Drill_Press", "Channels.Indirect", "Locations.West", "Industries.Direct", DATE(2011,7,1)]|=G28</t>
  </si>
  <si>
    <t>Sales Units</t>
  </si>
  <si>
    <t>:A:-1:Adj_Factor_Prod_Suggested</t>
  </si>
  <si>
    <t>preve(Last(Price_Discount_pct_History))</t>
  </si>
  <si>
    <t>Adjustment factor that alters regression forecast for all micro segments for a given product segment, by product. This factor helps the forecast to match targets submitted by product managers.</t>
  </si>
  <si>
    <t>min(max(Min_B1_B0*Units_B0, Units_B1_Raw), Max_B1_B0*Units_B0)</t>
  </si>
  <si>
    <t>A list of the products and support services that are separately tracked in the analysis</t>
  </si>
  <si>
    <t>Units_History_In["Products.Drill_Press", "Locations.East", "Channels.Direct", "Industries.Indirect", DATE(2009,10,1)]|=H29</t>
  </si>
  <si>
    <t>Ajustment factor to alter regression forecast for each micro segment for a given product-location segment. This factor helps fine-tune the forecast to match targets submitted by product and location managers.</t>
  </si>
  <si>
    <t>Units_B0_NoSsn</t>
  </si>
  <si>
    <t>Sales Plan Template</t>
  </si>
  <si>
    <t>You can customize this template by filling in a simple form, without editing a spreadsheet.</t>
  </si>
  <si>
    <t>This is a small and simplified working sample of the Sales Planning template.</t>
  </si>
  <si>
    <t>Get a customized version of this template on our website.</t>
  </si>
  <si>
    <t>ModelSheet provides you with customized templates in three ways.</t>
  </si>
  <si>
    <t>1. Order a customized version of this template.</t>
  </si>
  <si>
    <t>Click "+" for more information.</t>
  </si>
  <si>
    <t>Precise customizations vary from template to template. Examples:</t>
  </si>
  <si>
    <t>− You never need to read inscrutable cell formulas to understand a ModelSheet customized template.</t>
  </si>
  <si>
    <t>Explore our customized templates.</t>
  </si>
  <si>
    <t>2. If you want more customizations, retain ModelSheet Software to build them for you.</t>
  </si>
  <si>
    <t>• ModelSheet technology enables us to offer you more value for your consulting dollar.</t>
  </si>
  <si>
    <t>Learn more about consulting services.</t>
  </si>
  <si>
    <t>3. Use the ModelSheet Authoring Environment to build and customize your spreadsheet models.</t>
  </si>
  <si>
    <t>The ModelSheet Authoring Environment is a SaaS application for developing and maintaining business models and delivering them in conventional spreadsheets.</t>
  </si>
  <si>
    <t>Click "+" to learn more about ModelSheet technology that makes customized template possible.</t>
  </si>
  <si>
    <t>This Excel workbook was generated using ModelSheet, a revolutionary new spreadsheet technology. ModelSheet allows you to develop business models using readable formulas, while avoiding the details of cell addresses and hard-to-change sheet layouts. The end result is a conventional Excel workbook just like this one. We built ModelSheet because we believe that spreadsheets are a great way of communicating results but we think it's just too hard to use them to develop reliable, maintainable, expressive and collaborative models.</t>
  </si>
  <si>
    <t>You'll get a glimpse of ModelSheet's advantages when you take a look at the "Formulas" tab and realize how few separate, readable formulas are needed to produce all of the other worksheets. In addition to formulas, ModelSheet knows about the "dimensions" in your model (e.g., products, locations, departments) as well as the time series that you're using (e.g., 5 years in quarters.) ModelSheet raises the level of thinking and acting from individual cells to natural modeling concepts. It enhances model reliabilty, auditability and maintainability; it enables you to build models that better reflect your intentions; it allows easier collaboration between modelers, developers, and report users; and it improves productivity, especially when making changes to a model.</t>
  </si>
  <si>
    <t>The ModelSheet authoring environment raises the level of thinking and acting from individual cells to natural modeling concepts like variables, dimensions, time series and accounting types. It enhances model reliabilty, auditability and maintainability; it enables you to build models that better reflect your intentions; it allows easier collaboration between modelers, developers, and report users; and it improves productivity, especially when making changes to a model.</t>
  </si>
  <si>
    <t>We have more to tell you about ModelSheet and we'd like to hear about your needs for templates and models.</t>
  </si>
  <si>
    <t>Please visit our website at www.modelsheetsoft.com</t>
  </si>
  <si>
    <t>or contact us at info@modelsheetsoft.com.</t>
  </si>
  <si>
    <t>Description of the Sales Plan Application</t>
  </si>
  <si>
    <t>This application generates sales plans from managers' targets where managers want to make inputs, and from trends extracted from historical data. Managers' judgment controls the plan, and historical data fills in detail where that makes sense.</t>
  </si>
  <si>
    <t>The model includes these features.</t>
  </si>
  <si>
    <t>• Segments revenue and unit sales by product x selling location x sales channel x industry segments.</t>
  </si>
  <si>
    <t>• Uses linear regression on sales unit history to get raw forecast for sales units (function Linest).</t>
  </si>
  <si>
    <t xml:space="preserve">– Imposes positive and negative limit bumpers on regression coefficients, so that forecasts in small and
   unstable segments do not blow up the entire sales plan. </t>
  </si>
  <si>
    <t>– New products (products with zero sales in early time periods) start their trend lines after estimated
   product introduction dates.</t>
  </si>
  <si>
    <t>• Forecasts revenue for product x selling location x sales channel x industry segments, using unit sales plan,
   list prices, and price  discount percent.</t>
  </si>
  <si>
    <t>– Uses list prices and actual price discount history to forecast actual average selling prices by segments</t>
  </si>
  <si>
    <t>– User can override assumed price discount plan with new inputs</t>
  </si>
  <si>
    <t>• Manager’s revenue targets for various segments override the raw regression and enable human inputs
   to control the plan.</t>
  </si>
  <si>
    <t>– Managers provide revenue targets for each product, location and industry segment</t>
  </si>
  <si>
    <t>– The model computes suggested adjustment factors to raw regression forecast to make the final forecast
   closely match managers’ targets.</t>
  </si>
  <si>
    <t>– The model includes adjustment factors for two-factor segments (for example product-location segments).</t>
  </si>
  <si>
    <t>• Has separate summaries for segments and overall plan</t>
  </si>
  <si>
    <t>– sales plan by product, suppressing location and industry</t>
  </si>
  <si>
    <t>– sales plan by location, suppressing product and industry</t>
  </si>
  <si>
    <t>– sales plan by industry, suppressing product and location</t>
  </si>
  <si>
    <t>– sales plan by products x locations x industries</t>
  </si>
  <si>
    <t>• Handles seasonality in three ways.</t>
  </si>
  <si>
    <t>‒ Adds historic seasonality back into forecast using clean and powerful regression methods.</t>
  </si>
  <si>
    <t>‒ Includes trailing-4-quarter history and plan, to eliminate seasonality and reduce effects of random
   large orders.</t>
  </si>
  <si>
    <t>• Adapts forecast methods to plan sales of new products.</t>
  </si>
  <si>
    <r>
      <rPr>
        <sz val="10"/>
        <rFont val="Calibri"/>
        <family val="2"/>
      </rPr>
      <t>−</t>
    </r>
    <r>
      <rPr>
        <sz val="10"/>
        <rFont val="Arial"/>
        <family val="2"/>
      </rPr>
      <t xml:space="preserve"> New products introduced during the plan time range are forecast without using sales history.</t>
    </r>
  </si>
  <si>
    <t xml:space="preserve">  </t>
  </si>
  <si>
    <t>• Growth rates, average prices, and price discount percentages are computed correctly for collections
   of products (product families), collections of geographic locations, and roll-ups of time periods, using
   units-weighted averages instead of straight averages. (This feature alone would be prohibitively
   difficult to implement manually in conventional spreadsheets.)</t>
  </si>
  <si>
    <t>• Optional Excel databases for historical input data for revenue, sales units and prices.</t>
  </si>
  <si>
    <t>Additional features</t>
  </si>
  <si>
    <t>• The model includes Excel charts that provide graphical views of key variables. These charts are part
   of the model, and they are included by default in exported Excel workbooks. You can add more charts,
   import them, and the new charts will be included in exported Excel workbooks.</t>
  </si>
  <si>
    <t>• The model computes contribution margins for each product-market segment, based on variable cost per unit
   that you supply for several types of variable costs.</t>
  </si>
  <si>
    <t>• Reports prices and revenues for the Euro zone in dollars and Euros</t>
  </si>
  <si>
    <t>‒ Allows exchange rate to change by quarter. (Sales planning systems often don't reflect exchange rate
   fluctuations during a plan year, so that the sales force has a stable target to shoot at.)</t>
  </si>
  <si>
    <t>As you explore the model, we suggest that you</t>
  </si>
  <si>
    <t>• Read some of the Excel comments that are attached to Analysis Variables throughout the workbook.
  These comments also appear in ModelSheet in convenient places.</t>
  </si>
  <si>
    <t>• View worksheet "Formulas" which shows the named variables and symbolic formulas of the model
   in a compact and readable form. The symbolic formulas are not active in this Excel workbook, but they
   give you some idea how the model works, and how it looks in ModelSheet.</t>
  </si>
  <si>
    <t>Organizational benefits</t>
  </si>
  <si>
    <t>Besides providing better sales plans, this planning approach delivers organizational benefits.</t>
  </si>
  <si>
    <t>‒ This improves on the usual situation, where only channel managers and top executives specify targets
   because it is too hard to reconcile product, channel, industry, and macro-economic factors.</t>
  </si>
  <si>
    <t>‒ When targets conflict, planners can make the plan agree with channel managers’ targets or product
   managers’ targets etc.</t>
  </si>
  <si>
    <r>
      <t>•</t>
    </r>
    <r>
      <rPr>
        <sz val="7"/>
        <rFont val="Times New Roman"/>
        <family val="1"/>
      </rPr>
      <t> </t>
    </r>
    <r>
      <rPr>
        <sz val="10"/>
        <rFont val="Arial"/>
        <family val="2"/>
      </rPr>
      <t>Enables product managers to distinguish their recommended sales targets from the company’s plan, for use
  in variance analysis.</t>
    </r>
  </si>
  <si>
    <r>
      <t>•</t>
    </r>
    <r>
      <rPr>
        <sz val="7"/>
        <rFont val="Times New Roman"/>
        <family val="1"/>
      </rPr>
      <t> </t>
    </r>
    <r>
      <rPr>
        <sz val="10"/>
        <rFont val="Arial"/>
        <family val="2"/>
      </rPr>
      <t>Builds consensus behind the plan.</t>
    </r>
  </si>
  <si>
    <t>– Manually copy suggested new adjustment factor to cell for adjustment factor for total plan
   (Adj_Factor_Total).</t>
  </si>
  <si>
    <t>8. Identify places where the plan cannot be made to fit all the managerial targets.</t>
  </si>
  <si>
    <t xml:space="preserve">• Arrange discussions between, for example, product managers and country managers where their targets
  prove inconsistent. </t>
  </si>
  <si>
    <t>• These data-driven discussions are the heart of getting product managers, country/channel managers, other
  segment managers, and executives to make their targets fit into one plan.</t>
  </si>
  <si>
    <t>This Excel workbook was generated by ModelSheet on August 4, 2010, except for this worksheet of comments.</t>
  </si>
  <si>
    <t>Copyright © 2009, 2010 ModelSheet Software, LLC</t>
  </si>
  <si>
    <t>ModelSheet and the ModelSheet logo are registered trademarks of ModelSheet Software, LLC.</t>
  </si>
  <si>
    <t>If this Spreadsheet Solution lacks some of the features you need…</t>
  </si>
  <si>
    <t>We offer custom development services to add features you want to our spreadsheet solutions, and to build new solutions from scratch. For more information about our consulting services, see:</t>
  </si>
  <si>
    <t>http://www.modelsheetsoft.com/consulting-business-analysis.aspx</t>
  </si>
  <si>
    <t>To discuss your specific needs, please contact us at:</t>
  </si>
  <si>
    <t>info@modelsheetsoft.com.</t>
  </si>
  <si>
    <r>
      <t xml:space="preserve">A </t>
    </r>
    <r>
      <rPr>
        <b/>
        <i/>
        <sz val="10"/>
        <rFont val="Arial"/>
        <family val="2"/>
      </rPr>
      <t>customizable</t>
    </r>
    <r>
      <rPr>
        <b/>
        <sz val="10"/>
        <rFont val="Arial"/>
        <family val="2"/>
      </rPr>
      <t xml:space="preserve"> template</t>
    </r>
    <r>
      <rPr>
        <sz val="10"/>
        <rFont val="Arial"/>
        <family val="2"/>
      </rPr>
      <t xml:space="preserve"> is a flexible model that you can adapt to your situation by filling in a simple form, without editing a spreadsheet or its formulas. For example, you can specify time range and time grain; number and names of items in a dimension (such as your products and product families); and include or exclude major features. The resulting spreadsheet matches your needs better than any standard template.</t>
    </r>
  </si>
  <si>
    <r>
      <rPr>
        <sz val="10"/>
        <rFont val="Times New Roman"/>
        <family val="1"/>
      </rPr>
      <t>•</t>
    </r>
    <r>
      <rPr>
        <sz val="10"/>
        <rFont val="Arial"/>
        <family val="2"/>
      </rPr>
      <t xml:space="preserve"> You can specify custom features by filling out a simple form. (Click on "+" for more information.)</t>
    </r>
  </si>
  <si>
    <r>
      <rPr>
        <sz val="10"/>
        <rFont val="Calibri"/>
        <family val="2"/>
      </rPr>
      <t>−</t>
    </r>
    <r>
      <rPr>
        <sz val="10"/>
        <rFont val="Arial"/>
        <family val="2"/>
      </rPr>
      <t xml:space="preserve"> Specify the starting time, time range, time grain and rollup time grains (such as annual sums).</t>
    </r>
  </si>
  <si>
    <r>
      <rPr>
        <sz val="10"/>
        <rFont val="Times New Roman"/>
        <family val="1"/>
      </rPr>
      <t>−</t>
    </r>
    <r>
      <rPr>
        <sz val="10"/>
        <rFont val="Arial"/>
        <family val="2"/>
      </rPr>
      <t xml:space="preserve"> Specify the items in a dimension and levels of hierarchy (such as product families and products).</t>
    </r>
  </si>
  <si>
    <r>
      <rPr>
        <sz val="10"/>
        <rFont val="Times New Roman"/>
        <family val="1"/>
      </rPr>
      <t>−</t>
    </r>
    <r>
      <rPr>
        <sz val="10"/>
        <rFont val="Arial"/>
        <family val="2"/>
      </rPr>
      <t xml:space="preserve"> Include or exclude entire sub-models in the template.</t>
    </r>
  </si>
  <si>
    <r>
      <rPr>
        <sz val="10"/>
        <rFont val="Calibri"/>
        <family val="2"/>
      </rPr>
      <t>−</t>
    </r>
    <r>
      <rPr>
        <sz val="10"/>
        <rFont val="Arial"/>
        <family val="2"/>
      </rPr>
      <t xml:space="preserve"> These features </t>
    </r>
    <r>
      <rPr>
        <sz val="10"/>
        <rFont val="Arial"/>
        <family val="2"/>
      </rPr>
      <t>address the most serious problem with conventional spreadsheet templates: You can
   customize a template in many ways without having to interpret and edit numerous cell formulas.</t>
    </r>
  </si>
  <si>
    <r>
      <rPr>
        <sz val="10"/>
        <rFont val="Times New Roman"/>
        <family val="1"/>
      </rPr>
      <t>•</t>
    </r>
    <r>
      <rPr>
        <sz val="10"/>
        <rFont val="Arial"/>
        <family val="2"/>
      </rPr>
      <t xml:space="preserve"> You can edit many aspects of your Excel template after receiving it. (Click on "+" for more information.)</t>
    </r>
  </si>
  <si>
    <r>
      <rPr>
        <sz val="10"/>
        <rFont val="Times New Roman"/>
        <family val="1"/>
      </rPr>
      <t>−</t>
    </r>
    <r>
      <rPr>
        <sz val="10"/>
        <rFont val="Arial"/>
        <family val="2"/>
      </rPr>
      <t xml:space="preserve"> Edit input data in clearly marked input cells.</t>
    </r>
  </si>
  <si>
    <r>
      <rPr>
        <sz val="10"/>
        <rFont val="Times New Roman"/>
        <family val="1"/>
      </rPr>
      <t>−</t>
    </r>
    <r>
      <rPr>
        <sz val="10"/>
        <rFont val="Arial"/>
        <family val="2"/>
      </rPr>
      <t xml:space="preserve"> Edit the model start date of a template, so your template is not out of date when the start date changes.</t>
    </r>
  </si>
  <si>
    <r>
      <rPr>
        <sz val="10"/>
        <rFont val="Times New Roman"/>
        <family val="1"/>
      </rPr>
      <t>−</t>
    </r>
    <r>
      <rPr>
        <sz val="10"/>
        <rFont val="Arial"/>
        <family val="2"/>
      </rPr>
      <t xml:space="preserve"> Edit names of dimension items in once place (such as products, departments, expense accounts).</t>
    </r>
  </si>
  <si>
    <r>
      <rPr>
        <sz val="10"/>
        <rFont val="Times New Roman"/>
        <family val="1"/>
      </rPr>
      <t>•</t>
    </r>
    <r>
      <rPr>
        <sz val="10"/>
        <rFont val="Arial"/>
        <family val="2"/>
      </rPr>
      <t xml:space="preserve"> ModelSheet Excel templates are easier to understand. (Click on "+" for more information.)</t>
    </r>
  </si>
  <si>
    <r>
      <rPr>
        <sz val="10"/>
        <rFont val="Calibri"/>
        <family val="2"/>
      </rPr>
      <t>−</t>
    </r>
    <r>
      <rPr>
        <sz val="10"/>
        <rFont val="Arial"/>
        <family val="2"/>
      </rPr>
      <t xml:space="preserve"> Each table has an Excel comment that provides a variable name and explains the variable. </t>
    </r>
  </si>
  <si>
    <r>
      <rPr>
        <sz val="10"/>
        <rFont val="Times New Roman"/>
        <family val="1"/>
      </rPr>
      <t>−</t>
    </r>
    <r>
      <rPr>
        <sz val="10"/>
        <rFont val="Arial"/>
        <family val="2"/>
      </rPr>
      <t xml:space="preserve"> Worksheet "Formulas" expresses the entire model with named variables and symbolic formulas. Although
   the symbolic formulas are not executable in Excel, they are what the model is made from in ModelSheet.</t>
    </r>
  </si>
  <si>
    <r>
      <rPr>
        <sz val="10"/>
        <rFont val="Times New Roman"/>
        <family val="1"/>
      </rPr>
      <t>•</t>
    </r>
    <r>
      <rPr>
        <sz val="10"/>
        <rFont val="Arial"/>
        <family val="2"/>
      </rPr>
      <t xml:space="preserve"> </t>
    </r>
    <r>
      <rPr>
        <sz val="10"/>
        <rFont val="Arial"/>
        <family val="2"/>
      </rPr>
      <t>Our staff has extensive experience in many areas of business and engineering analysis.</t>
    </r>
  </si>
  <si>
    <r>
      <rPr>
        <sz val="10"/>
        <rFont val="Calibri"/>
        <family val="2"/>
      </rPr>
      <t>–</t>
    </r>
    <r>
      <rPr>
        <sz val="10"/>
        <rFont val="Arial"/>
        <family val="2"/>
      </rPr>
      <t xml:space="preserve"> </t>
    </r>
    <r>
      <rPr>
        <sz val="10"/>
        <rFont val="Arial"/>
        <family val="2"/>
      </rPr>
      <t>Estimates growth trends free of seasonality.</t>
    </r>
  </si>
  <si>
    <r>
      <rPr>
        <sz val="10"/>
        <rFont val="Calibri"/>
        <family val="2"/>
      </rPr>
      <t>−</t>
    </r>
    <r>
      <rPr>
        <sz val="10"/>
        <rFont val="Arial"/>
        <family val="2"/>
      </rPr>
      <t xml:space="preserve"> </t>
    </r>
    <r>
      <rPr>
        <sz val="10"/>
        <rFont val="Arial"/>
        <family val="2"/>
      </rPr>
      <t>Recently-introduced products are forecast with pre-introduction time periods (with zero sales)
   excluded from the regression.</t>
    </r>
  </si>
  <si>
    <r>
      <t xml:space="preserve">• </t>
    </r>
    <r>
      <rPr>
        <sz val="10"/>
        <rFont val="Arial"/>
        <family val="2"/>
      </rPr>
      <t>Enables product managers, location managers, executives (and industry managers when the model is
  extended) to contribute to the plan in their areas of expertise without generating chaos.</t>
    </r>
  </si>
  <si>
    <t>Technical Notes - How to Use the Sales Plan</t>
  </si>
  <si>
    <r>
      <t>See the</t>
    </r>
    <r>
      <rPr>
        <i/>
        <sz val="10"/>
        <rFont val="Arial"/>
        <family val="2"/>
      </rPr>
      <t xml:space="preserve"> Quick Start Guide</t>
    </r>
    <r>
      <rPr>
        <sz val="10"/>
        <rFont val="Arial"/>
        <family val="2"/>
      </rPr>
      <t xml:space="preserve"> for practical instructions on how to start using the Sales Plan Model.</t>
    </r>
  </si>
  <si>
    <t>The most complicated step is:</t>
  </si>
  <si>
    <t>Adjust plan so revenue plan fits managers' revenue targets for major segments.</t>
  </si>
  <si>
    <t>Manually adjust the plan to match revenue targets. Start by making the plan match the targets with lowest priority in controlling the sales plan, and end by adjusting the plan to match the targets with highest priority. Do this on worksheet 'Targets'.</t>
  </si>
  <si>
    <t>Usually this means you should adjust the plan to match industry managers' targets first, then product managers' targets, then channel targets, then location managers' targets, and company-wide total targets last. This ordering assumes that targets for total revenue have priority over all other revenue targets, and location managers' targets have second-highest priority.</t>
  </si>
  <si>
    <r>
      <rPr>
        <sz val="10"/>
        <rFont val="Times New Roman"/>
        <family val="1"/>
      </rPr>
      <t>•</t>
    </r>
    <r>
      <rPr>
        <sz val="10"/>
        <rFont val="Arial"/>
        <family val="2"/>
      </rPr>
      <t xml:space="preserve"> Manually apply managers' revenue targets for the industry segments.</t>
    </r>
  </si>
  <si>
    <r>
      <rPr>
        <sz val="10"/>
        <rFont val="Times New Roman"/>
        <family val="1"/>
      </rPr>
      <t>•</t>
    </r>
    <r>
      <rPr>
        <sz val="10"/>
        <rFont val="Arial"/>
        <family val="2"/>
      </rPr>
      <t xml:space="preserve"> Manually apply managers' revenue targets for channel segments.</t>
    </r>
  </si>
  <si>
    <r>
      <rPr>
        <sz val="10"/>
        <rFont val="Calibri"/>
        <family val="2"/>
      </rPr>
      <t>–</t>
    </r>
    <r>
      <rPr>
        <sz val="10"/>
        <rFont val="Arial"/>
        <family val="2"/>
      </rPr>
      <t xml:space="preserve"> Manually insert updated revenue targets for channel segments. (Target_Rev_Chan)</t>
    </r>
  </si>
  <si>
    <r>
      <t>–</t>
    </r>
    <r>
      <rPr>
        <sz val="10"/>
        <rFont val="Arial"/>
        <family val="2"/>
      </rPr>
      <t xml:space="preserve"> ModelSheet computes new suggested adjustment factor for each channel segment
   (Adj_Factor_Chan_Suggested).</t>
    </r>
  </si>
  <si>
    <r>
      <rPr>
        <sz val="10"/>
        <rFont val="Times New Roman"/>
        <family val="1"/>
      </rPr>
      <t>–</t>
    </r>
    <r>
      <rPr>
        <sz val="10"/>
        <rFont val="Arial"/>
        <family val="2"/>
      </rPr>
      <t xml:space="preserve"> Manually copy suggested new adjustment factors to cells for adjustment factors for channel segments
   (Adj_Factor_Chan).</t>
    </r>
  </si>
  <si>
    <r>
      <rPr>
        <sz val="10"/>
        <rFont val="Times New Roman"/>
        <family val="1"/>
      </rPr>
      <t>•</t>
    </r>
    <r>
      <rPr>
        <sz val="10"/>
        <rFont val="Arial"/>
        <family val="2"/>
      </rPr>
      <t xml:space="preserve"> Manually apply managers' revenue targets for the location segments.</t>
    </r>
  </si>
  <si>
    <r>
      <rPr>
        <sz val="10"/>
        <rFont val="Calibri"/>
        <family val="2"/>
      </rPr>
      <t>–</t>
    </r>
    <r>
      <rPr>
        <sz val="10"/>
        <rFont val="Arial"/>
        <family val="2"/>
      </rPr>
      <t xml:space="preserve"> Manually insert updated revenue targets for location segments. (Target_Rev_Loc)</t>
    </r>
  </si>
  <si>
    <r>
      <t>–</t>
    </r>
    <r>
      <rPr>
        <sz val="10"/>
        <rFont val="Arial"/>
        <family val="2"/>
      </rPr>
      <t xml:space="preserve"> ModelSheet computes new suggested adjustment factor for each location segment
   (Adj_Factor_Loc_Suggested).</t>
    </r>
  </si>
  <si>
    <r>
      <rPr>
        <sz val="10"/>
        <rFont val="Times New Roman"/>
        <family val="1"/>
      </rPr>
      <t>–</t>
    </r>
    <r>
      <rPr>
        <sz val="10"/>
        <rFont val="Arial"/>
        <family val="2"/>
      </rPr>
      <t xml:space="preserve"> Manually copy suggested new adjustment factors to cells for adjustment factors for location segments
   (Adj_Factor_Loc).</t>
    </r>
  </si>
  <si>
    <r>
      <rPr>
        <sz val="10"/>
        <rFont val="Times New Roman"/>
        <family val="1"/>
      </rPr>
      <t>•</t>
    </r>
    <r>
      <rPr>
        <sz val="10"/>
        <rFont val="Arial"/>
        <family val="2"/>
      </rPr>
      <t xml:space="preserve"> Manually apply managers' revenue target for the entire plan. </t>
    </r>
  </si>
  <si>
    <r>
      <rPr>
        <sz val="10"/>
        <rFont val="Calibri"/>
        <family val="2"/>
      </rPr>
      <t>–</t>
    </r>
    <r>
      <rPr>
        <sz val="10"/>
        <rFont val="Arial"/>
        <family val="2"/>
      </rPr>
      <t xml:space="preserve"> Manually insert updated revenue target for the entire sales plan. (Target_Total_Rev)</t>
    </r>
  </si>
  <si>
    <r>
      <t>–</t>
    </r>
    <r>
      <rPr>
        <sz val="10"/>
        <rFont val="Arial"/>
        <family val="2"/>
      </rPr>
      <t xml:space="preserve"> ModelSheet computes new suggested adjustment factor for total plan (Adj_Factor_Total_Suggested).</t>
    </r>
  </si>
  <si>
    <r>
      <rPr>
        <sz val="10"/>
        <rFont val="Times New Roman"/>
        <family val="1"/>
      </rPr>
      <t>•</t>
    </r>
    <r>
      <rPr>
        <sz val="10"/>
        <rFont val="Arial"/>
        <family val="2"/>
      </rPr>
      <t xml:space="preserve"> Manually adjust 2-factor segments (such as product-location segments) to improve agreement between
  managers' targets and plan (Adj_Factor_Prod_Loc etc.).</t>
    </r>
  </si>
  <si>
    <r>
      <rPr>
        <sz val="10"/>
        <rFont val="Times New Roman"/>
        <family val="1"/>
      </rPr>
      <t>•</t>
    </r>
    <r>
      <rPr>
        <sz val="10"/>
        <rFont val="Arial"/>
        <family val="2"/>
      </rPr>
      <t xml:space="preserve"> Iterate this process until further change does not improve fit of the unit sales plan to managers' targets.</t>
    </r>
  </si>
  <si>
    <t>Technical Notes - How the Sales Plan is Computed</t>
  </si>
  <si>
    <t>1. The model automatically performs linear regression on sales unit history to form a rough sales units plan,
     for product x location x channel x industry segments.</t>
  </si>
  <si>
    <t>• The sales history data contains much detailed information about relationships between product-market segments that humans do not know, and that will be preserved even after you alter the plan to better match managers' revenue targets.</t>
  </si>
  <si>
    <t>• The model limits positive and negative growth rates of sales units in the regression sales plan, so that small and unstable segments do not blow up the overall plan. You can change these growth limits in Excel.</t>
  </si>
  <si>
    <t>• New products start their trend lines at product introduction dates. That is, the sales plan ignores zeros in sales history before the product introduction date.</t>
  </si>
  <si>
    <t xml:space="preserve"> 2. You enter plans for (list prices and discount percentages) by product-market segment.</t>
  </si>
  <si>
    <t>• The model uses the list prices and the discount percentages from the last historical time period as the default
   list prices and discount percentages for the plan time range.</t>
  </si>
  <si>
    <t>• You can override the default list prices and discount percentages in the plan.</t>
  </si>
  <si>
    <t>• The model automatically forecasts revenue for product x location x channel x industry segments, using
   the unit sales plan, list prices, and price discount percentages.</t>
  </si>
  <si>
    <t>3. You enter managers' revenue targets for various segments, and adjust the regression plan to better match the
    managers' revenue targets.</t>
  </si>
  <si>
    <t>This step ensures that human judgment controls the overall sales plan, and historical data provides detail at lower levels of the plan.</t>
  </si>
  <si>
    <t>• You can adjust the revenue plan for any product segment, sales location segment, sales channel, and
   industry segment. This causes the model to adjust the sales units plan, which affects the revenue plan.</t>
  </si>
  <si>
    <t>Example: If you raise the revenue target for France above the regression plan by 10%, this causes the model to increase the sales units plan (ad therefore the revenue plan) by 10% only for micro-segments whose location is France.</t>
  </si>
  <si>
    <t>•  You can set adjustment factors for product x location, product x channel, product x industry and three other
    two-factor market segments.</t>
  </si>
  <si>
    <t>• The model computes suggested adjustment factors to adjust the raw regression plan to make the final plan better match managers' revenue targets.</t>
  </si>
  <si>
    <t>4. If managers' targets are inconsistent (e.g. product managers targets cannot be reconciled with location
    managers' targets), then the planner can choose adjustment factors to make the plan match some managers'
    targets more closely than others.</t>
  </si>
  <si>
    <r>
      <rPr>
        <sz val="10"/>
        <rFont val="Times New Roman"/>
        <family val="1"/>
      </rPr>
      <t>–</t>
    </r>
    <r>
      <rPr>
        <sz val="10"/>
        <rFont val="Arial"/>
        <family val="2"/>
      </rPr>
      <t xml:space="preserve"> ModelSheet computes new suggested adjustment factor for each product segment
   (Adj_Factor_Ind_Suggested).</t>
    </r>
  </si>
  <si>
    <r>
      <rPr>
        <sz val="10"/>
        <rFont val="Calibri"/>
        <family val="2"/>
      </rPr>
      <t>–</t>
    </r>
    <r>
      <rPr>
        <sz val="10"/>
        <rFont val="Arial"/>
        <family val="2"/>
      </rPr>
      <t xml:space="preserve"> Manually insert updated revenue targets for industry segments. (Target_Rev_Ind)</t>
    </r>
  </si>
  <si>
    <r>
      <rPr>
        <sz val="10"/>
        <rFont val="Times New Roman"/>
        <family val="1"/>
      </rPr>
      <t>–</t>
    </r>
    <r>
      <rPr>
        <sz val="10"/>
        <rFont val="Arial"/>
        <family val="2"/>
      </rPr>
      <t xml:space="preserve"> Manually copy suggested new adjustment factors to cells for adjustment factors for industry segments
   (Adj_Factor_Ind).</t>
    </r>
  </si>
  <si>
    <r>
      <rPr>
        <sz val="10"/>
        <rFont val="Times New Roman"/>
        <family val="1"/>
      </rPr>
      <t>•</t>
    </r>
    <r>
      <rPr>
        <sz val="10"/>
        <rFont val="Arial"/>
        <family val="2"/>
      </rPr>
      <t xml:space="preserve"> Manually apply managers' revenue targets for the product segments.</t>
    </r>
  </si>
  <si>
    <r>
      <rPr>
        <sz val="10"/>
        <rFont val="Calibri"/>
        <family val="2"/>
      </rPr>
      <t>–</t>
    </r>
    <r>
      <rPr>
        <sz val="10"/>
        <rFont val="Arial"/>
        <family val="2"/>
      </rPr>
      <t xml:space="preserve"> Manually insert updated revenue targets for product segments. (Target_Rev_Prod)</t>
    </r>
  </si>
  <si>
    <r>
      <rPr>
        <sz val="10"/>
        <rFont val="Times New Roman"/>
        <family val="1"/>
      </rPr>
      <t>–</t>
    </r>
    <r>
      <rPr>
        <sz val="10"/>
        <rFont val="Arial"/>
        <family val="2"/>
      </rPr>
      <t xml:space="preserve"> ModelSheet computes new suggested adjustment factor for each product segment
   (Adj_Factor_Prod_Suggested).</t>
    </r>
  </si>
  <si>
    <r>
      <rPr>
        <sz val="10"/>
        <rFont val="Times New Roman"/>
        <family val="1"/>
      </rPr>
      <t>–</t>
    </r>
    <r>
      <rPr>
        <sz val="10"/>
        <rFont val="Arial"/>
        <family val="2"/>
      </rPr>
      <t xml:space="preserve"> Manually copy suggested new adjustment factors to cells for adjustment factors for product segments
   (Adj_Factor_Prod).</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</si>
</sst>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quot;$&quot;#,##0_);[Red]\(&quot;$&quot;#,##0\)"/>
    <numFmt numFmtId="165" formatCode="&quot;$&quot;#,##0.0_);[Red]\(&quot;$&quot;#,##0.0\)"/>
    <numFmt numFmtId="166" formatCode="&quot;$&quot;#,##0.000_);[Red]\(&quot;$&quot;#,##0.000\)"/>
    <numFmt numFmtId="167" formatCode="#,##0.0%"/>
    <numFmt numFmtId="168" formatCode="#,##0.000"/>
    <numFmt numFmtId="169" formatCode="&quot;€&quot;#,##0_);[Red]\(&quot;€&quot;#,##0\)"/>
    <numFmt numFmtId="170" formatCode="#,##0.0"/>
    <numFmt numFmtId="171" formatCode="#,##0%"/>
    <numFmt numFmtId="172" formatCode="m\/d\/yyyy"/>
  </numFmts>
  <fonts count="44" x14ac:knownFonts="1">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8"/>
      <color indexed="8"/>
      <name val="Arial"/>
      <family val="2"/>
    </font>
    <font>
      <b/>
      <sz val="8"/>
      <color indexed="8"/>
      <name val="Arial"/>
      <family val="2"/>
    </font>
    <font>
      <b/>
      <i/>
      <sz val="8"/>
      <color indexed="8"/>
      <name val="Arial"/>
      <family val="2"/>
    </font>
    <font>
      <i/>
      <sz val="8"/>
      <color indexed="8"/>
      <name val="Arial"/>
      <family val="2"/>
    </font>
    <font>
      <b/>
      <sz val="12"/>
      <color indexed="8"/>
      <name val="Arial"/>
      <family val="2"/>
    </font>
    <font>
      <sz val="8"/>
      <color indexed="8"/>
      <name val="Arial"/>
      <family val="2"/>
    </font>
    <font>
      <b/>
      <sz val="8"/>
      <color indexed="8"/>
      <name val="Arial"/>
      <family val="2"/>
    </font>
    <font>
      <b/>
      <u/>
      <sz val="9"/>
      <color indexed="8"/>
      <name val="Arial"/>
      <family val="2"/>
    </font>
    <font>
      <b/>
      <i/>
      <sz val="8"/>
      <color indexed="8"/>
      <name val="Arial"/>
      <family val="2"/>
    </font>
    <font>
      <i/>
      <sz val="8"/>
      <color indexed="8"/>
      <name val="Arial"/>
      <family val="2"/>
    </font>
    <font>
      <b/>
      <sz val="8"/>
      <name val="Arial"/>
      <family val="2"/>
    </font>
    <font>
      <b/>
      <sz val="12"/>
      <name val="Arial"/>
      <family val="2"/>
    </font>
    <font>
      <b/>
      <sz val="14"/>
      <name val="Arial"/>
      <family val="2"/>
    </font>
    <font>
      <b/>
      <sz val="11"/>
      <color indexed="10"/>
      <name val="Arial"/>
      <family val="2"/>
    </font>
    <font>
      <sz val="10"/>
      <color indexed="10"/>
      <name val="Arial"/>
      <family val="2"/>
    </font>
    <font>
      <b/>
      <i/>
      <sz val="10"/>
      <name val="Arial"/>
      <family val="2"/>
    </font>
    <font>
      <b/>
      <sz val="10"/>
      <name val="Arial"/>
      <family val="2"/>
    </font>
    <font>
      <b/>
      <sz val="11"/>
      <name val="Arial"/>
      <family val="2"/>
    </font>
    <font>
      <sz val="10"/>
      <name val="Times New Roman"/>
      <family val="1"/>
    </font>
    <font>
      <sz val="10"/>
      <name val="Calibri"/>
      <family val="2"/>
    </font>
    <font>
      <u/>
      <sz val="10"/>
      <color theme="10"/>
      <name val="Arial"/>
      <family val="2"/>
    </font>
    <font>
      <u/>
      <sz val="10"/>
      <name val="Arial"/>
      <family val="2"/>
    </font>
    <font>
      <sz val="7"/>
      <name val="Times New Roman"/>
      <family val="1"/>
    </font>
    <font>
      <i/>
      <sz val="10"/>
      <name val="Arial"/>
      <family val="2"/>
    </font>
  </fonts>
  <fills count="17">
    <fill>
      <patternFill patternType="none"/>
    </fill>
    <fill>
      <patternFill patternType="gray125"/>
    </fill>
    <fill>
      <patternFill patternType="solid">
        <fgColor indexed="29"/>
        <bgColor indexed="64"/>
      </patternFill>
    </fill>
    <fill>
      <patternFill patternType="solid">
        <fgColor indexed="47"/>
        <bgColor indexed="64"/>
      </patternFill>
    </fill>
    <fill>
      <patternFill patternType="solid">
        <fgColor indexed="43"/>
        <bgColor indexed="64"/>
      </patternFill>
    </fill>
    <fill>
      <patternFill patternType="solid">
        <fgColor indexed="30"/>
        <bgColor indexed="64"/>
      </patternFill>
    </fill>
    <fill>
      <patternFill patternType="solid">
        <fgColor indexed="22"/>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28"/>
        <bgColor indexed="64"/>
      </patternFill>
    </fill>
    <fill>
      <patternFill patternType="solid">
        <fgColor indexed="55"/>
        <bgColor indexed="64"/>
      </patternFill>
    </fill>
    <fill>
      <patternFill patternType="solid">
        <fgColor indexed="9"/>
        <bgColor indexed="64"/>
      </patternFill>
    </fill>
    <fill>
      <patternFill patternType="solid">
        <fgColor indexed="27"/>
        <bgColor indexed="64"/>
      </patternFill>
    </fill>
    <fill>
      <patternFill patternType="solid">
        <fgColor rgb="FFCCCCFF"/>
        <bgColor indexed="64"/>
      </patternFill>
    </fill>
  </fills>
  <borders count="3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9"/>
      </bottom>
      <diagonal/>
    </border>
    <border>
      <left/>
      <right/>
      <top/>
      <bottom style="medium">
        <color indexed="29"/>
      </bottom>
      <diagonal/>
    </border>
    <border>
      <left/>
      <right/>
      <top/>
      <bottom style="double">
        <color indexed="5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theme="0"/>
      </left>
      <right style="thin">
        <color theme="0"/>
      </right>
      <top style="thin">
        <color theme="0"/>
      </top>
      <bottom style="thin">
        <color theme="0"/>
      </bottom>
      <diagonal/>
    </border>
    <border>
      <left style="thin">
        <color indexed="9"/>
      </left>
      <right style="thin">
        <color indexed="9"/>
      </right>
      <top style="thin">
        <color indexed="9"/>
      </top>
      <bottom/>
      <diagonal/>
    </border>
  </borders>
  <cellStyleXfs count="353">
    <xf numFmtId="0" fontId="0" fillId="0" borderId="0">
      <alignment vertical="center"/>
    </xf>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5" fillId="5" borderId="1" applyNumberFormat="0" applyAlignment="0" applyProtection="0"/>
    <xf numFmtId="0" fontId="6" fillId="13" borderId="2" applyNumberFormat="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3" fillId="3" borderId="1" applyNumberFormat="0" applyAlignment="0" applyProtection="0"/>
    <xf numFmtId="0" fontId="14" fillId="0" borderId="6" applyNumberFormat="0" applyFill="0" applyAlignment="0" applyProtection="0"/>
    <xf numFmtId="0" fontId="24" fillId="14" borderId="0" applyBorder="0">
      <alignment vertical="top" shrinkToFit="1"/>
    </xf>
    <xf numFmtId="0" fontId="25" fillId="14" borderId="0" applyBorder="0">
      <alignment vertical="top" shrinkToFit="1"/>
    </xf>
    <xf numFmtId="0" fontId="26" fillId="14" borderId="7">
      <alignment vertical="top" shrinkToFit="1"/>
    </xf>
    <xf numFmtId="0" fontId="26" fillId="14" borderId="8">
      <alignment vertical="top" shrinkToFit="1"/>
    </xf>
    <xf numFmtId="0" fontId="26" fillId="14" borderId="9">
      <alignment vertical="top" shrinkToFit="1"/>
    </xf>
    <xf numFmtId="0" fontId="26" fillId="15" borderId="10">
      <alignment horizontal="left" vertical="top" shrinkToFit="1"/>
      <protection locked="0"/>
    </xf>
    <xf numFmtId="0" fontId="27" fillId="14" borderId="0" applyBorder="0">
      <alignment vertical="top" shrinkToFit="1"/>
    </xf>
    <xf numFmtId="0" fontId="26" fillId="14" borderId="7">
      <alignment horizontal="center" vertical="top" shrinkToFit="1"/>
    </xf>
    <xf numFmtId="0" fontId="26" fillId="14" borderId="8">
      <alignment horizontal="center" vertical="top" shrinkToFit="1"/>
    </xf>
    <xf numFmtId="0" fontId="26" fillId="14" borderId="9">
      <alignment horizontal="center" vertical="top" shrinkToFit="1"/>
    </xf>
    <xf numFmtId="0" fontId="26" fillId="14" borderId="11">
      <alignment vertical="top" shrinkToFit="1"/>
    </xf>
    <xf numFmtId="0" fontId="28" fillId="14" borderId="12">
      <alignment vertical="top" shrinkToFit="1"/>
    </xf>
    <xf numFmtId="0" fontId="29" fillId="14" borderId="12">
      <alignment vertical="top" shrinkToFit="1"/>
    </xf>
    <xf numFmtId="0" fontId="29" fillId="14" borderId="13">
      <alignment vertical="top" shrinkToFit="1"/>
    </xf>
    <xf numFmtId="165" fontId="25" fillId="15" borderId="12">
      <alignment horizontal="right" vertical="top" shrinkToFit="1"/>
      <protection locked="0"/>
    </xf>
    <xf numFmtId="165" fontId="25" fillId="15" borderId="13">
      <alignment horizontal="right" vertical="top" shrinkToFit="1"/>
      <protection locked="0"/>
    </xf>
    <xf numFmtId="0" fontId="26" fillId="14" borderId="14">
      <alignment vertical="top" shrinkToFit="1"/>
    </xf>
    <xf numFmtId="0" fontId="28" fillId="14" borderId="0" applyBorder="0">
      <alignment vertical="top" shrinkToFit="1"/>
    </xf>
    <xf numFmtId="0" fontId="29" fillId="14" borderId="0" applyBorder="0">
      <alignment vertical="top" shrinkToFit="1"/>
    </xf>
    <xf numFmtId="0" fontId="29" fillId="14" borderId="15">
      <alignment vertical="top" shrinkToFit="1"/>
    </xf>
    <xf numFmtId="165" fontId="25" fillId="15" borderId="0" applyBorder="0">
      <alignment horizontal="right" vertical="top" shrinkToFit="1"/>
      <protection locked="0"/>
    </xf>
    <xf numFmtId="165" fontId="25" fillId="15" borderId="15">
      <alignment horizontal="right" vertical="top" shrinkToFit="1"/>
      <protection locked="0"/>
    </xf>
    <xf numFmtId="0" fontId="26" fillId="14" borderId="16">
      <alignment vertical="top" shrinkToFit="1"/>
    </xf>
    <xf numFmtId="0" fontId="28" fillId="14" borderId="17">
      <alignment vertical="top" shrinkToFit="1"/>
    </xf>
    <xf numFmtId="0" fontId="29" fillId="14" borderId="17">
      <alignment vertical="top" shrinkToFit="1"/>
    </xf>
    <xf numFmtId="0" fontId="29" fillId="14" borderId="18">
      <alignment vertical="top" shrinkToFit="1"/>
    </xf>
    <xf numFmtId="165" fontId="25" fillId="15" borderId="17">
      <alignment horizontal="right" vertical="top" shrinkToFit="1"/>
      <protection locked="0"/>
    </xf>
    <xf numFmtId="165" fontId="25" fillId="15" borderId="18">
      <alignment horizontal="right" vertical="top" shrinkToFit="1"/>
      <protection locked="0"/>
    </xf>
    <xf numFmtId="3" fontId="25" fillId="15" borderId="12">
      <alignment horizontal="right" vertical="top" shrinkToFit="1"/>
      <protection locked="0"/>
    </xf>
    <xf numFmtId="3" fontId="25" fillId="15" borderId="13">
      <alignment horizontal="right" vertical="top" shrinkToFit="1"/>
      <protection locked="0"/>
    </xf>
    <xf numFmtId="3" fontId="25" fillId="15" borderId="0" applyBorder="0">
      <alignment horizontal="right" vertical="top" shrinkToFit="1"/>
      <protection locked="0"/>
    </xf>
    <xf numFmtId="3" fontId="25" fillId="15" borderId="15">
      <alignment horizontal="right" vertical="top" shrinkToFit="1"/>
      <protection locked="0"/>
    </xf>
    <xf numFmtId="3" fontId="25" fillId="15" borderId="17">
      <alignment horizontal="right" vertical="top" shrinkToFit="1"/>
      <protection locked="0"/>
    </xf>
    <xf numFmtId="3" fontId="25" fillId="15" borderId="18">
      <alignment horizontal="right" vertical="top" shrinkToFit="1"/>
      <protection locked="0"/>
    </xf>
    <xf numFmtId="166" fontId="29" fillId="15" borderId="12">
      <alignment horizontal="right" vertical="top" shrinkToFit="1"/>
      <protection locked="0"/>
    </xf>
    <xf numFmtId="166" fontId="29" fillId="15" borderId="13">
      <alignment horizontal="right" vertical="top" shrinkToFit="1"/>
      <protection locked="0"/>
    </xf>
    <xf numFmtId="166" fontId="29" fillId="15" borderId="0" applyBorder="0">
      <alignment horizontal="right" vertical="top" shrinkToFit="1"/>
      <protection locked="0"/>
    </xf>
    <xf numFmtId="166" fontId="29" fillId="15" borderId="15">
      <alignment horizontal="right" vertical="top" shrinkToFit="1"/>
      <protection locked="0"/>
    </xf>
    <xf numFmtId="166" fontId="29" fillId="15" borderId="17">
      <alignment horizontal="right" vertical="top" shrinkToFit="1"/>
      <protection locked="0"/>
    </xf>
    <xf numFmtId="166" fontId="29" fillId="15" borderId="18">
      <alignment horizontal="right" vertical="top" shrinkToFit="1"/>
      <protection locked="0"/>
    </xf>
    <xf numFmtId="167" fontId="25" fillId="15" borderId="12">
      <alignment horizontal="right" vertical="top" shrinkToFit="1"/>
      <protection locked="0"/>
    </xf>
    <xf numFmtId="167" fontId="25" fillId="15" borderId="13">
      <alignment horizontal="right" vertical="top" shrinkToFit="1"/>
      <protection locked="0"/>
    </xf>
    <xf numFmtId="167" fontId="25" fillId="15" borderId="0" applyBorder="0">
      <alignment horizontal="right" vertical="top" shrinkToFit="1"/>
      <protection locked="0"/>
    </xf>
    <xf numFmtId="167" fontId="25" fillId="15" borderId="15">
      <alignment horizontal="right" vertical="top" shrinkToFit="1"/>
      <protection locked="0"/>
    </xf>
    <xf numFmtId="167" fontId="25" fillId="15" borderId="17">
      <alignment horizontal="right" vertical="top" shrinkToFit="1"/>
      <protection locked="0"/>
    </xf>
    <xf numFmtId="167" fontId="25" fillId="15" borderId="18">
      <alignment horizontal="right" vertical="top" shrinkToFit="1"/>
      <protection locked="0"/>
    </xf>
    <xf numFmtId="0" fontId="26" fillId="14" borderId="10">
      <alignment horizontal="center" vertical="top" shrinkToFit="1"/>
    </xf>
    <xf numFmtId="0" fontId="26" fillId="14" borderId="19">
      <alignment vertical="top" shrinkToFit="1"/>
    </xf>
    <xf numFmtId="166" fontId="26" fillId="14" borderId="12">
      <alignment horizontal="right" vertical="top" shrinkToFit="1"/>
    </xf>
    <xf numFmtId="166" fontId="26" fillId="14" borderId="19">
      <alignment horizontal="right" vertical="top" shrinkToFit="1"/>
    </xf>
    <xf numFmtId="0" fontId="28" fillId="14" borderId="20">
      <alignment vertical="top" shrinkToFit="1"/>
    </xf>
    <xf numFmtId="166" fontId="28" fillId="14" borderId="0" applyBorder="0">
      <alignment horizontal="right" vertical="top" shrinkToFit="1"/>
    </xf>
    <xf numFmtId="166" fontId="26" fillId="14" borderId="20">
      <alignment horizontal="right" vertical="top" shrinkToFit="1"/>
    </xf>
    <xf numFmtId="0" fontId="29" fillId="14" borderId="20">
      <alignment vertical="top" shrinkToFit="1"/>
    </xf>
    <xf numFmtId="166" fontId="29" fillId="14" borderId="0" applyBorder="0">
      <alignment horizontal="right" vertical="top" shrinkToFit="1"/>
    </xf>
    <xf numFmtId="0" fontId="26" fillId="14" borderId="20">
      <alignment vertical="top" shrinkToFit="1"/>
    </xf>
    <xf numFmtId="166" fontId="26" fillId="14" borderId="0" applyBorder="0">
      <alignment horizontal="right" vertical="top" shrinkToFit="1"/>
    </xf>
    <xf numFmtId="0" fontId="29" fillId="14" borderId="21">
      <alignment vertical="top" shrinkToFit="1"/>
    </xf>
    <xf numFmtId="166" fontId="29" fillId="14" borderId="17">
      <alignment horizontal="right" vertical="top" shrinkToFit="1"/>
    </xf>
    <xf numFmtId="166" fontId="26" fillId="14" borderId="21">
      <alignment horizontal="right" vertical="top" shrinkToFit="1"/>
    </xf>
    <xf numFmtId="167" fontId="26" fillId="14" borderId="12">
      <alignment horizontal="right" vertical="top" shrinkToFit="1"/>
    </xf>
    <xf numFmtId="167" fontId="26" fillId="14" borderId="19">
      <alignment horizontal="right" vertical="top" shrinkToFit="1"/>
    </xf>
    <xf numFmtId="167" fontId="28" fillId="14" borderId="0" applyBorder="0">
      <alignment horizontal="right" vertical="top" shrinkToFit="1"/>
    </xf>
    <xf numFmtId="167" fontId="26" fillId="14" borderId="20">
      <alignment horizontal="right" vertical="top" shrinkToFit="1"/>
    </xf>
    <xf numFmtId="167" fontId="29" fillId="14" borderId="0" applyBorder="0">
      <alignment horizontal="right" vertical="top" shrinkToFit="1"/>
    </xf>
    <xf numFmtId="167" fontId="25" fillId="14" borderId="0" applyBorder="0">
      <alignment horizontal="right" vertical="top" shrinkToFit="1"/>
    </xf>
    <xf numFmtId="167" fontId="26" fillId="14" borderId="0" applyBorder="0">
      <alignment horizontal="right" vertical="top" shrinkToFit="1"/>
    </xf>
    <xf numFmtId="167" fontId="29" fillId="14" borderId="17">
      <alignment horizontal="right" vertical="top" shrinkToFit="1"/>
    </xf>
    <xf numFmtId="167" fontId="26" fillId="14" borderId="21">
      <alignment horizontal="right" vertical="top" shrinkToFit="1"/>
    </xf>
    <xf numFmtId="166" fontId="25" fillId="14" borderId="0" applyBorder="0">
      <alignment horizontal="right" vertical="top" shrinkToFit="1"/>
    </xf>
    <xf numFmtId="165" fontId="26" fillId="14" borderId="12">
      <alignment horizontal="right" vertical="top" shrinkToFit="1"/>
    </xf>
    <xf numFmtId="165" fontId="26" fillId="14" borderId="19">
      <alignment horizontal="right" vertical="top" shrinkToFit="1"/>
    </xf>
    <xf numFmtId="165" fontId="28" fillId="14" borderId="0" applyBorder="0">
      <alignment horizontal="right" vertical="top" shrinkToFit="1"/>
    </xf>
    <xf numFmtId="165" fontId="26" fillId="14" borderId="20">
      <alignment horizontal="right" vertical="top" shrinkToFit="1"/>
    </xf>
    <xf numFmtId="165" fontId="29" fillId="14" borderId="0" applyBorder="0">
      <alignment horizontal="right" vertical="top" shrinkToFit="1"/>
    </xf>
    <xf numFmtId="165" fontId="25" fillId="14" borderId="0" applyBorder="0">
      <alignment horizontal="right" vertical="top" shrinkToFit="1"/>
    </xf>
    <xf numFmtId="165" fontId="26" fillId="14" borderId="0" applyBorder="0">
      <alignment horizontal="right" vertical="top" shrinkToFit="1"/>
    </xf>
    <xf numFmtId="165" fontId="29" fillId="14" borderId="17">
      <alignment horizontal="right" vertical="top" shrinkToFit="1"/>
    </xf>
    <xf numFmtId="165" fontId="26" fillId="14" borderId="21">
      <alignment horizontal="right" vertical="top" shrinkToFit="1"/>
    </xf>
    <xf numFmtId="3" fontId="26" fillId="14" borderId="12">
      <alignment horizontal="right" vertical="top" shrinkToFit="1"/>
    </xf>
    <xf numFmtId="3" fontId="26" fillId="14" borderId="19">
      <alignment horizontal="right" vertical="top" shrinkToFit="1"/>
    </xf>
    <xf numFmtId="3" fontId="28" fillId="14" borderId="0" applyBorder="0">
      <alignment horizontal="right" vertical="top" shrinkToFit="1"/>
    </xf>
    <xf numFmtId="3" fontId="26" fillId="14" borderId="20">
      <alignment horizontal="right" vertical="top" shrinkToFit="1"/>
    </xf>
    <xf numFmtId="3" fontId="29" fillId="14" borderId="0" applyBorder="0">
      <alignment horizontal="right" vertical="top" shrinkToFit="1"/>
    </xf>
    <xf numFmtId="3" fontId="25" fillId="14" borderId="0" applyBorder="0">
      <alignment horizontal="right" vertical="top" shrinkToFit="1"/>
    </xf>
    <xf numFmtId="3" fontId="26" fillId="14" borderId="0" applyBorder="0">
      <alignment horizontal="right" vertical="top" shrinkToFit="1"/>
    </xf>
    <xf numFmtId="3" fontId="29" fillId="14" borderId="17">
      <alignment horizontal="right" vertical="top" shrinkToFit="1"/>
    </xf>
    <xf numFmtId="3" fontId="26" fillId="14" borderId="21">
      <alignment horizontal="right" vertical="top" shrinkToFit="1"/>
    </xf>
    <xf numFmtId="0" fontId="26" fillId="14" borderId="0" applyBorder="0">
      <alignment vertical="top" shrinkToFit="1"/>
    </xf>
    <xf numFmtId="0" fontId="26" fillId="14" borderId="10">
      <alignment vertical="top" shrinkToFit="1"/>
    </xf>
    <xf numFmtId="168" fontId="26" fillId="15" borderId="8">
      <alignment horizontal="right" vertical="top" shrinkToFit="1"/>
      <protection locked="0"/>
    </xf>
    <xf numFmtId="168" fontId="26" fillId="15" borderId="9">
      <alignment horizontal="right" vertical="top" shrinkToFit="1"/>
      <protection locked="0"/>
    </xf>
    <xf numFmtId="168" fontId="25" fillId="14" borderId="8">
      <alignment horizontal="right" vertical="top" shrinkToFit="1"/>
    </xf>
    <xf numFmtId="168" fontId="25" fillId="14" borderId="9">
      <alignment horizontal="right" vertical="top" shrinkToFit="1"/>
    </xf>
    <xf numFmtId="164" fontId="25" fillId="15" borderId="8">
      <alignment horizontal="right" vertical="top" shrinkToFit="1"/>
      <protection locked="0"/>
    </xf>
    <xf numFmtId="164" fontId="25" fillId="15" borderId="9">
      <alignment horizontal="right" vertical="top" shrinkToFit="1"/>
      <protection locked="0"/>
    </xf>
    <xf numFmtId="164" fontId="25" fillId="14" borderId="8">
      <alignment horizontal="right" vertical="top" shrinkToFit="1"/>
    </xf>
    <xf numFmtId="164" fontId="25" fillId="14" borderId="9">
      <alignment horizontal="right" vertical="top" shrinkToFit="1"/>
    </xf>
    <xf numFmtId="168" fontId="26" fillId="14" borderId="12">
      <alignment horizontal="right" vertical="top" shrinkToFit="1"/>
    </xf>
    <xf numFmtId="168" fontId="26" fillId="14" borderId="13">
      <alignment horizontal="right" vertical="top" shrinkToFit="1"/>
    </xf>
    <xf numFmtId="168" fontId="28" fillId="15" borderId="0" applyBorder="0">
      <alignment horizontal="right" vertical="top" shrinkToFit="1"/>
      <protection locked="0"/>
    </xf>
    <xf numFmtId="168" fontId="28" fillId="15" borderId="15">
      <alignment horizontal="right" vertical="top" shrinkToFit="1"/>
      <protection locked="0"/>
    </xf>
    <xf numFmtId="0" fontId="26" fillId="14" borderId="21">
      <alignment vertical="top" shrinkToFit="1"/>
    </xf>
    <xf numFmtId="168" fontId="26" fillId="14" borderId="17">
      <alignment horizontal="right" vertical="top" shrinkToFit="1"/>
    </xf>
    <xf numFmtId="168" fontId="26" fillId="14" borderId="18">
      <alignment horizontal="right" vertical="top" shrinkToFit="1"/>
    </xf>
    <xf numFmtId="168" fontId="25" fillId="14" borderId="0" applyBorder="0">
      <alignment horizontal="right" vertical="top" shrinkToFit="1"/>
    </xf>
    <xf numFmtId="168" fontId="25" fillId="14" borderId="15">
      <alignment horizontal="right" vertical="top" shrinkToFit="1"/>
    </xf>
    <xf numFmtId="164" fontId="26" fillId="14" borderId="12">
      <alignment horizontal="right" vertical="top" shrinkToFit="1"/>
    </xf>
    <xf numFmtId="164" fontId="26" fillId="14" borderId="13">
      <alignment horizontal="right" vertical="top" shrinkToFit="1"/>
    </xf>
    <xf numFmtId="164" fontId="25" fillId="15" borderId="0" applyBorder="0">
      <alignment horizontal="right" vertical="top" shrinkToFit="1"/>
      <protection locked="0"/>
    </xf>
    <xf numFmtId="164" fontId="25" fillId="15" borderId="15">
      <alignment horizontal="right" vertical="top" shrinkToFit="1"/>
      <protection locked="0"/>
    </xf>
    <xf numFmtId="164" fontId="26" fillId="14" borderId="17">
      <alignment horizontal="right" vertical="top" shrinkToFit="1"/>
    </xf>
    <xf numFmtId="164" fontId="26" fillId="14" borderId="18">
      <alignment horizontal="right" vertical="top" shrinkToFit="1"/>
    </xf>
    <xf numFmtId="164" fontId="25" fillId="14" borderId="0" applyBorder="0">
      <alignment horizontal="right" vertical="top" shrinkToFit="1"/>
    </xf>
    <xf numFmtId="164" fontId="25" fillId="14" borderId="15">
      <alignment horizontal="right" vertical="top" shrinkToFit="1"/>
    </xf>
    <xf numFmtId="168" fontId="28" fillId="14" borderId="0" applyBorder="0">
      <alignment horizontal="right" vertical="top" shrinkToFit="1"/>
    </xf>
    <xf numFmtId="168" fontId="28" fillId="14" borderId="15">
      <alignment horizontal="right" vertical="top" shrinkToFit="1"/>
    </xf>
    <xf numFmtId="168" fontId="25" fillId="15" borderId="0" applyBorder="0">
      <alignment horizontal="right" vertical="top" shrinkToFit="1"/>
      <protection locked="0"/>
    </xf>
    <xf numFmtId="168" fontId="25" fillId="15" borderId="15">
      <alignment horizontal="right" vertical="top" shrinkToFit="1"/>
      <protection locked="0"/>
    </xf>
    <xf numFmtId="166" fontId="26" fillId="14" borderId="13">
      <alignment horizontal="right" vertical="top" shrinkToFit="1"/>
    </xf>
    <xf numFmtId="166" fontId="28" fillId="14" borderId="15">
      <alignment horizontal="right" vertical="top" shrinkToFit="1"/>
    </xf>
    <xf numFmtId="166" fontId="29" fillId="14" borderId="15">
      <alignment horizontal="right" vertical="top" shrinkToFit="1"/>
    </xf>
    <xf numFmtId="166" fontId="25" fillId="14" borderId="15">
      <alignment horizontal="right" vertical="top" shrinkToFit="1"/>
    </xf>
    <xf numFmtId="166" fontId="26" fillId="14" borderId="15">
      <alignment horizontal="right" vertical="top" shrinkToFit="1"/>
    </xf>
    <xf numFmtId="166" fontId="29" fillId="14" borderId="18">
      <alignment horizontal="right" vertical="top" shrinkToFit="1"/>
    </xf>
    <xf numFmtId="167" fontId="26" fillId="14" borderId="13">
      <alignment horizontal="right" vertical="top" shrinkToFit="1"/>
    </xf>
    <xf numFmtId="167" fontId="28" fillId="14" borderId="15">
      <alignment horizontal="right" vertical="top" shrinkToFit="1"/>
    </xf>
    <xf numFmtId="167" fontId="29" fillId="14" borderId="15">
      <alignment horizontal="right" vertical="top" shrinkToFit="1"/>
    </xf>
    <xf numFmtId="167" fontId="25" fillId="14" borderId="15">
      <alignment horizontal="right" vertical="top" shrinkToFit="1"/>
    </xf>
    <xf numFmtId="167" fontId="26" fillId="14" borderId="15">
      <alignment horizontal="right" vertical="top" shrinkToFit="1"/>
    </xf>
    <xf numFmtId="167" fontId="29" fillId="14" borderId="18">
      <alignment horizontal="right" vertical="top" shrinkToFit="1"/>
    </xf>
    <xf numFmtId="164" fontId="28" fillId="14" borderId="0" applyBorder="0">
      <alignment horizontal="right" vertical="top" shrinkToFit="1"/>
    </xf>
    <xf numFmtId="164" fontId="28" fillId="14" borderId="15">
      <alignment horizontal="right" vertical="top" shrinkToFit="1"/>
    </xf>
    <xf numFmtId="164" fontId="29" fillId="14" borderId="0" applyBorder="0">
      <alignment horizontal="right" vertical="top" shrinkToFit="1"/>
    </xf>
    <xf numFmtId="164" fontId="29" fillId="14" borderId="15">
      <alignment horizontal="right" vertical="top" shrinkToFit="1"/>
    </xf>
    <xf numFmtId="164" fontId="26" fillId="14" borderId="0" applyBorder="0">
      <alignment horizontal="right" vertical="top" shrinkToFit="1"/>
    </xf>
    <xf numFmtId="164" fontId="26" fillId="14" borderId="15">
      <alignment horizontal="right" vertical="top" shrinkToFit="1"/>
    </xf>
    <xf numFmtId="164" fontId="29" fillId="14" borderId="17">
      <alignment horizontal="right" vertical="top" shrinkToFit="1"/>
    </xf>
    <xf numFmtId="164" fontId="29" fillId="14" borderId="18">
      <alignment horizontal="right" vertical="top" shrinkToFit="1"/>
    </xf>
    <xf numFmtId="3" fontId="26" fillId="14" borderId="13">
      <alignment horizontal="right" vertical="top" shrinkToFit="1"/>
    </xf>
    <xf numFmtId="3" fontId="28" fillId="14" borderId="15">
      <alignment horizontal="right" vertical="top" shrinkToFit="1"/>
    </xf>
    <xf numFmtId="3" fontId="29" fillId="14" borderId="15">
      <alignment horizontal="right" vertical="top" shrinkToFit="1"/>
    </xf>
    <xf numFmtId="3" fontId="25" fillId="14" borderId="15">
      <alignment horizontal="right" vertical="top" shrinkToFit="1"/>
    </xf>
    <xf numFmtId="3" fontId="26" fillId="14" borderId="15">
      <alignment horizontal="right" vertical="top" shrinkToFit="1"/>
    </xf>
    <xf numFmtId="3" fontId="29" fillId="14" borderId="18">
      <alignment horizontal="right" vertical="top" shrinkToFit="1"/>
    </xf>
    <xf numFmtId="164" fontId="26" fillId="14" borderId="19">
      <alignment horizontal="right" vertical="top" shrinkToFit="1"/>
    </xf>
    <xf numFmtId="164" fontId="26" fillId="14" borderId="20">
      <alignment horizontal="right" vertical="top" shrinkToFit="1"/>
    </xf>
    <xf numFmtId="164" fontId="26" fillId="14" borderId="21">
      <alignment horizontal="right" vertical="top" shrinkToFit="1"/>
    </xf>
    <xf numFmtId="167" fontId="26" fillId="14" borderId="17">
      <alignment horizontal="right" vertical="top" shrinkToFit="1"/>
    </xf>
    <xf numFmtId="3" fontId="26" fillId="14" borderId="17">
      <alignment horizontal="right" vertical="top" shrinkToFit="1"/>
    </xf>
    <xf numFmtId="166" fontId="26" fillId="14" borderId="17">
      <alignment horizontal="right" vertical="top" shrinkToFit="1"/>
    </xf>
    <xf numFmtId="166" fontId="26" fillId="14" borderId="8">
      <alignment horizontal="right" vertical="top" shrinkToFit="1"/>
    </xf>
    <xf numFmtId="166" fontId="26" fillId="14" borderId="10">
      <alignment horizontal="right" vertical="top" shrinkToFit="1"/>
    </xf>
    <xf numFmtId="0" fontId="26" fillId="14" borderId="12">
      <alignment vertical="top" shrinkToFit="1"/>
    </xf>
    <xf numFmtId="0" fontId="26" fillId="14" borderId="13">
      <alignment vertical="top" shrinkToFit="1"/>
    </xf>
    <xf numFmtId="0" fontId="28" fillId="14" borderId="15">
      <alignment vertical="top" shrinkToFit="1"/>
    </xf>
    <xf numFmtId="171" fontId="29" fillId="14" borderId="0" applyBorder="0">
      <alignment horizontal="right" vertical="top" shrinkToFit="1"/>
    </xf>
    <xf numFmtId="171" fontId="29" fillId="14" borderId="15">
      <alignment horizontal="right" vertical="top" shrinkToFit="1"/>
    </xf>
    <xf numFmtId="0" fontId="26" fillId="14" borderId="15">
      <alignment vertical="top" shrinkToFit="1"/>
    </xf>
    <xf numFmtId="171" fontId="29" fillId="14" borderId="17">
      <alignment horizontal="right" vertical="top" shrinkToFit="1"/>
    </xf>
    <xf numFmtId="171" fontId="29" fillId="14" borderId="18">
      <alignment horizontal="right" vertical="top" shrinkToFit="1"/>
    </xf>
    <xf numFmtId="171" fontId="25" fillId="14" borderId="0" applyBorder="0">
      <alignment horizontal="right" vertical="top" shrinkToFit="1"/>
    </xf>
    <xf numFmtId="171" fontId="25" fillId="14" borderId="15">
      <alignment horizontal="right" vertical="top" shrinkToFit="1"/>
    </xf>
    <xf numFmtId="171" fontId="25" fillId="14" borderId="17">
      <alignment horizontal="right" vertical="top" shrinkToFit="1"/>
    </xf>
    <xf numFmtId="171" fontId="25" fillId="14" borderId="18">
      <alignment horizontal="right" vertical="top" shrinkToFit="1"/>
    </xf>
    <xf numFmtId="0" fontId="28" fillId="14" borderId="21">
      <alignment vertical="top" shrinkToFit="1"/>
    </xf>
    <xf numFmtId="166" fontId="28" fillId="14" borderId="17">
      <alignment horizontal="right" vertical="top" shrinkToFit="1"/>
    </xf>
    <xf numFmtId="166" fontId="28" fillId="14" borderId="18">
      <alignment horizontal="right" vertical="top" shrinkToFit="1"/>
    </xf>
    <xf numFmtId="4" fontId="26" fillId="14" borderId="13">
      <alignment horizontal="right" vertical="top" shrinkToFit="1"/>
    </xf>
    <xf numFmtId="4" fontId="28" fillId="14" borderId="15">
      <alignment horizontal="right" vertical="top" shrinkToFit="1"/>
    </xf>
    <xf numFmtId="4" fontId="29" fillId="14" borderId="15">
      <alignment horizontal="right" vertical="top" shrinkToFit="1"/>
    </xf>
    <xf numFmtId="4" fontId="29" fillId="14" borderId="18">
      <alignment horizontal="right" vertical="top" shrinkToFit="1"/>
    </xf>
    <xf numFmtId="170" fontId="26" fillId="14" borderId="13">
      <alignment horizontal="right" vertical="top" shrinkToFit="1"/>
    </xf>
    <xf numFmtId="170" fontId="28" fillId="14" borderId="15">
      <alignment horizontal="right" vertical="top" shrinkToFit="1"/>
    </xf>
    <xf numFmtId="170" fontId="29" fillId="14" borderId="15">
      <alignment horizontal="right" vertical="top" shrinkToFit="1"/>
    </xf>
    <xf numFmtId="170" fontId="29" fillId="14" borderId="18">
      <alignment horizontal="right" vertical="top" shrinkToFit="1"/>
    </xf>
    <xf numFmtId="171" fontId="26" fillId="15" borderId="19">
      <alignment horizontal="right" vertical="top" shrinkToFit="1"/>
      <protection locked="0"/>
    </xf>
    <xf numFmtId="4" fontId="26" fillId="14" borderId="20">
      <alignment horizontal="right" vertical="top" shrinkToFit="1"/>
    </xf>
    <xf numFmtId="168" fontId="26" fillId="14" borderId="19">
      <alignment horizontal="right" vertical="top" shrinkToFit="1"/>
    </xf>
    <xf numFmtId="168" fontId="26" fillId="15" borderId="20">
      <alignment horizontal="right" vertical="top" shrinkToFit="1"/>
      <protection locked="0"/>
    </xf>
    <xf numFmtId="168" fontId="26" fillId="15" borderId="21">
      <alignment horizontal="right" vertical="top" shrinkToFit="1"/>
      <protection locked="0"/>
    </xf>
    <xf numFmtId="170" fontId="26" fillId="14" borderId="12">
      <alignment horizontal="right" vertical="top" shrinkToFit="1"/>
    </xf>
    <xf numFmtId="170" fontId="28" fillId="14" borderId="0" applyBorder="0">
      <alignment horizontal="right" vertical="top" shrinkToFit="1"/>
    </xf>
    <xf numFmtId="170" fontId="29" fillId="14" borderId="0" applyBorder="0">
      <alignment horizontal="right" vertical="top" shrinkToFit="1"/>
    </xf>
    <xf numFmtId="170" fontId="25" fillId="14" borderId="0" applyBorder="0">
      <alignment horizontal="right" vertical="top" shrinkToFit="1"/>
    </xf>
    <xf numFmtId="170" fontId="25" fillId="14" borderId="15">
      <alignment horizontal="right" vertical="top" shrinkToFit="1"/>
    </xf>
    <xf numFmtId="170" fontId="25" fillId="14" borderId="17">
      <alignment horizontal="right" vertical="top" shrinkToFit="1"/>
    </xf>
    <xf numFmtId="170" fontId="25" fillId="14" borderId="18">
      <alignment horizontal="right" vertical="top" shrinkToFit="1"/>
    </xf>
    <xf numFmtId="4" fontId="26" fillId="14" borderId="12">
      <alignment horizontal="right" vertical="top" shrinkToFit="1"/>
    </xf>
    <xf numFmtId="4" fontId="28" fillId="14" borderId="0" applyBorder="0">
      <alignment horizontal="right" vertical="top" shrinkToFit="1"/>
    </xf>
    <xf numFmtId="4" fontId="29" fillId="14" borderId="0" applyBorder="0">
      <alignment horizontal="right" vertical="top" shrinkToFit="1"/>
    </xf>
    <xf numFmtId="4" fontId="25" fillId="14" borderId="0" applyBorder="0">
      <alignment horizontal="right" vertical="top" shrinkToFit="1"/>
    </xf>
    <xf numFmtId="4" fontId="25" fillId="14" borderId="15">
      <alignment horizontal="right" vertical="top" shrinkToFit="1"/>
    </xf>
    <xf numFmtId="4" fontId="26" fillId="14" borderId="0" applyBorder="0">
      <alignment horizontal="right" vertical="top" shrinkToFit="1"/>
    </xf>
    <xf numFmtId="4" fontId="26" fillId="14" borderId="15">
      <alignment horizontal="right" vertical="top" shrinkToFit="1"/>
    </xf>
    <xf numFmtId="4" fontId="29" fillId="14" borderId="17">
      <alignment horizontal="right" vertical="top" shrinkToFit="1"/>
    </xf>
    <xf numFmtId="0" fontId="26" fillId="14" borderId="8">
      <alignment horizontal="left" vertical="top" shrinkToFit="1"/>
    </xf>
    <xf numFmtId="0" fontId="26" fillId="12" borderId="0" applyBorder="0">
      <alignment vertical="top" shrinkToFit="1"/>
    </xf>
    <xf numFmtId="0" fontId="29" fillId="12" borderId="0" applyBorder="0">
      <alignment vertical="top" shrinkToFit="1"/>
    </xf>
    <xf numFmtId="0" fontId="26" fillId="12" borderId="0" applyBorder="0">
      <alignment horizontal="right" vertical="top" shrinkToFit="1"/>
    </xf>
    <xf numFmtId="0" fontId="25" fillId="12" borderId="0" applyBorder="0">
      <alignment vertical="top" shrinkToFit="1"/>
    </xf>
    <xf numFmtId="0" fontId="29" fillId="14" borderId="8">
      <alignment vertical="top" shrinkToFit="1"/>
    </xf>
    <xf numFmtId="0" fontId="26" fillId="14" borderId="8">
      <alignment horizontal="right" vertical="top" shrinkToFit="1"/>
    </xf>
    <xf numFmtId="0" fontId="26" fillId="14" borderId="19">
      <alignment horizontal="left" vertical="top" shrinkToFit="1"/>
    </xf>
    <xf numFmtId="0" fontId="26" fillId="14" borderId="21">
      <alignment horizontal="left" vertical="top" shrinkToFit="1"/>
    </xf>
    <xf numFmtId="164" fontId="25" fillId="14" borderId="12">
      <alignment horizontal="right" vertical="top" shrinkToFit="1"/>
    </xf>
    <xf numFmtId="3" fontId="25" fillId="14" borderId="13">
      <alignment horizontal="right" vertical="top" shrinkToFit="1"/>
    </xf>
    <xf numFmtId="164" fontId="26" fillId="14" borderId="8">
      <alignment horizontal="right" vertical="top" shrinkToFit="1"/>
    </xf>
    <xf numFmtId="3" fontId="26" fillId="14" borderId="9">
      <alignment horizontal="right" vertical="top" shrinkToFit="1"/>
    </xf>
    <xf numFmtId="166" fontId="26" fillId="14" borderId="9">
      <alignment horizontal="right" vertical="top" shrinkToFit="1"/>
    </xf>
    <xf numFmtId="3" fontId="26" fillId="14" borderId="8">
      <alignment horizontal="right" vertical="top" shrinkToFit="1"/>
    </xf>
    <xf numFmtId="4" fontId="26" fillId="14" borderId="8">
      <alignment horizontal="right" vertical="top" shrinkToFit="1"/>
    </xf>
    <xf numFmtId="4" fontId="26" fillId="14" borderId="9">
      <alignment horizontal="right" vertical="top" shrinkToFit="1"/>
    </xf>
    <xf numFmtId="172" fontId="26" fillId="14" borderId="8">
      <alignment horizontal="right" vertical="top" shrinkToFit="1"/>
    </xf>
    <xf numFmtId="172" fontId="26" fillId="14" borderId="9">
      <alignment horizontal="right" vertical="top" shrinkToFit="1"/>
    </xf>
    <xf numFmtId="166" fontId="26" fillId="14" borderId="18">
      <alignment horizontal="right" vertical="top" shrinkToFit="1"/>
    </xf>
    <xf numFmtId="168" fontId="26" fillId="14" borderId="0" applyBorder="0">
      <alignment horizontal="right" vertical="top" shrinkToFit="1"/>
    </xf>
    <xf numFmtId="168" fontId="26" fillId="14" borderId="15">
      <alignment horizontal="right" vertical="top" shrinkToFit="1"/>
    </xf>
    <xf numFmtId="168" fontId="26" fillId="14" borderId="8">
      <alignment horizontal="right" vertical="top" shrinkToFit="1"/>
    </xf>
    <xf numFmtId="168" fontId="26" fillId="14" borderId="9">
      <alignment horizontal="right" vertical="top" shrinkToFit="1"/>
    </xf>
    <xf numFmtId="170" fontId="26" fillId="14" borderId="15">
      <alignment horizontal="right" vertical="top" shrinkToFit="1"/>
    </xf>
    <xf numFmtId="170" fontId="26" fillId="14" borderId="19">
      <alignment horizontal="right" vertical="top" shrinkToFit="1"/>
    </xf>
    <xf numFmtId="170" fontId="26" fillId="14" borderId="20">
      <alignment horizontal="right" vertical="top" shrinkToFit="1"/>
    </xf>
    <xf numFmtId="170" fontId="26" fillId="14" borderId="0" applyBorder="0">
      <alignment horizontal="right" vertical="top" shrinkToFit="1"/>
    </xf>
    <xf numFmtId="170" fontId="26" fillId="14" borderId="8">
      <alignment horizontal="right" vertical="top" shrinkToFit="1"/>
    </xf>
    <xf numFmtId="170" fontId="26" fillId="14" borderId="10">
      <alignment horizontal="right" vertical="top" shrinkToFit="1"/>
    </xf>
    <xf numFmtId="170" fontId="29" fillId="14" borderId="17">
      <alignment horizontal="right" vertical="top" shrinkToFit="1"/>
    </xf>
    <xf numFmtId="170" fontId="26" fillId="14" borderId="21">
      <alignment horizontal="right" vertical="top" shrinkToFit="1"/>
    </xf>
    <xf numFmtId="164" fontId="26" fillId="14" borderId="9">
      <alignment horizontal="right" vertical="top" shrinkToFit="1"/>
    </xf>
    <xf numFmtId="0" fontId="26" fillId="14" borderId="22">
      <alignment horizontal="left" vertical="top" shrinkToFit="1"/>
    </xf>
    <xf numFmtId="172" fontId="25" fillId="15" borderId="22">
      <alignment vertical="top" shrinkToFit="1"/>
      <protection locked="0"/>
    </xf>
    <xf numFmtId="0" fontId="26" fillId="14" borderId="23">
      <alignment horizontal="left" vertical="top" shrinkToFit="1"/>
    </xf>
    <xf numFmtId="0" fontId="25" fillId="14" borderId="22">
      <alignment vertical="top" shrinkToFit="1"/>
    </xf>
    <xf numFmtId="0" fontId="25" fillId="15" borderId="22">
      <alignment vertical="top" shrinkToFit="1"/>
      <protection locked="0"/>
    </xf>
    <xf numFmtId="0" fontId="26" fillId="15" borderId="22">
      <alignment vertical="top" shrinkToFit="1"/>
      <protection locked="0"/>
    </xf>
    <xf numFmtId="0" fontId="28" fillId="15" borderId="22">
      <alignment vertical="top" shrinkToFit="1"/>
      <protection locked="0"/>
    </xf>
    <xf numFmtId="170" fontId="21" fillId="14" borderId="13">
      <alignment horizontal="right" vertical="top" shrinkToFit="1"/>
    </xf>
    <xf numFmtId="170" fontId="22" fillId="14" borderId="0" applyBorder="0">
      <alignment horizontal="right" vertical="top" shrinkToFit="1"/>
    </xf>
    <xf numFmtId="170" fontId="22" fillId="14" borderId="15">
      <alignment horizontal="right" vertical="top" shrinkToFit="1"/>
    </xf>
    <xf numFmtId="170" fontId="23" fillId="14" borderId="0" applyBorder="0">
      <alignment horizontal="right" vertical="top" shrinkToFit="1"/>
    </xf>
    <xf numFmtId="170" fontId="23" fillId="14" borderId="15">
      <alignment horizontal="right" vertical="top" shrinkToFit="1"/>
    </xf>
    <xf numFmtId="170" fontId="23" fillId="14" borderId="17">
      <alignment horizontal="right" vertical="top" shrinkToFit="1"/>
    </xf>
    <xf numFmtId="170" fontId="23" fillId="14" borderId="18">
      <alignment horizontal="right" vertical="top" shrinkToFit="1"/>
    </xf>
    <xf numFmtId="171" fontId="21" fillId="15" borderId="19">
      <alignment horizontal="right" vertical="top" shrinkToFit="1"/>
      <protection locked="0"/>
    </xf>
    <xf numFmtId="4" fontId="21" fillId="14" borderId="20">
      <alignment horizontal="right" vertical="top" shrinkToFit="1"/>
    </xf>
    <xf numFmtId="168" fontId="21" fillId="14" borderId="19">
      <alignment horizontal="right" vertical="top" shrinkToFit="1"/>
    </xf>
    <xf numFmtId="168" fontId="21" fillId="15" borderId="20">
      <alignment horizontal="right" vertical="top" shrinkToFit="1"/>
      <protection locked="0"/>
    </xf>
    <xf numFmtId="0" fontId="22" fillId="14" borderId="21">
      <alignment vertical="top" shrinkToFit="1"/>
    </xf>
    <xf numFmtId="168" fontId="21" fillId="15" borderId="21">
      <alignment horizontal="right" vertical="top" shrinkToFit="1"/>
      <protection locked="0"/>
    </xf>
    <xf numFmtId="170" fontId="20" fillId="14" borderId="0" applyBorder="0">
      <alignment horizontal="right" vertical="top" shrinkToFit="1"/>
    </xf>
    <xf numFmtId="170" fontId="20" fillId="14" borderId="15">
      <alignment horizontal="right" vertical="top" shrinkToFit="1"/>
    </xf>
    <xf numFmtId="170" fontId="20" fillId="14" borderId="17">
      <alignment horizontal="right" vertical="top" shrinkToFit="1"/>
    </xf>
    <xf numFmtId="170" fontId="20" fillId="14" borderId="18">
      <alignment horizontal="right" vertical="top" shrinkToFit="1"/>
    </xf>
    <xf numFmtId="4" fontId="20" fillId="14" borderId="0" applyBorder="0">
      <alignment horizontal="right" vertical="top" shrinkToFit="1"/>
    </xf>
    <xf numFmtId="4" fontId="20" fillId="14" borderId="15">
      <alignment horizontal="right" vertical="top" shrinkToFit="1"/>
    </xf>
    <xf numFmtId="4" fontId="21" fillId="14" borderId="0" applyBorder="0">
      <alignment horizontal="right" vertical="top" shrinkToFit="1"/>
    </xf>
    <xf numFmtId="4" fontId="21" fillId="14" borderId="15">
      <alignment horizontal="right" vertical="top" shrinkToFit="1"/>
    </xf>
    <xf numFmtId="0" fontId="21" fillId="14" borderId="8">
      <alignment horizontal="left" vertical="top" shrinkToFit="1"/>
    </xf>
    <xf numFmtId="0" fontId="21" fillId="12" borderId="0" applyBorder="0">
      <alignment vertical="top" shrinkToFit="1"/>
    </xf>
    <xf numFmtId="0" fontId="23" fillId="12" borderId="0" applyBorder="0">
      <alignment vertical="top" shrinkToFit="1"/>
    </xf>
    <xf numFmtId="0" fontId="21" fillId="12" borderId="0" applyBorder="0">
      <alignment horizontal="right" vertical="top" shrinkToFit="1"/>
    </xf>
    <xf numFmtId="0" fontId="20" fillId="12" borderId="0" applyBorder="0">
      <alignment vertical="top" shrinkToFit="1"/>
    </xf>
    <xf numFmtId="0" fontId="23" fillId="14" borderId="8">
      <alignment vertical="top" shrinkToFit="1"/>
    </xf>
    <xf numFmtId="0" fontId="21" fillId="14" borderId="8">
      <alignment horizontal="right" vertical="top" shrinkToFit="1"/>
    </xf>
    <xf numFmtId="0" fontId="21" fillId="14" borderId="19">
      <alignment horizontal="left" vertical="top" shrinkToFit="1"/>
    </xf>
    <xf numFmtId="0" fontId="21" fillId="14" borderId="20">
      <alignment horizontal="left" vertical="top" shrinkToFit="1"/>
    </xf>
    <xf numFmtId="0" fontId="21" fillId="14" borderId="21">
      <alignment horizontal="left" vertical="top" shrinkToFit="1"/>
    </xf>
    <xf numFmtId="164" fontId="21" fillId="14" borderId="8">
      <alignment horizontal="right" vertical="top" shrinkToFit="1"/>
    </xf>
    <xf numFmtId="3" fontId="21" fillId="14" borderId="9">
      <alignment horizontal="right" vertical="top" shrinkToFit="1"/>
    </xf>
    <xf numFmtId="166" fontId="21" fillId="14" borderId="9">
      <alignment horizontal="right" vertical="top" shrinkToFit="1"/>
    </xf>
    <xf numFmtId="3" fontId="21" fillId="14" borderId="8">
      <alignment horizontal="right" vertical="top" shrinkToFit="1"/>
    </xf>
    <xf numFmtId="166" fontId="21" fillId="14" borderId="18">
      <alignment horizontal="right" vertical="top" shrinkToFit="1"/>
    </xf>
    <xf numFmtId="4" fontId="21" fillId="14" borderId="8">
      <alignment horizontal="right" vertical="top" shrinkToFit="1"/>
    </xf>
    <xf numFmtId="4" fontId="21" fillId="14" borderId="9">
      <alignment horizontal="right" vertical="top" shrinkToFit="1"/>
    </xf>
    <xf numFmtId="172" fontId="21" fillId="14" borderId="8">
      <alignment horizontal="right" vertical="top" shrinkToFit="1"/>
    </xf>
    <xf numFmtId="172" fontId="21" fillId="14" borderId="9">
      <alignment horizontal="right" vertical="top" shrinkToFit="1"/>
    </xf>
    <xf numFmtId="166" fontId="22" fillId="14" borderId="17">
      <alignment horizontal="right" vertical="top" shrinkToFit="1"/>
    </xf>
    <xf numFmtId="166" fontId="22" fillId="14" borderId="18">
      <alignment horizontal="right" vertical="top" shrinkToFit="1"/>
    </xf>
    <xf numFmtId="168" fontId="21" fillId="14" borderId="0" applyBorder="0">
      <alignment horizontal="right" vertical="top" shrinkToFit="1"/>
    </xf>
    <xf numFmtId="168" fontId="21" fillId="14" borderId="15">
      <alignment horizontal="right" vertical="top" shrinkToFit="1"/>
    </xf>
    <xf numFmtId="168" fontId="21" fillId="14" borderId="8">
      <alignment horizontal="right" vertical="top" shrinkToFit="1"/>
    </xf>
    <xf numFmtId="168" fontId="21" fillId="14" borderId="9">
      <alignment horizontal="right" vertical="top" shrinkToFit="1"/>
    </xf>
    <xf numFmtId="0" fontId="22" fillId="14" borderId="0" applyBorder="0">
      <alignment horizontal="left" vertical="top" shrinkToFit="1"/>
    </xf>
    <xf numFmtId="0" fontId="21" fillId="14" borderId="0" applyBorder="0">
      <alignment horizontal="left" vertical="top" shrinkToFit="1"/>
    </xf>
    <xf numFmtId="0" fontId="21" fillId="14" borderId="10">
      <alignment horizontal="left" vertical="top" shrinkToFit="1"/>
    </xf>
    <xf numFmtId="0" fontId="21" fillId="14" borderId="13">
      <alignment horizontal="left" vertical="top" shrinkToFit="1"/>
    </xf>
    <xf numFmtId="0" fontId="22" fillId="14" borderId="15">
      <alignment horizontal="left" vertical="top" shrinkToFit="1"/>
    </xf>
    <xf numFmtId="0" fontId="21" fillId="14" borderId="15">
      <alignment horizontal="left" vertical="top" shrinkToFit="1"/>
    </xf>
    <xf numFmtId="0" fontId="22" fillId="14" borderId="18">
      <alignment horizontal="left" vertical="top" shrinkToFit="1"/>
    </xf>
    <xf numFmtId="170" fontId="21" fillId="14" borderId="0" applyBorder="0">
      <alignment horizontal="right" vertical="top" shrinkToFit="1"/>
    </xf>
    <xf numFmtId="170" fontId="21" fillId="14" borderId="15">
      <alignment horizontal="right" vertical="top" shrinkToFit="1"/>
    </xf>
    <xf numFmtId="170" fontId="21" fillId="14" borderId="19">
      <alignment horizontal="right" vertical="top" shrinkToFit="1"/>
    </xf>
    <xf numFmtId="170" fontId="21" fillId="14" borderId="20">
      <alignment horizontal="right" vertical="top" shrinkToFit="1"/>
    </xf>
    <xf numFmtId="170" fontId="21" fillId="14" borderId="8">
      <alignment horizontal="right" vertical="top" shrinkToFit="1"/>
    </xf>
    <xf numFmtId="170" fontId="21" fillId="14" borderId="10">
      <alignment horizontal="right" vertical="top" shrinkToFit="1"/>
    </xf>
    <xf numFmtId="170" fontId="21" fillId="14" borderId="21">
      <alignment horizontal="right" vertical="top" shrinkToFit="1"/>
    </xf>
    <xf numFmtId="170" fontId="21" fillId="14" borderId="9">
      <alignment horizontal="right" vertical="top" shrinkToFit="1"/>
    </xf>
    <xf numFmtId="164" fontId="21" fillId="14" borderId="9">
      <alignment horizontal="right" vertical="top" shrinkToFit="1"/>
    </xf>
    <xf numFmtId="169" fontId="21" fillId="14" borderId="8">
      <alignment horizontal="right" vertical="top" shrinkToFit="1"/>
    </xf>
    <xf numFmtId="169" fontId="21" fillId="14" borderId="9">
      <alignment horizontal="right" vertical="top" shrinkToFit="1"/>
    </xf>
    <xf numFmtId="0" fontId="21" fillId="14" borderId="23">
      <alignment horizontal="left" vertical="top" shrinkToFit="1"/>
    </xf>
    <xf numFmtId="0" fontId="21" fillId="14" borderId="22">
      <alignment horizontal="left" vertical="top" shrinkToFit="1"/>
    </xf>
    <xf numFmtId="0" fontId="20" fillId="14" borderId="22">
      <alignment vertical="top" shrinkToFit="1"/>
    </xf>
    <xf numFmtId="0" fontId="20" fillId="15" borderId="22">
      <alignment vertical="top" shrinkToFit="1"/>
      <protection locked="0"/>
    </xf>
    <xf numFmtId="0" fontId="21" fillId="15" borderId="22">
      <alignment vertical="top" shrinkToFit="1"/>
      <protection locked="0"/>
    </xf>
    <xf numFmtId="0" fontId="22" fillId="15" borderId="22">
      <alignment vertical="top" shrinkToFit="1"/>
      <protection locked="0"/>
    </xf>
    <xf numFmtId="0" fontId="23" fillId="15" borderId="22">
      <alignment vertical="top" shrinkToFit="1"/>
      <protection locked="0"/>
    </xf>
    <xf numFmtId="0" fontId="15" fillId="4" borderId="0" applyNumberFormat="0" applyBorder="0" applyAlignment="0" applyProtection="0"/>
    <xf numFmtId="0" fontId="1" fillId="0" borderId="24">
      <alignment vertical="center"/>
    </xf>
    <xf numFmtId="0" fontId="1" fillId="4" borderId="25" applyNumberFormat="0" applyFont="0" applyAlignment="0" applyProtection="0"/>
    <xf numFmtId="0" fontId="16" fillId="5" borderId="26" applyNumberFormat="0" applyAlignment="0" applyProtection="0"/>
    <xf numFmtId="0" fontId="17" fillId="0" borderId="0" applyNumberFormat="0" applyFill="0" applyBorder="0" applyAlignment="0" applyProtection="0"/>
    <xf numFmtId="0" fontId="18" fillId="0" borderId="27" applyNumberFormat="0" applyFill="0" applyAlignment="0" applyProtection="0"/>
    <xf numFmtId="0" fontId="19" fillId="0" borderId="0" applyNumberFormat="0" applyFill="0" applyBorder="0" applyAlignment="0" applyProtection="0"/>
    <xf numFmtId="0" fontId="1" fillId="0" borderId="28">
      <alignment vertical="center"/>
    </xf>
    <xf numFmtId="0" fontId="40" fillId="0" borderId="0" applyNumberFormat="0" applyFill="0" applyBorder="0" applyAlignment="0" applyProtection="0">
      <alignment vertical="top"/>
      <protection locked="0"/>
    </xf>
  </cellStyleXfs>
  <cellXfs count="284">
    <xf numFmtId="0" fontId="0" fillId="0" borderId="0" xfId="0">
      <alignment vertical="center"/>
    </xf>
    <xf numFmtId="0" fontId="25" fillId="14" borderId="0" xfId="38">
      <alignment vertical="top" shrinkToFit="1"/>
    </xf>
    <xf numFmtId="0" fontId="27" fillId="14" borderId="0" xfId="43">
      <alignment vertical="top" shrinkToFit="1"/>
    </xf>
    <xf numFmtId="0" fontId="26" fillId="14" borderId="0" xfId="125">
      <alignment vertical="top" shrinkToFit="1"/>
    </xf>
    <xf numFmtId="172" fontId="0" fillId="0" borderId="0" xfId="0" applyNumberFormat="1">
      <alignment vertical="center"/>
    </xf>
    <xf numFmtId="0" fontId="26" fillId="14" borderId="7" xfId="39">
      <alignment vertical="top" shrinkToFit="1"/>
    </xf>
    <xf numFmtId="0" fontId="26" fillId="14" borderId="8" xfId="40">
      <alignment vertical="top" shrinkToFit="1"/>
    </xf>
    <xf numFmtId="0" fontId="26" fillId="14" borderId="9" xfId="41">
      <alignment vertical="top" shrinkToFit="1"/>
    </xf>
    <xf numFmtId="0" fontId="26" fillId="15" borderId="10" xfId="42">
      <alignment horizontal="left" vertical="top" shrinkToFit="1"/>
      <protection locked="0"/>
    </xf>
    <xf numFmtId="0" fontId="26" fillId="14" borderId="7" xfId="44">
      <alignment horizontal="center" vertical="top" shrinkToFit="1"/>
    </xf>
    <xf numFmtId="0" fontId="26" fillId="14" borderId="8" xfId="45">
      <alignment horizontal="center" vertical="top" shrinkToFit="1"/>
    </xf>
    <xf numFmtId="0" fontId="26" fillId="14" borderId="9" xfId="46">
      <alignment horizontal="center" vertical="top" shrinkToFit="1"/>
    </xf>
    <xf numFmtId="0" fontId="26" fillId="14" borderId="11" xfId="47">
      <alignment vertical="top" shrinkToFit="1"/>
    </xf>
    <xf numFmtId="0" fontId="28" fillId="14" borderId="12" xfId="48">
      <alignment vertical="top" shrinkToFit="1"/>
    </xf>
    <xf numFmtId="0" fontId="29" fillId="14" borderId="12" xfId="49">
      <alignment vertical="top" shrinkToFit="1"/>
    </xf>
    <xf numFmtId="0" fontId="29" fillId="14" borderId="13" xfId="50">
      <alignment vertical="top" shrinkToFit="1"/>
    </xf>
    <xf numFmtId="165" fontId="25" fillId="15" borderId="12" xfId="51">
      <alignment horizontal="right" vertical="top" shrinkToFit="1"/>
      <protection locked="0"/>
    </xf>
    <xf numFmtId="165" fontId="25" fillId="15" borderId="13" xfId="52">
      <alignment horizontal="right" vertical="top" shrinkToFit="1"/>
      <protection locked="0"/>
    </xf>
    <xf numFmtId="0" fontId="26" fillId="14" borderId="14" xfId="53">
      <alignment vertical="top" shrinkToFit="1"/>
    </xf>
    <xf numFmtId="0" fontId="28" fillId="14" borderId="0" xfId="54">
      <alignment vertical="top" shrinkToFit="1"/>
    </xf>
    <xf numFmtId="0" fontId="29" fillId="14" borderId="0" xfId="55">
      <alignment vertical="top" shrinkToFit="1"/>
    </xf>
    <xf numFmtId="0" fontId="29" fillId="14" borderId="15" xfId="56">
      <alignment vertical="top" shrinkToFit="1"/>
    </xf>
    <xf numFmtId="165" fontId="25" fillId="15" borderId="0" xfId="57">
      <alignment horizontal="right" vertical="top" shrinkToFit="1"/>
      <protection locked="0"/>
    </xf>
    <xf numFmtId="165" fontId="25" fillId="15" borderId="15" xfId="58">
      <alignment horizontal="right" vertical="top" shrinkToFit="1"/>
      <protection locked="0"/>
    </xf>
    <xf numFmtId="0" fontId="26" fillId="14" borderId="16" xfId="59">
      <alignment vertical="top" shrinkToFit="1"/>
    </xf>
    <xf numFmtId="0" fontId="28" fillId="14" borderId="17" xfId="60">
      <alignment vertical="top" shrinkToFit="1"/>
    </xf>
    <xf numFmtId="0" fontId="29" fillId="14" borderId="17" xfId="61">
      <alignment vertical="top" shrinkToFit="1"/>
    </xf>
    <xf numFmtId="0" fontId="29" fillId="14" borderId="18" xfId="62">
      <alignment vertical="top" shrinkToFit="1"/>
    </xf>
    <xf numFmtId="165" fontId="25" fillId="15" borderId="17" xfId="63">
      <alignment horizontal="right" vertical="top" shrinkToFit="1"/>
      <protection locked="0"/>
    </xf>
    <xf numFmtId="165" fontId="25" fillId="15" borderId="18" xfId="64">
      <alignment horizontal="right" vertical="top" shrinkToFit="1"/>
      <protection locked="0"/>
    </xf>
    <xf numFmtId="3" fontId="25" fillId="15" borderId="12" xfId="65">
      <alignment horizontal="right" vertical="top" shrinkToFit="1"/>
      <protection locked="0"/>
    </xf>
    <xf numFmtId="3" fontId="25" fillId="15" borderId="13" xfId="66">
      <alignment horizontal="right" vertical="top" shrinkToFit="1"/>
      <protection locked="0"/>
    </xf>
    <xf numFmtId="3" fontId="25" fillId="15" borderId="0" xfId="67">
      <alignment horizontal="right" vertical="top" shrinkToFit="1"/>
      <protection locked="0"/>
    </xf>
    <xf numFmtId="3" fontId="25" fillId="15" borderId="15" xfId="68">
      <alignment horizontal="right" vertical="top" shrinkToFit="1"/>
      <protection locked="0"/>
    </xf>
    <xf numFmtId="3" fontId="25" fillId="15" borderId="17" xfId="69">
      <alignment horizontal="right" vertical="top" shrinkToFit="1"/>
      <protection locked="0"/>
    </xf>
    <xf numFmtId="3" fontId="25" fillId="15" borderId="18" xfId="70">
      <alignment horizontal="right" vertical="top" shrinkToFit="1"/>
      <protection locked="0"/>
    </xf>
    <xf numFmtId="166" fontId="29" fillId="15" borderId="12" xfId="71">
      <alignment horizontal="right" vertical="top" shrinkToFit="1"/>
      <protection locked="0"/>
    </xf>
    <xf numFmtId="166" fontId="29" fillId="15" borderId="13" xfId="72">
      <alignment horizontal="right" vertical="top" shrinkToFit="1"/>
      <protection locked="0"/>
    </xf>
    <xf numFmtId="166" fontId="29" fillId="15" borderId="0" xfId="73">
      <alignment horizontal="right" vertical="top" shrinkToFit="1"/>
      <protection locked="0"/>
    </xf>
    <xf numFmtId="166" fontId="29" fillId="15" borderId="15" xfId="74">
      <alignment horizontal="right" vertical="top" shrinkToFit="1"/>
      <protection locked="0"/>
    </xf>
    <xf numFmtId="166" fontId="29" fillId="15" borderId="17" xfId="75">
      <alignment horizontal="right" vertical="top" shrinkToFit="1"/>
      <protection locked="0"/>
    </xf>
    <xf numFmtId="166" fontId="29" fillId="15" borderId="18" xfId="76">
      <alignment horizontal="right" vertical="top" shrinkToFit="1"/>
      <protection locked="0"/>
    </xf>
    <xf numFmtId="167" fontId="25" fillId="15" borderId="12" xfId="77">
      <alignment horizontal="right" vertical="top" shrinkToFit="1"/>
      <protection locked="0"/>
    </xf>
    <xf numFmtId="167" fontId="25" fillId="15" borderId="13" xfId="78">
      <alignment horizontal="right" vertical="top" shrinkToFit="1"/>
      <protection locked="0"/>
    </xf>
    <xf numFmtId="167" fontId="25" fillId="15" borderId="0" xfId="79">
      <alignment horizontal="right" vertical="top" shrinkToFit="1"/>
      <protection locked="0"/>
    </xf>
    <xf numFmtId="167" fontId="25" fillId="15" borderId="15" xfId="80">
      <alignment horizontal="right" vertical="top" shrinkToFit="1"/>
      <protection locked="0"/>
    </xf>
    <xf numFmtId="167" fontId="25" fillId="15" borderId="17" xfId="81">
      <alignment horizontal="right" vertical="top" shrinkToFit="1"/>
      <protection locked="0"/>
    </xf>
    <xf numFmtId="167" fontId="25" fillId="15" borderId="18" xfId="82">
      <alignment horizontal="right" vertical="top" shrinkToFit="1"/>
      <protection locked="0"/>
    </xf>
    <xf numFmtId="0" fontId="26" fillId="14" borderId="10" xfId="83">
      <alignment horizontal="center" vertical="top" shrinkToFit="1"/>
    </xf>
    <xf numFmtId="0" fontId="26" fillId="14" borderId="19" xfId="84">
      <alignment vertical="top" shrinkToFit="1"/>
    </xf>
    <xf numFmtId="166" fontId="26" fillId="14" borderId="12" xfId="85">
      <alignment horizontal="right" vertical="top" shrinkToFit="1"/>
    </xf>
    <xf numFmtId="166" fontId="26" fillId="14" borderId="19" xfId="86">
      <alignment horizontal="right" vertical="top" shrinkToFit="1"/>
    </xf>
    <xf numFmtId="0" fontId="28" fillId="14" borderId="20" xfId="87">
      <alignment vertical="top" shrinkToFit="1"/>
    </xf>
    <xf numFmtId="166" fontId="28" fillId="14" borderId="0" xfId="88">
      <alignment horizontal="right" vertical="top" shrinkToFit="1"/>
    </xf>
    <xf numFmtId="166" fontId="26" fillId="14" borderId="20" xfId="89">
      <alignment horizontal="right" vertical="top" shrinkToFit="1"/>
    </xf>
    <xf numFmtId="0" fontId="29" fillId="14" borderId="20" xfId="90">
      <alignment vertical="top" shrinkToFit="1"/>
    </xf>
    <xf numFmtId="166" fontId="29" fillId="14" borderId="0" xfId="91">
      <alignment horizontal="right" vertical="top" shrinkToFit="1"/>
    </xf>
    <xf numFmtId="0" fontId="26" fillId="14" borderId="20" xfId="92">
      <alignment vertical="top" shrinkToFit="1"/>
    </xf>
    <xf numFmtId="166" fontId="26" fillId="14" borderId="0" xfId="93">
      <alignment horizontal="right" vertical="top" shrinkToFit="1"/>
    </xf>
    <xf numFmtId="0" fontId="29" fillId="14" borderId="21" xfId="94">
      <alignment vertical="top" shrinkToFit="1"/>
    </xf>
    <xf numFmtId="166" fontId="29" fillId="14" borderId="17" xfId="95">
      <alignment horizontal="right" vertical="top" shrinkToFit="1"/>
    </xf>
    <xf numFmtId="166" fontId="26" fillId="14" borderId="21" xfId="96">
      <alignment horizontal="right" vertical="top" shrinkToFit="1"/>
    </xf>
    <xf numFmtId="167" fontId="26" fillId="14" borderId="12" xfId="97">
      <alignment horizontal="right" vertical="top" shrinkToFit="1"/>
    </xf>
    <xf numFmtId="167" fontId="26" fillId="14" borderId="19" xfId="98">
      <alignment horizontal="right" vertical="top" shrinkToFit="1"/>
    </xf>
    <xf numFmtId="167" fontId="28" fillId="14" borderId="0" xfId="99">
      <alignment horizontal="right" vertical="top" shrinkToFit="1"/>
    </xf>
    <xf numFmtId="167" fontId="26" fillId="14" borderId="20" xfId="100">
      <alignment horizontal="right" vertical="top" shrinkToFit="1"/>
    </xf>
    <xf numFmtId="167" fontId="29" fillId="14" borderId="0" xfId="101">
      <alignment horizontal="right" vertical="top" shrinkToFit="1"/>
    </xf>
    <xf numFmtId="167" fontId="25" fillId="14" borderId="0" xfId="102">
      <alignment horizontal="right" vertical="top" shrinkToFit="1"/>
    </xf>
    <xf numFmtId="167" fontId="26" fillId="14" borderId="0" xfId="103">
      <alignment horizontal="right" vertical="top" shrinkToFit="1"/>
    </xf>
    <xf numFmtId="167" fontId="29" fillId="14" borderId="17" xfId="104">
      <alignment horizontal="right" vertical="top" shrinkToFit="1"/>
    </xf>
    <xf numFmtId="167" fontId="26" fillId="14" borderId="21" xfId="105">
      <alignment horizontal="right" vertical="top" shrinkToFit="1"/>
    </xf>
    <xf numFmtId="166" fontId="25" fillId="14" borderId="0" xfId="106">
      <alignment horizontal="right" vertical="top" shrinkToFit="1"/>
    </xf>
    <xf numFmtId="165" fontId="26" fillId="14" borderId="12" xfId="107">
      <alignment horizontal="right" vertical="top" shrinkToFit="1"/>
    </xf>
    <xf numFmtId="165" fontId="26" fillId="14" borderId="19" xfId="108">
      <alignment horizontal="right" vertical="top" shrinkToFit="1"/>
    </xf>
    <xf numFmtId="165" fontId="28" fillId="14" borderId="0" xfId="109">
      <alignment horizontal="right" vertical="top" shrinkToFit="1"/>
    </xf>
    <xf numFmtId="165" fontId="26" fillId="14" borderId="20" xfId="110">
      <alignment horizontal="right" vertical="top" shrinkToFit="1"/>
    </xf>
    <xf numFmtId="165" fontId="29" fillId="14" borderId="0" xfId="111">
      <alignment horizontal="right" vertical="top" shrinkToFit="1"/>
    </xf>
    <xf numFmtId="165" fontId="25" fillId="14" borderId="0" xfId="112">
      <alignment horizontal="right" vertical="top" shrinkToFit="1"/>
    </xf>
    <xf numFmtId="165" fontId="26" fillId="14" borderId="0" xfId="113">
      <alignment horizontal="right" vertical="top" shrinkToFit="1"/>
    </xf>
    <xf numFmtId="165" fontId="29" fillId="14" borderId="17" xfId="114">
      <alignment horizontal="right" vertical="top" shrinkToFit="1"/>
    </xf>
    <xf numFmtId="165" fontId="26" fillId="14" borderId="21" xfId="115">
      <alignment horizontal="right" vertical="top" shrinkToFit="1"/>
    </xf>
    <xf numFmtId="3" fontId="26" fillId="14" borderId="12" xfId="116">
      <alignment horizontal="right" vertical="top" shrinkToFit="1"/>
    </xf>
    <xf numFmtId="3" fontId="26" fillId="14" borderId="19" xfId="117">
      <alignment horizontal="right" vertical="top" shrinkToFit="1"/>
    </xf>
    <xf numFmtId="3" fontId="28" fillId="14" borderId="0" xfId="118">
      <alignment horizontal="right" vertical="top" shrinkToFit="1"/>
    </xf>
    <xf numFmtId="3" fontId="26" fillId="14" borderId="20" xfId="119">
      <alignment horizontal="right" vertical="top" shrinkToFit="1"/>
    </xf>
    <xf numFmtId="3" fontId="29" fillId="14" borderId="0" xfId="120">
      <alignment horizontal="right" vertical="top" shrinkToFit="1"/>
    </xf>
    <xf numFmtId="3" fontId="25" fillId="14" borderId="0" xfId="121">
      <alignment horizontal="right" vertical="top" shrinkToFit="1"/>
    </xf>
    <xf numFmtId="3" fontId="26" fillId="14" borderId="0" xfId="122">
      <alignment horizontal="right" vertical="top" shrinkToFit="1"/>
    </xf>
    <xf numFmtId="3" fontId="29" fillId="14" borderId="17" xfId="123">
      <alignment horizontal="right" vertical="top" shrinkToFit="1"/>
    </xf>
    <xf numFmtId="3" fontId="26" fillId="14" borderId="21" xfId="124">
      <alignment horizontal="right" vertical="top" shrinkToFit="1"/>
    </xf>
    <xf numFmtId="0" fontId="26" fillId="14" borderId="10" xfId="126">
      <alignment vertical="top" shrinkToFit="1"/>
    </xf>
    <xf numFmtId="168" fontId="26" fillId="15" borderId="8" xfId="127">
      <alignment horizontal="right" vertical="top" shrinkToFit="1"/>
      <protection locked="0"/>
    </xf>
    <xf numFmtId="168" fontId="26" fillId="15" borderId="9" xfId="128">
      <alignment horizontal="right" vertical="top" shrinkToFit="1"/>
      <protection locked="0"/>
    </xf>
    <xf numFmtId="168" fontId="25" fillId="14" borderId="8" xfId="129">
      <alignment horizontal="right" vertical="top" shrinkToFit="1"/>
    </xf>
    <xf numFmtId="168" fontId="25" fillId="14" borderId="9" xfId="130">
      <alignment horizontal="right" vertical="top" shrinkToFit="1"/>
    </xf>
    <xf numFmtId="164" fontId="25" fillId="15" borderId="8" xfId="131">
      <alignment horizontal="right" vertical="top" shrinkToFit="1"/>
      <protection locked="0"/>
    </xf>
    <xf numFmtId="164" fontId="25" fillId="15" borderId="9" xfId="132">
      <alignment horizontal="right" vertical="top" shrinkToFit="1"/>
      <protection locked="0"/>
    </xf>
    <xf numFmtId="164" fontId="25" fillId="14" borderId="8" xfId="133">
      <alignment horizontal="right" vertical="top" shrinkToFit="1"/>
    </xf>
    <xf numFmtId="164" fontId="25" fillId="14" borderId="9" xfId="134">
      <alignment horizontal="right" vertical="top" shrinkToFit="1"/>
    </xf>
    <xf numFmtId="168" fontId="26" fillId="14" borderId="12" xfId="135">
      <alignment horizontal="right" vertical="top" shrinkToFit="1"/>
    </xf>
    <xf numFmtId="168" fontId="26" fillId="14" borderId="13" xfId="136">
      <alignment horizontal="right" vertical="top" shrinkToFit="1"/>
    </xf>
    <xf numFmtId="164" fontId="26" fillId="14" borderId="12" xfId="144">
      <alignment horizontal="right" vertical="top" shrinkToFit="1"/>
    </xf>
    <xf numFmtId="164" fontId="26" fillId="14" borderId="13" xfId="145">
      <alignment horizontal="right" vertical="top" shrinkToFit="1"/>
    </xf>
    <xf numFmtId="168" fontId="28" fillId="15" borderId="0" xfId="137">
      <alignment horizontal="right" vertical="top" shrinkToFit="1"/>
      <protection locked="0"/>
    </xf>
    <xf numFmtId="168" fontId="28" fillId="15" borderId="15" xfId="138">
      <alignment horizontal="right" vertical="top" shrinkToFit="1"/>
      <protection locked="0"/>
    </xf>
    <xf numFmtId="168" fontId="25" fillId="14" borderId="0" xfId="142">
      <alignment horizontal="right" vertical="top" shrinkToFit="1"/>
    </xf>
    <xf numFmtId="168" fontId="25" fillId="14" borderId="15" xfId="143">
      <alignment horizontal="right" vertical="top" shrinkToFit="1"/>
    </xf>
    <xf numFmtId="164" fontId="25" fillId="15" borderId="0" xfId="146">
      <alignment horizontal="right" vertical="top" shrinkToFit="1"/>
      <protection locked="0"/>
    </xf>
    <xf numFmtId="164" fontId="25" fillId="15" borderId="15" xfId="147">
      <alignment horizontal="right" vertical="top" shrinkToFit="1"/>
      <protection locked="0"/>
    </xf>
    <xf numFmtId="164" fontId="25" fillId="14" borderId="0" xfId="150">
      <alignment horizontal="right" vertical="top" shrinkToFit="1"/>
    </xf>
    <xf numFmtId="164" fontId="25" fillId="14" borderId="15" xfId="151">
      <alignment horizontal="right" vertical="top" shrinkToFit="1"/>
    </xf>
    <xf numFmtId="0" fontId="26" fillId="14" borderId="21" xfId="139">
      <alignment vertical="top" shrinkToFit="1"/>
    </xf>
    <xf numFmtId="168" fontId="26" fillId="14" borderId="17" xfId="140">
      <alignment horizontal="right" vertical="top" shrinkToFit="1"/>
    </xf>
    <xf numFmtId="168" fontId="26" fillId="14" borderId="18" xfId="141">
      <alignment horizontal="right" vertical="top" shrinkToFit="1"/>
    </xf>
    <xf numFmtId="164" fontId="26" fillId="14" borderId="17" xfId="148">
      <alignment horizontal="right" vertical="top" shrinkToFit="1"/>
    </xf>
    <xf numFmtId="164" fontId="26" fillId="14" borderId="18" xfId="149">
      <alignment horizontal="right" vertical="top" shrinkToFit="1"/>
    </xf>
    <xf numFmtId="168" fontId="28" fillId="14" borderId="0" xfId="152">
      <alignment horizontal="right" vertical="top" shrinkToFit="1"/>
    </xf>
    <xf numFmtId="168" fontId="28" fillId="14" borderId="15" xfId="153">
      <alignment horizontal="right" vertical="top" shrinkToFit="1"/>
    </xf>
    <xf numFmtId="168" fontId="25" fillId="15" borderId="0" xfId="154">
      <alignment horizontal="right" vertical="top" shrinkToFit="1"/>
      <protection locked="0"/>
    </xf>
    <xf numFmtId="168" fontId="25" fillId="15" borderId="15" xfId="155">
      <alignment horizontal="right" vertical="top" shrinkToFit="1"/>
      <protection locked="0"/>
    </xf>
    <xf numFmtId="166" fontId="26" fillId="14" borderId="13" xfId="156">
      <alignment horizontal="right" vertical="top" shrinkToFit="1"/>
    </xf>
    <xf numFmtId="167" fontId="26" fillId="14" borderId="13" xfId="162">
      <alignment horizontal="right" vertical="top" shrinkToFit="1"/>
    </xf>
    <xf numFmtId="166" fontId="28" fillId="14" borderId="15" xfId="157">
      <alignment horizontal="right" vertical="top" shrinkToFit="1"/>
    </xf>
    <xf numFmtId="167" fontId="28" fillId="14" borderId="15" xfId="163">
      <alignment horizontal="right" vertical="top" shrinkToFit="1"/>
    </xf>
    <xf numFmtId="166" fontId="29" fillId="14" borderId="15" xfId="158">
      <alignment horizontal="right" vertical="top" shrinkToFit="1"/>
    </xf>
    <xf numFmtId="167" fontId="29" fillId="14" borderId="15" xfId="164">
      <alignment horizontal="right" vertical="top" shrinkToFit="1"/>
    </xf>
    <xf numFmtId="166" fontId="25" fillId="14" borderId="15" xfId="159">
      <alignment horizontal="right" vertical="top" shrinkToFit="1"/>
    </xf>
    <xf numFmtId="167" fontId="25" fillId="14" borderId="15" xfId="165">
      <alignment horizontal="right" vertical="top" shrinkToFit="1"/>
    </xf>
    <xf numFmtId="166" fontId="26" fillId="14" borderId="15" xfId="160">
      <alignment horizontal="right" vertical="top" shrinkToFit="1"/>
    </xf>
    <xf numFmtId="166" fontId="29" fillId="14" borderId="18" xfId="161">
      <alignment horizontal="right" vertical="top" shrinkToFit="1"/>
    </xf>
    <xf numFmtId="167" fontId="26" fillId="14" borderId="15" xfId="166">
      <alignment horizontal="right" vertical="top" shrinkToFit="1"/>
    </xf>
    <xf numFmtId="167" fontId="29" fillId="14" borderId="18" xfId="167">
      <alignment horizontal="right" vertical="top" shrinkToFit="1"/>
    </xf>
    <xf numFmtId="3" fontId="26" fillId="14" borderId="13" xfId="176">
      <alignment horizontal="right" vertical="top" shrinkToFit="1"/>
    </xf>
    <xf numFmtId="164" fontId="28" fillId="14" borderId="0" xfId="168">
      <alignment horizontal="right" vertical="top" shrinkToFit="1"/>
    </xf>
    <xf numFmtId="164" fontId="28" fillId="14" borderId="15" xfId="169">
      <alignment horizontal="right" vertical="top" shrinkToFit="1"/>
    </xf>
    <xf numFmtId="3" fontId="28" fillId="14" borderId="15" xfId="177">
      <alignment horizontal="right" vertical="top" shrinkToFit="1"/>
    </xf>
    <xf numFmtId="164" fontId="29" fillId="14" borderId="0" xfId="170">
      <alignment horizontal="right" vertical="top" shrinkToFit="1"/>
    </xf>
    <xf numFmtId="164" fontId="29" fillId="14" borderId="15" xfId="171">
      <alignment horizontal="right" vertical="top" shrinkToFit="1"/>
    </xf>
    <xf numFmtId="3" fontId="29" fillId="14" borderId="15" xfId="178">
      <alignment horizontal="right" vertical="top" shrinkToFit="1"/>
    </xf>
    <xf numFmtId="3" fontId="25" fillId="14" borderId="15" xfId="179">
      <alignment horizontal="right" vertical="top" shrinkToFit="1"/>
    </xf>
    <xf numFmtId="164" fontId="26" fillId="14" borderId="0" xfId="172">
      <alignment horizontal="right" vertical="top" shrinkToFit="1"/>
    </xf>
    <xf numFmtId="164" fontId="26" fillId="14" borderId="15" xfId="173">
      <alignment horizontal="right" vertical="top" shrinkToFit="1"/>
    </xf>
    <xf numFmtId="3" fontId="26" fillId="14" borderId="15" xfId="180">
      <alignment horizontal="right" vertical="top" shrinkToFit="1"/>
    </xf>
    <xf numFmtId="164" fontId="29" fillId="14" borderId="17" xfId="174">
      <alignment horizontal="right" vertical="top" shrinkToFit="1"/>
    </xf>
    <xf numFmtId="164" fontId="29" fillId="14" borderId="18" xfId="175">
      <alignment horizontal="right" vertical="top" shrinkToFit="1"/>
    </xf>
    <xf numFmtId="3" fontId="29" fillId="14" borderId="18" xfId="181">
      <alignment horizontal="right" vertical="top" shrinkToFit="1"/>
    </xf>
    <xf numFmtId="164" fontId="26" fillId="14" borderId="19" xfId="182">
      <alignment horizontal="right" vertical="top" shrinkToFit="1"/>
    </xf>
    <xf numFmtId="164" fontId="26" fillId="14" borderId="20" xfId="183">
      <alignment horizontal="right" vertical="top" shrinkToFit="1"/>
    </xf>
    <xf numFmtId="164" fontId="26" fillId="14" borderId="21" xfId="184">
      <alignment horizontal="right" vertical="top" shrinkToFit="1"/>
    </xf>
    <xf numFmtId="167" fontId="26" fillId="14" borderId="17" xfId="185">
      <alignment horizontal="right" vertical="top" shrinkToFit="1"/>
    </xf>
    <xf numFmtId="3" fontId="26" fillId="14" borderId="17" xfId="186">
      <alignment horizontal="right" vertical="top" shrinkToFit="1"/>
    </xf>
    <xf numFmtId="166" fontId="26" fillId="14" borderId="17" xfId="187">
      <alignment horizontal="right" vertical="top" shrinkToFit="1"/>
    </xf>
    <xf numFmtId="166" fontId="26" fillId="14" borderId="8" xfId="188">
      <alignment horizontal="right" vertical="top" shrinkToFit="1"/>
    </xf>
    <xf numFmtId="166" fontId="26" fillId="14" borderId="10" xfId="189">
      <alignment horizontal="right" vertical="top" shrinkToFit="1"/>
    </xf>
    <xf numFmtId="0" fontId="26" fillId="14" borderId="12" xfId="190">
      <alignment vertical="top" shrinkToFit="1"/>
    </xf>
    <xf numFmtId="0" fontId="26" fillId="14" borderId="13" xfId="191">
      <alignment vertical="top" shrinkToFit="1"/>
    </xf>
    <xf numFmtId="0" fontId="28" fillId="14" borderId="15" xfId="192">
      <alignment vertical="top" shrinkToFit="1"/>
    </xf>
    <xf numFmtId="171" fontId="29" fillId="14" borderId="0" xfId="193">
      <alignment horizontal="right" vertical="top" shrinkToFit="1"/>
    </xf>
    <xf numFmtId="171" fontId="29" fillId="14" borderId="15" xfId="194">
      <alignment horizontal="right" vertical="top" shrinkToFit="1"/>
    </xf>
    <xf numFmtId="0" fontId="26" fillId="14" borderId="15" xfId="195">
      <alignment vertical="top" shrinkToFit="1"/>
    </xf>
    <xf numFmtId="171" fontId="29" fillId="14" borderId="17" xfId="196">
      <alignment horizontal="right" vertical="top" shrinkToFit="1"/>
    </xf>
    <xf numFmtId="171" fontId="29" fillId="14" borderId="18" xfId="197">
      <alignment horizontal="right" vertical="top" shrinkToFit="1"/>
    </xf>
    <xf numFmtId="171" fontId="25" fillId="14" borderId="0" xfId="198">
      <alignment horizontal="right" vertical="top" shrinkToFit="1"/>
    </xf>
    <xf numFmtId="171" fontId="25" fillId="14" borderId="15" xfId="199">
      <alignment horizontal="right" vertical="top" shrinkToFit="1"/>
    </xf>
    <xf numFmtId="171" fontId="25" fillId="14" borderId="17" xfId="200">
      <alignment horizontal="right" vertical="top" shrinkToFit="1"/>
    </xf>
    <xf numFmtId="171" fontId="25" fillId="14" borderId="18" xfId="201">
      <alignment horizontal="right" vertical="top" shrinkToFit="1"/>
    </xf>
    <xf numFmtId="0" fontId="28" fillId="14" borderId="21" xfId="202">
      <alignment vertical="top" shrinkToFit="1"/>
    </xf>
    <xf numFmtId="166" fontId="28" fillId="14" borderId="17" xfId="203">
      <alignment horizontal="right" vertical="top" shrinkToFit="1"/>
    </xf>
    <xf numFmtId="166" fontId="28" fillId="14" borderId="18" xfId="204">
      <alignment horizontal="right" vertical="top" shrinkToFit="1"/>
    </xf>
    <xf numFmtId="4" fontId="26" fillId="14" borderId="13" xfId="205">
      <alignment horizontal="right" vertical="top" shrinkToFit="1"/>
    </xf>
    <xf numFmtId="4" fontId="28" fillId="14" borderId="15" xfId="206">
      <alignment horizontal="right" vertical="top" shrinkToFit="1"/>
    </xf>
    <xf numFmtId="4" fontId="29" fillId="14" borderId="15" xfId="207">
      <alignment horizontal="right" vertical="top" shrinkToFit="1"/>
    </xf>
    <xf numFmtId="4" fontId="29" fillId="14" borderId="18" xfId="208">
      <alignment horizontal="right" vertical="top" shrinkToFit="1"/>
    </xf>
    <xf numFmtId="170" fontId="26" fillId="14" borderId="13" xfId="209">
      <alignment horizontal="right" vertical="top" shrinkToFit="1"/>
    </xf>
    <xf numFmtId="170" fontId="28" fillId="14" borderId="15" xfId="210">
      <alignment horizontal="right" vertical="top" shrinkToFit="1"/>
    </xf>
    <xf numFmtId="170" fontId="29" fillId="14" borderId="15" xfId="211">
      <alignment horizontal="right" vertical="top" shrinkToFit="1"/>
    </xf>
    <xf numFmtId="170" fontId="29" fillId="14" borderId="18" xfId="212">
      <alignment horizontal="right" vertical="top" shrinkToFit="1"/>
    </xf>
    <xf numFmtId="171" fontId="26" fillId="15" borderId="19" xfId="213">
      <alignment horizontal="right" vertical="top" shrinkToFit="1"/>
      <protection locked="0"/>
    </xf>
    <xf numFmtId="4" fontId="26" fillId="14" borderId="20" xfId="214">
      <alignment horizontal="right" vertical="top" shrinkToFit="1"/>
    </xf>
    <xf numFmtId="168" fontId="26" fillId="14" borderId="19" xfId="215">
      <alignment horizontal="right" vertical="top" shrinkToFit="1"/>
    </xf>
    <xf numFmtId="168" fontId="26" fillId="15" borderId="20" xfId="216">
      <alignment horizontal="right" vertical="top" shrinkToFit="1"/>
      <protection locked="0"/>
    </xf>
    <xf numFmtId="168" fontId="26" fillId="15" borderId="21" xfId="217">
      <alignment horizontal="right" vertical="top" shrinkToFit="1"/>
      <protection locked="0"/>
    </xf>
    <xf numFmtId="170" fontId="26" fillId="14" borderId="12" xfId="218">
      <alignment horizontal="right" vertical="top" shrinkToFit="1"/>
    </xf>
    <xf numFmtId="170" fontId="28" fillId="14" borderId="0" xfId="219">
      <alignment horizontal="right" vertical="top" shrinkToFit="1"/>
    </xf>
    <xf numFmtId="170" fontId="29" fillId="14" borderId="0" xfId="220">
      <alignment horizontal="right" vertical="top" shrinkToFit="1"/>
    </xf>
    <xf numFmtId="170" fontId="25" fillId="14" borderId="0" xfId="221">
      <alignment horizontal="right" vertical="top" shrinkToFit="1"/>
    </xf>
    <xf numFmtId="170" fontId="25" fillId="14" borderId="15" xfId="222">
      <alignment horizontal="right" vertical="top" shrinkToFit="1"/>
    </xf>
    <xf numFmtId="170" fontId="25" fillId="14" borderId="17" xfId="223">
      <alignment horizontal="right" vertical="top" shrinkToFit="1"/>
    </xf>
    <xf numFmtId="170" fontId="25" fillId="14" borderId="18" xfId="224">
      <alignment horizontal="right" vertical="top" shrinkToFit="1"/>
    </xf>
    <xf numFmtId="4" fontId="26" fillId="14" borderId="12" xfId="225">
      <alignment horizontal="right" vertical="top" shrinkToFit="1"/>
    </xf>
    <xf numFmtId="4" fontId="28" fillId="14" borderId="0" xfId="226">
      <alignment horizontal="right" vertical="top" shrinkToFit="1"/>
    </xf>
    <xf numFmtId="4" fontId="29" fillId="14" borderId="0" xfId="227">
      <alignment horizontal="right" vertical="top" shrinkToFit="1"/>
    </xf>
    <xf numFmtId="4" fontId="25" fillId="14" borderId="0" xfId="228">
      <alignment horizontal="right" vertical="top" shrinkToFit="1"/>
    </xf>
    <xf numFmtId="4" fontId="25" fillId="14" borderId="15" xfId="229">
      <alignment horizontal="right" vertical="top" shrinkToFit="1"/>
    </xf>
    <xf numFmtId="4" fontId="26" fillId="14" borderId="0" xfId="230">
      <alignment horizontal="right" vertical="top" shrinkToFit="1"/>
    </xf>
    <xf numFmtId="4" fontId="26" fillId="14" borderId="15" xfId="231">
      <alignment horizontal="right" vertical="top" shrinkToFit="1"/>
    </xf>
    <xf numFmtId="4" fontId="29" fillId="14" borderId="17" xfId="232">
      <alignment horizontal="right" vertical="top" shrinkToFit="1"/>
    </xf>
    <xf numFmtId="0" fontId="26" fillId="14" borderId="8" xfId="233">
      <alignment horizontal="left" vertical="top" shrinkToFit="1"/>
    </xf>
    <xf numFmtId="0" fontId="26" fillId="12" borderId="0" xfId="234">
      <alignment vertical="top" shrinkToFit="1"/>
    </xf>
    <xf numFmtId="0" fontId="29" fillId="12" borderId="0" xfId="235">
      <alignment vertical="top" shrinkToFit="1"/>
    </xf>
    <xf numFmtId="0" fontId="26" fillId="12" borderId="0" xfId="236">
      <alignment horizontal="right" vertical="top" shrinkToFit="1"/>
    </xf>
    <xf numFmtId="0" fontId="25" fillId="12" borderId="0" xfId="237">
      <alignment vertical="top" shrinkToFit="1"/>
    </xf>
    <xf numFmtId="0" fontId="29" fillId="14" borderId="8" xfId="238">
      <alignment vertical="top" shrinkToFit="1"/>
    </xf>
    <xf numFmtId="0" fontId="26" fillId="14" borderId="8" xfId="239">
      <alignment horizontal="right" vertical="top" shrinkToFit="1"/>
    </xf>
    <xf numFmtId="0" fontId="26" fillId="14" borderId="19" xfId="240">
      <alignment horizontal="left" vertical="top" shrinkToFit="1"/>
    </xf>
    <xf numFmtId="0" fontId="26" fillId="14" borderId="21" xfId="241">
      <alignment horizontal="left" vertical="top" shrinkToFit="1"/>
    </xf>
    <xf numFmtId="164" fontId="25" fillId="14" borderId="12" xfId="242">
      <alignment horizontal="right" vertical="top" shrinkToFit="1"/>
    </xf>
    <xf numFmtId="3" fontId="25" fillId="14" borderId="13" xfId="243">
      <alignment horizontal="right" vertical="top" shrinkToFit="1"/>
    </xf>
    <xf numFmtId="164" fontId="26" fillId="14" borderId="8" xfId="244">
      <alignment horizontal="right" vertical="top" shrinkToFit="1"/>
    </xf>
    <xf numFmtId="3" fontId="26" fillId="14" borderId="9" xfId="245">
      <alignment horizontal="right" vertical="top" shrinkToFit="1"/>
    </xf>
    <xf numFmtId="166" fontId="26" fillId="14" borderId="9" xfId="246">
      <alignment horizontal="right" vertical="top" shrinkToFit="1"/>
    </xf>
    <xf numFmtId="3" fontId="26" fillId="14" borderId="8" xfId="247">
      <alignment horizontal="right" vertical="top" shrinkToFit="1"/>
    </xf>
    <xf numFmtId="4" fontId="26" fillId="14" borderId="8" xfId="248">
      <alignment horizontal="right" vertical="top" shrinkToFit="1"/>
    </xf>
    <xf numFmtId="4" fontId="26" fillId="14" borderId="9" xfId="249">
      <alignment horizontal="right" vertical="top" shrinkToFit="1"/>
    </xf>
    <xf numFmtId="172" fontId="26" fillId="14" borderId="8" xfId="250">
      <alignment horizontal="right" vertical="top" shrinkToFit="1"/>
    </xf>
    <xf numFmtId="172" fontId="26" fillId="14" borderId="9" xfId="251">
      <alignment horizontal="right" vertical="top" shrinkToFit="1"/>
    </xf>
    <xf numFmtId="166" fontId="26" fillId="14" borderId="18" xfId="252">
      <alignment horizontal="right" vertical="top" shrinkToFit="1"/>
    </xf>
    <xf numFmtId="168" fontId="26" fillId="14" borderId="0" xfId="253">
      <alignment horizontal="right" vertical="top" shrinkToFit="1"/>
    </xf>
    <xf numFmtId="168" fontId="26" fillId="14" borderId="15" xfId="254">
      <alignment horizontal="right" vertical="top" shrinkToFit="1"/>
    </xf>
    <xf numFmtId="168" fontId="26" fillId="14" borderId="8" xfId="255">
      <alignment horizontal="right" vertical="top" shrinkToFit="1"/>
    </xf>
    <xf numFmtId="168" fontId="26" fillId="14" borderId="9" xfId="256">
      <alignment horizontal="right" vertical="top" shrinkToFit="1"/>
    </xf>
    <xf numFmtId="170" fontId="26" fillId="14" borderId="15" xfId="257">
      <alignment horizontal="right" vertical="top" shrinkToFit="1"/>
    </xf>
    <xf numFmtId="170" fontId="26" fillId="14" borderId="19" xfId="258">
      <alignment horizontal="right" vertical="top" shrinkToFit="1"/>
    </xf>
    <xf numFmtId="170" fontId="26" fillId="14" borderId="20" xfId="259">
      <alignment horizontal="right" vertical="top" shrinkToFit="1"/>
    </xf>
    <xf numFmtId="170" fontId="26" fillId="14" borderId="0" xfId="260">
      <alignment horizontal="right" vertical="top" shrinkToFit="1"/>
    </xf>
    <xf numFmtId="170" fontId="26" fillId="14" borderId="8" xfId="261">
      <alignment horizontal="right" vertical="top" shrinkToFit="1"/>
    </xf>
    <xf numFmtId="170" fontId="26" fillId="14" borderId="10" xfId="262">
      <alignment horizontal="right" vertical="top" shrinkToFit="1"/>
    </xf>
    <xf numFmtId="170" fontId="29" fillId="14" borderId="17" xfId="263">
      <alignment horizontal="right" vertical="top" shrinkToFit="1"/>
    </xf>
    <xf numFmtId="170" fontId="26" fillId="14" borderId="21" xfId="264">
      <alignment horizontal="right" vertical="top" shrinkToFit="1"/>
    </xf>
    <xf numFmtId="164" fontId="26" fillId="14" borderId="9" xfId="265">
      <alignment horizontal="right" vertical="top" shrinkToFit="1"/>
    </xf>
    <xf numFmtId="0" fontId="26" fillId="14" borderId="22" xfId="266">
      <alignment horizontal="left" vertical="top" shrinkToFit="1"/>
    </xf>
    <xf numFmtId="172" fontId="25" fillId="15" borderId="22" xfId="267">
      <alignment vertical="top" shrinkToFit="1"/>
      <protection locked="0"/>
    </xf>
    <xf numFmtId="0" fontId="26" fillId="14" borderId="23" xfId="268">
      <alignment horizontal="left" vertical="top" shrinkToFit="1"/>
    </xf>
    <xf numFmtId="0" fontId="25" fillId="15" borderId="22" xfId="270">
      <alignment vertical="top" shrinkToFit="1"/>
      <protection locked="0"/>
    </xf>
    <xf numFmtId="0" fontId="25" fillId="14" borderId="22" xfId="269">
      <alignment vertical="top" shrinkToFit="1"/>
    </xf>
    <xf numFmtId="0" fontId="26" fillId="15" borderId="22" xfId="271">
      <alignment vertical="top" shrinkToFit="1"/>
      <protection locked="0"/>
    </xf>
    <xf numFmtId="0" fontId="28" fillId="15" borderId="22" xfId="272">
      <alignment vertical="top" shrinkToFit="1"/>
      <protection locked="0"/>
    </xf>
    <xf numFmtId="3" fontId="0" fillId="0" borderId="0" xfId="0" applyNumberFormat="1">
      <alignment vertical="center"/>
    </xf>
    <xf numFmtId="164" fontId="0" fillId="0" borderId="0" xfId="0" applyNumberFormat="1">
      <alignment vertical="center"/>
    </xf>
    <xf numFmtId="0" fontId="0" fillId="0" borderId="0" xfId="0" quotePrefix="1">
      <alignment vertical="center"/>
    </xf>
    <xf numFmtId="0" fontId="26" fillId="14" borderId="23" xfId="268" applyAlignment="1">
      <alignment horizontal="left" vertical="top" wrapText="1" shrinkToFit="1"/>
    </xf>
    <xf numFmtId="0" fontId="25" fillId="15" borderId="22" xfId="270" applyAlignment="1">
      <alignment vertical="top" wrapText="1" shrinkToFit="1"/>
      <protection locked="0"/>
    </xf>
    <xf numFmtId="0" fontId="0" fillId="0" borderId="0" xfId="0" applyAlignment="1">
      <alignment vertical="center" wrapText="1"/>
    </xf>
    <xf numFmtId="0" fontId="31" fillId="0" borderId="24" xfId="0" applyFont="1" applyBorder="1" applyAlignment="1">
      <alignment horizontal="left" vertical="center" wrapText="1" indent="4"/>
    </xf>
    <xf numFmtId="0" fontId="0" fillId="0" borderId="24" xfId="0" applyBorder="1">
      <alignment vertical="center"/>
    </xf>
    <xf numFmtId="0" fontId="32" fillId="0" borderId="24" xfId="0" applyFont="1" applyBorder="1" applyAlignment="1">
      <alignment horizontal="center" vertical="center" wrapText="1"/>
    </xf>
    <xf numFmtId="0" fontId="33" fillId="0" borderId="24" xfId="0" applyFont="1" applyBorder="1" applyAlignment="1">
      <alignment vertical="center" wrapText="1"/>
    </xf>
    <xf numFmtId="0" fontId="34" fillId="0" borderId="24" xfId="0" applyFont="1" applyBorder="1" applyAlignment="1">
      <alignment vertical="center" wrapText="1"/>
    </xf>
    <xf numFmtId="0" fontId="0" fillId="0" borderId="24" xfId="0" applyFont="1" applyBorder="1" applyAlignment="1">
      <alignment vertical="center" wrapText="1"/>
    </xf>
    <xf numFmtId="0" fontId="0" fillId="0" borderId="24" xfId="0" applyBorder="1" applyAlignment="1">
      <alignment vertical="center" wrapText="1"/>
    </xf>
    <xf numFmtId="0" fontId="12" fillId="0" borderId="24" xfId="34" applyBorder="1" applyAlignment="1" applyProtection="1">
      <alignment vertical="center" wrapText="1"/>
    </xf>
    <xf numFmtId="0" fontId="37" fillId="0" borderId="24" xfId="0" applyFont="1" applyBorder="1" applyAlignment="1">
      <alignment vertical="center" wrapText="1"/>
    </xf>
    <xf numFmtId="0" fontId="36" fillId="0" borderId="24" xfId="0" applyFont="1" applyBorder="1" applyAlignment="1">
      <alignment vertical="center" wrapText="1"/>
    </xf>
    <xf numFmtId="0" fontId="0" fillId="0" borderId="24" xfId="0" applyBorder="1" applyAlignment="1">
      <alignment horizontal="left" vertical="center" wrapText="1" indent="1"/>
    </xf>
    <xf numFmtId="0" fontId="0" fillId="0" borderId="24" xfId="0" applyBorder="1" applyAlignment="1">
      <alignment horizontal="left" vertical="center" wrapText="1" indent="2"/>
    </xf>
    <xf numFmtId="0" fontId="12" fillId="0" borderId="24" xfId="34" applyBorder="1" applyAlignment="1" applyProtection="1">
      <alignment horizontal="left" vertical="center" wrapText="1" indent="1"/>
    </xf>
    <xf numFmtId="0" fontId="1" fillId="0" borderId="24" xfId="351" applyFont="1" applyBorder="1" applyAlignment="1">
      <alignment horizontal="left" vertical="center" wrapText="1" indent="1"/>
    </xf>
    <xf numFmtId="0" fontId="0" fillId="0" borderId="0" xfId="0" applyBorder="1" applyAlignment="1">
      <alignment vertical="center" wrapText="1"/>
    </xf>
    <xf numFmtId="0" fontId="1" fillId="0" borderId="24" xfId="351" applyNumberFormat="1" applyFont="1" applyBorder="1" applyAlignment="1">
      <alignment vertical="center" wrapText="1"/>
    </xf>
    <xf numFmtId="0" fontId="1" fillId="0" borderId="24" xfId="351" applyFont="1" applyBorder="1" applyAlignment="1">
      <alignment vertical="center" wrapText="1"/>
    </xf>
    <xf numFmtId="0" fontId="1" fillId="0" borderId="24" xfId="351" applyFont="1" applyBorder="1" applyAlignment="1">
      <alignment vertical="top" wrapText="1"/>
    </xf>
    <xf numFmtId="0" fontId="0" fillId="0" borderId="24" xfId="0" applyNumberFormat="1" applyBorder="1" applyAlignment="1">
      <alignment horizontal="left" vertical="center" wrapText="1"/>
    </xf>
    <xf numFmtId="0" fontId="40" fillId="0" borderId="24" xfId="352" applyBorder="1" applyAlignment="1" applyProtection="1">
      <alignment vertical="center" wrapText="1"/>
    </xf>
    <xf numFmtId="0" fontId="40" fillId="0" borderId="0" xfId="352" applyBorder="1" applyAlignment="1" applyProtection="1">
      <alignment vertical="center" wrapText="1"/>
    </xf>
    <xf numFmtId="0" fontId="0" fillId="16" borderId="10" xfId="0" applyFill="1" applyBorder="1" applyAlignment="1">
      <alignment vertical="center" wrapText="1"/>
    </xf>
    <xf numFmtId="0" fontId="0" fillId="0" borderId="29" xfId="0" applyBorder="1" applyAlignment="1">
      <alignment vertical="center" wrapText="1"/>
    </xf>
    <xf numFmtId="0" fontId="41" fillId="0" borderId="24" xfId="0" applyFont="1" applyBorder="1" applyAlignment="1">
      <alignment vertical="center" wrapText="1"/>
    </xf>
    <xf numFmtId="0" fontId="0" fillId="0" borderId="24" xfId="0" applyBorder="1" applyAlignment="1">
      <alignment horizontal="left" vertical="center" indent="2"/>
    </xf>
    <xf numFmtId="0" fontId="38" fillId="0" borderId="24" xfId="0" applyFont="1" applyBorder="1" applyAlignment="1">
      <alignment horizontal="left" vertical="center" wrapText="1" indent="1"/>
    </xf>
    <xf numFmtId="0" fontId="38" fillId="0" borderId="24" xfId="0" applyFont="1" applyBorder="1" applyAlignment="1">
      <alignment horizontal="left" vertical="center" indent="1"/>
    </xf>
    <xf numFmtId="0" fontId="41" fillId="0" borderId="24" xfId="0" applyFont="1" applyBorder="1" applyAlignment="1">
      <alignment horizontal="left" vertical="center" wrapText="1"/>
    </xf>
    <xf numFmtId="0" fontId="37" fillId="0" borderId="28" xfId="0" applyFont="1" applyBorder="1" applyAlignment="1">
      <alignment vertical="center" wrapText="1"/>
    </xf>
    <xf numFmtId="0" fontId="0" fillId="0" borderId="28" xfId="0" applyBorder="1">
      <alignment vertical="center"/>
    </xf>
    <xf numFmtId="0" fontId="0" fillId="0" borderId="28" xfId="0" applyBorder="1" applyAlignment="1">
      <alignment vertical="center" wrapText="1"/>
    </xf>
    <xf numFmtId="0" fontId="40" fillId="0" borderId="0" xfId="352" applyAlignment="1" applyProtection="1">
      <alignment horizontal="center" vertical="center"/>
    </xf>
    <xf numFmtId="0" fontId="40" fillId="0" borderId="24" xfId="352" applyBorder="1" applyAlignment="1" applyProtection="1">
      <alignment horizontal="center" vertical="center" wrapText="1"/>
    </xf>
    <xf numFmtId="0" fontId="0" fillId="0" borderId="24" xfId="0" applyBorder="1" applyAlignment="1">
      <alignment horizontal="left" vertical="center" wrapText="1"/>
    </xf>
    <xf numFmtId="0" fontId="43" fillId="0" borderId="24" xfId="0" applyFont="1" applyBorder="1" applyAlignment="1">
      <alignment horizontal="left" vertical="center" wrapText="1"/>
    </xf>
    <xf numFmtId="0" fontId="0" fillId="0" borderId="24" xfId="0" applyFont="1" applyBorder="1" applyAlignment="1">
      <alignment horizontal="left" vertical="center" wrapText="1" indent="2"/>
    </xf>
    <xf numFmtId="0" fontId="0" fillId="0" borderId="24" xfId="0" applyFont="1" applyBorder="1" applyAlignment="1">
      <alignment horizontal="left" vertical="center" wrapText="1" indent="3"/>
    </xf>
    <xf numFmtId="0" fontId="25" fillId="14" borderId="0" xfId="38">
      <alignment vertical="top" shrinkToFit="1"/>
    </xf>
    <xf numFmtId="0" fontId="27" fillId="14" borderId="0" xfId="43">
      <alignment vertical="top" shrinkToFit="1"/>
    </xf>
    <xf numFmtId="0" fontId="24" fillId="14" borderId="0" xfId="37">
      <alignment vertical="top" shrinkToFit="1"/>
    </xf>
    <xf numFmtId="0" fontId="26" fillId="14" borderId="0" xfId="125">
      <alignment vertical="top" shrinkToFit="1"/>
    </xf>
  </cellXfs>
  <cellStyles count="35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Hyperlink 2" xfId="352"/>
    <cellStyle name="Input" xfId="35" builtinId="20" customBuiltin="1"/>
    <cellStyle name="Linked Cell" xfId="36" builtinId="24" customBuiltin="1"/>
    <cellStyle name="MSSStyle001" xfId="37"/>
    <cellStyle name="MSSStyle002" xfId="38"/>
    <cellStyle name="MSSStyle003" xfId="39"/>
    <cellStyle name="MSSStyle004" xfId="40"/>
    <cellStyle name="MSSStyle005" xfId="41"/>
    <cellStyle name="MSSStyle006" xfId="42"/>
    <cellStyle name="MSSStyle007" xfId="43"/>
    <cellStyle name="MSSStyle008" xfId="44"/>
    <cellStyle name="MSSStyle009" xfId="45"/>
    <cellStyle name="MSSStyle010" xfId="46"/>
    <cellStyle name="MSSStyle011" xfId="47"/>
    <cellStyle name="MSSStyle012" xfId="48"/>
    <cellStyle name="MSSStyle013" xfId="49"/>
    <cellStyle name="MSSStyle014" xfId="50"/>
    <cellStyle name="MSSStyle015" xfId="51"/>
    <cellStyle name="MSSStyle016" xfId="52"/>
    <cellStyle name="MSSStyle017" xfId="53"/>
    <cellStyle name="MSSStyle018" xfId="54"/>
    <cellStyle name="MSSStyle019" xfId="55"/>
    <cellStyle name="MSSStyle020" xfId="56"/>
    <cellStyle name="MSSStyle021" xfId="57"/>
    <cellStyle name="MSSStyle022" xfId="58"/>
    <cellStyle name="MSSStyle023" xfId="59"/>
    <cellStyle name="MSSStyle024" xfId="60"/>
    <cellStyle name="MSSStyle025" xfId="61"/>
    <cellStyle name="MSSStyle026" xfId="62"/>
    <cellStyle name="MSSStyle027" xfId="63"/>
    <cellStyle name="MSSStyle028" xfId="64"/>
    <cellStyle name="MSSStyle029" xfId="65"/>
    <cellStyle name="MSSStyle030" xfId="66"/>
    <cellStyle name="MSSStyle031" xfId="67"/>
    <cellStyle name="MSSStyle032" xfId="68"/>
    <cellStyle name="MSSStyle033" xfId="69"/>
    <cellStyle name="MSSStyle034" xfId="70"/>
    <cellStyle name="MSSStyle035" xfId="71"/>
    <cellStyle name="MSSStyle036" xfId="72"/>
    <cellStyle name="MSSStyle037" xfId="73"/>
    <cellStyle name="MSSStyle038" xfId="74"/>
    <cellStyle name="MSSStyle039" xfId="75"/>
    <cellStyle name="MSSStyle040" xfId="76"/>
    <cellStyle name="MSSStyle041" xfId="77"/>
    <cellStyle name="MSSStyle042" xfId="78"/>
    <cellStyle name="MSSStyle043" xfId="79"/>
    <cellStyle name="MSSStyle044" xfId="80"/>
    <cellStyle name="MSSStyle045" xfId="81"/>
    <cellStyle name="MSSStyle046" xfId="82"/>
    <cellStyle name="MSSStyle047" xfId="83"/>
    <cellStyle name="MSSStyle048" xfId="84"/>
    <cellStyle name="MSSStyle049" xfId="85"/>
    <cellStyle name="MSSStyle050" xfId="86"/>
    <cellStyle name="MSSStyle051" xfId="87"/>
    <cellStyle name="MSSStyle052" xfId="88"/>
    <cellStyle name="MSSStyle053" xfId="89"/>
    <cellStyle name="MSSStyle054" xfId="90"/>
    <cellStyle name="MSSStyle055" xfId="91"/>
    <cellStyle name="MSSStyle056" xfId="92"/>
    <cellStyle name="MSSStyle057" xfId="93"/>
    <cellStyle name="MSSStyle058" xfId="94"/>
    <cellStyle name="MSSStyle059" xfId="95"/>
    <cellStyle name="MSSStyle060" xfId="96"/>
    <cellStyle name="MSSStyle061" xfId="97"/>
    <cellStyle name="MSSStyle062" xfId="98"/>
    <cellStyle name="MSSStyle063" xfId="99"/>
    <cellStyle name="MSSStyle064" xfId="100"/>
    <cellStyle name="MSSStyle065" xfId="101"/>
    <cellStyle name="MSSStyle066" xfId="102"/>
    <cellStyle name="MSSStyle067" xfId="103"/>
    <cellStyle name="MSSStyle068" xfId="104"/>
    <cellStyle name="MSSStyle069" xfId="105"/>
    <cellStyle name="MSSStyle070" xfId="106"/>
    <cellStyle name="MSSStyle071" xfId="107"/>
    <cellStyle name="MSSStyle072" xfId="108"/>
    <cellStyle name="MSSStyle073" xfId="109"/>
    <cellStyle name="MSSStyle074" xfId="110"/>
    <cellStyle name="MSSStyle075" xfId="111"/>
    <cellStyle name="MSSStyle076" xfId="112"/>
    <cellStyle name="MSSStyle077" xfId="113"/>
    <cellStyle name="MSSStyle078" xfId="114"/>
    <cellStyle name="MSSStyle079" xfId="115"/>
    <cellStyle name="MSSStyle080" xfId="116"/>
    <cellStyle name="MSSStyle081" xfId="117"/>
    <cellStyle name="MSSStyle082" xfId="118"/>
    <cellStyle name="MSSStyle083" xfId="119"/>
    <cellStyle name="MSSStyle084" xfId="120"/>
    <cellStyle name="MSSStyle085" xfId="121"/>
    <cellStyle name="MSSStyle086" xfId="122"/>
    <cellStyle name="MSSStyle087" xfId="123"/>
    <cellStyle name="MSSStyle088" xfId="124"/>
    <cellStyle name="MSSStyle089" xfId="125"/>
    <cellStyle name="MSSStyle090" xfId="126"/>
    <cellStyle name="MSSStyle091" xfId="127"/>
    <cellStyle name="MSSStyle092" xfId="128"/>
    <cellStyle name="MSSStyle093" xfId="129"/>
    <cellStyle name="MSSStyle094" xfId="130"/>
    <cellStyle name="MSSStyle095" xfId="131"/>
    <cellStyle name="MSSStyle096" xfId="132"/>
    <cellStyle name="MSSStyle097" xfId="133"/>
    <cellStyle name="MSSStyle098" xfId="134"/>
    <cellStyle name="MSSStyle099" xfId="135"/>
    <cellStyle name="MSSStyle100" xfId="136"/>
    <cellStyle name="MSSStyle101" xfId="137"/>
    <cellStyle name="MSSStyle102" xfId="138"/>
    <cellStyle name="MSSStyle103" xfId="139"/>
    <cellStyle name="MSSStyle104" xfId="140"/>
    <cellStyle name="MSSStyle105" xfId="141"/>
    <cellStyle name="MSSStyle106" xfId="142"/>
    <cellStyle name="MSSStyle107" xfId="143"/>
    <cellStyle name="MSSStyle108" xfId="144"/>
    <cellStyle name="MSSStyle109" xfId="145"/>
    <cellStyle name="MSSStyle110" xfId="146"/>
    <cellStyle name="MSSStyle111" xfId="147"/>
    <cellStyle name="MSSStyle112" xfId="148"/>
    <cellStyle name="MSSStyle113" xfId="149"/>
    <cellStyle name="MSSStyle114" xfId="150"/>
    <cellStyle name="MSSStyle115" xfId="151"/>
    <cellStyle name="MSSStyle116" xfId="152"/>
    <cellStyle name="MSSStyle117" xfId="153"/>
    <cellStyle name="MSSStyle118" xfId="154"/>
    <cellStyle name="MSSStyle119" xfId="155"/>
    <cellStyle name="MSSStyle120" xfId="156"/>
    <cellStyle name="MSSStyle121" xfId="157"/>
    <cellStyle name="MSSStyle122" xfId="158"/>
    <cellStyle name="MSSStyle123" xfId="159"/>
    <cellStyle name="MSSStyle124" xfId="160"/>
    <cellStyle name="MSSStyle125" xfId="161"/>
    <cellStyle name="MSSStyle126" xfId="162"/>
    <cellStyle name="MSSStyle127" xfId="163"/>
    <cellStyle name="MSSStyle128" xfId="164"/>
    <cellStyle name="MSSStyle129" xfId="165"/>
    <cellStyle name="MSSStyle130" xfId="166"/>
    <cellStyle name="MSSStyle131" xfId="167"/>
    <cellStyle name="MSSStyle132" xfId="168"/>
    <cellStyle name="MSSStyle133" xfId="169"/>
    <cellStyle name="MSSStyle134" xfId="170"/>
    <cellStyle name="MSSStyle135" xfId="171"/>
    <cellStyle name="MSSStyle136" xfId="172"/>
    <cellStyle name="MSSStyle137" xfId="173"/>
    <cellStyle name="MSSStyle138" xfId="174"/>
    <cellStyle name="MSSStyle139" xfId="175"/>
    <cellStyle name="MSSStyle140" xfId="176"/>
    <cellStyle name="MSSStyle141" xfId="177"/>
    <cellStyle name="MSSStyle142" xfId="178"/>
    <cellStyle name="MSSStyle143" xfId="179"/>
    <cellStyle name="MSSStyle144" xfId="180"/>
    <cellStyle name="MSSStyle145" xfId="181"/>
    <cellStyle name="MSSStyle146" xfId="182"/>
    <cellStyle name="MSSStyle147" xfId="183"/>
    <cellStyle name="MSSStyle148" xfId="184"/>
    <cellStyle name="MSSStyle149" xfId="185"/>
    <cellStyle name="MSSStyle150" xfId="186"/>
    <cellStyle name="MSSStyle151" xfId="187"/>
    <cellStyle name="MSSStyle152" xfId="188"/>
    <cellStyle name="MSSStyle153" xfId="189"/>
    <cellStyle name="MSSStyle154" xfId="190"/>
    <cellStyle name="MSSStyle155" xfId="191"/>
    <cellStyle name="MSSStyle156" xfId="192"/>
    <cellStyle name="MSSStyle157" xfId="193"/>
    <cellStyle name="MSSStyle158" xfId="194"/>
    <cellStyle name="MSSStyle159" xfId="195"/>
    <cellStyle name="MSSStyle160" xfId="196"/>
    <cellStyle name="MSSStyle161" xfId="197"/>
    <cellStyle name="MSSStyle162" xfId="198"/>
    <cellStyle name="MSSStyle163" xfId="199"/>
    <cellStyle name="MSSStyle164" xfId="200"/>
    <cellStyle name="MSSStyle165" xfId="201"/>
    <cellStyle name="MSSStyle166" xfId="202"/>
    <cellStyle name="MSSStyle167" xfId="203"/>
    <cellStyle name="MSSStyle168" xfId="204"/>
    <cellStyle name="MSSStyle169" xfId="205"/>
    <cellStyle name="MSSStyle170" xfId="206"/>
    <cellStyle name="MSSStyle171" xfId="207"/>
    <cellStyle name="MSSStyle172" xfId="208"/>
    <cellStyle name="MSSStyle173" xfId="209"/>
    <cellStyle name="MSSStyle174" xfId="210"/>
    <cellStyle name="MSSStyle175" xfId="211"/>
    <cellStyle name="MSSStyle176" xfId="212"/>
    <cellStyle name="MSSStyle177" xfId="213"/>
    <cellStyle name="MSSStyle178" xfId="214"/>
    <cellStyle name="MSSStyle179" xfId="215"/>
    <cellStyle name="MSSStyle180" xfId="216"/>
    <cellStyle name="MSSStyle181" xfId="217"/>
    <cellStyle name="MSSStyle182" xfId="218"/>
    <cellStyle name="MSSStyle183" xfId="219"/>
    <cellStyle name="MSSStyle184" xfId="220"/>
    <cellStyle name="MSSStyle185" xfId="221"/>
    <cellStyle name="MSSStyle186" xfId="222"/>
    <cellStyle name="MSSStyle187" xfId="223"/>
    <cellStyle name="MSSStyle188" xfId="224"/>
    <cellStyle name="MSSStyle189" xfId="225"/>
    <cellStyle name="MSSStyle190" xfId="226"/>
    <cellStyle name="MSSStyle191" xfId="227"/>
    <cellStyle name="MSSStyle192" xfId="228"/>
    <cellStyle name="MSSStyle193" xfId="229"/>
    <cellStyle name="MSSStyle194" xfId="230"/>
    <cellStyle name="MSSStyle195" xfId="231"/>
    <cellStyle name="MSSStyle196" xfId="232"/>
    <cellStyle name="MSSStyle197" xfId="233"/>
    <cellStyle name="MSSStyle198" xfId="234"/>
    <cellStyle name="MSSStyle199" xfId="235"/>
    <cellStyle name="MSSStyle200" xfId="236"/>
    <cellStyle name="MSSStyle201" xfId="237"/>
    <cellStyle name="MSSStyle202" xfId="238"/>
    <cellStyle name="MSSStyle203" xfId="239"/>
    <cellStyle name="MSSStyle204" xfId="240"/>
    <cellStyle name="MSSStyle205" xfId="241"/>
    <cellStyle name="MSSStyle206" xfId="242"/>
    <cellStyle name="MSSStyle207" xfId="243"/>
    <cellStyle name="MSSStyle208" xfId="244"/>
    <cellStyle name="MSSStyle209" xfId="245"/>
    <cellStyle name="MSSStyle210" xfId="246"/>
    <cellStyle name="MSSStyle211" xfId="247"/>
    <cellStyle name="MSSStyle212" xfId="248"/>
    <cellStyle name="MSSStyle213" xfId="249"/>
    <cellStyle name="MSSStyle214" xfId="250"/>
    <cellStyle name="MSSStyle215" xfId="251"/>
    <cellStyle name="MSSStyle216" xfId="252"/>
    <cellStyle name="MSSStyle217" xfId="253"/>
    <cellStyle name="MSSStyle218" xfId="254"/>
    <cellStyle name="MSSStyle219" xfId="255"/>
    <cellStyle name="MSSStyle220" xfId="256"/>
    <cellStyle name="MSSStyle221" xfId="257"/>
    <cellStyle name="MSSStyle222" xfId="258"/>
    <cellStyle name="MSSStyle223" xfId="259"/>
    <cellStyle name="MSSStyle224" xfId="260"/>
    <cellStyle name="MSSStyle225" xfId="261"/>
    <cellStyle name="MSSStyle226" xfId="262"/>
    <cellStyle name="MSSStyle227" xfId="263"/>
    <cellStyle name="MSSStyle228" xfId="264"/>
    <cellStyle name="MSSStyle229" xfId="265"/>
    <cellStyle name="MSSStyle230" xfId="266"/>
    <cellStyle name="MSSStyle231" xfId="267"/>
    <cellStyle name="MSSStyle232" xfId="268"/>
    <cellStyle name="MSSStyle233" xfId="269"/>
    <cellStyle name="MSSStyle234" xfId="270"/>
    <cellStyle name="MSSStyle235" xfId="271"/>
    <cellStyle name="MSSStyle236" xfId="272"/>
    <cellStyle name="MSSStyle237" xfId="273"/>
    <cellStyle name="MSSStyle238" xfId="274"/>
    <cellStyle name="MSSStyle239" xfId="275"/>
    <cellStyle name="MSSStyle240" xfId="276"/>
    <cellStyle name="MSSStyle241" xfId="277"/>
    <cellStyle name="MSSStyle242" xfId="278"/>
    <cellStyle name="MSSStyle243" xfId="279"/>
    <cellStyle name="MSSStyle244" xfId="280"/>
    <cellStyle name="MSSStyle245" xfId="281"/>
    <cellStyle name="MSSStyle246" xfId="282"/>
    <cellStyle name="MSSStyle247" xfId="283"/>
    <cellStyle name="MSSStyle248" xfId="284"/>
    <cellStyle name="MSSStyle249" xfId="285"/>
    <cellStyle name="MSSStyle250" xfId="286"/>
    <cellStyle name="MSSStyle251" xfId="287"/>
    <cellStyle name="MSSStyle252" xfId="288"/>
    <cellStyle name="MSSStyle253" xfId="289"/>
    <cellStyle name="MSSStyle254" xfId="290"/>
    <cellStyle name="MSSStyle255" xfId="291"/>
    <cellStyle name="MSSStyle256" xfId="292"/>
    <cellStyle name="MSSStyle257" xfId="293"/>
    <cellStyle name="MSSStyle258" xfId="294"/>
    <cellStyle name="MSSStyle259" xfId="295"/>
    <cellStyle name="MSSStyle260" xfId="296"/>
    <cellStyle name="MSSStyle261" xfId="297"/>
    <cellStyle name="MSSStyle262" xfId="298"/>
    <cellStyle name="MSSStyle263" xfId="299"/>
    <cellStyle name="MSSStyle264" xfId="300"/>
    <cellStyle name="MSSStyle265" xfId="301"/>
    <cellStyle name="MSSStyle266" xfId="302"/>
    <cellStyle name="MSSStyle267" xfId="303"/>
    <cellStyle name="MSSStyle268" xfId="304"/>
    <cellStyle name="MSSStyle269" xfId="305"/>
    <cellStyle name="MSSStyle270" xfId="306"/>
    <cellStyle name="MSSStyle271" xfId="307"/>
    <cellStyle name="MSSStyle272" xfId="308"/>
    <cellStyle name="MSSStyle273" xfId="309"/>
    <cellStyle name="MSSStyle274" xfId="310"/>
    <cellStyle name="MSSStyle275" xfId="311"/>
    <cellStyle name="MSSStyle276" xfId="312"/>
    <cellStyle name="MSSStyle277" xfId="313"/>
    <cellStyle name="MSSStyle278" xfId="314"/>
    <cellStyle name="MSSStyle279" xfId="315"/>
    <cellStyle name="MSSStyle280" xfId="316"/>
    <cellStyle name="MSSStyle281" xfId="317"/>
    <cellStyle name="MSSStyle282" xfId="318"/>
    <cellStyle name="MSSStyle283" xfId="319"/>
    <cellStyle name="MSSStyle284" xfId="320"/>
    <cellStyle name="MSSStyle285" xfId="321"/>
    <cellStyle name="MSSStyle286" xfId="322"/>
    <cellStyle name="MSSStyle287" xfId="323"/>
    <cellStyle name="MSSStyle288" xfId="324"/>
    <cellStyle name="MSSStyle289" xfId="325"/>
    <cellStyle name="MSSStyle290" xfId="326"/>
    <cellStyle name="MSSStyle291" xfId="327"/>
    <cellStyle name="MSSStyle292" xfId="328"/>
    <cellStyle name="MSSStyle293" xfId="329"/>
    <cellStyle name="MSSStyle294" xfId="330"/>
    <cellStyle name="MSSStyle295" xfId="331"/>
    <cellStyle name="MSSStyle296" xfId="332"/>
    <cellStyle name="MSSStyle297" xfId="333"/>
    <cellStyle name="MSSStyle298" xfId="334"/>
    <cellStyle name="MSSStyle299" xfId="335"/>
    <cellStyle name="MSSStyle300" xfId="336"/>
    <cellStyle name="MSSStyle301" xfId="337"/>
    <cellStyle name="MSSStyle302" xfId="338"/>
    <cellStyle name="MSSStyle303" xfId="339"/>
    <cellStyle name="MSSStyle304" xfId="340"/>
    <cellStyle name="MSSStyle305" xfId="341"/>
    <cellStyle name="MSSStyle306" xfId="342"/>
    <cellStyle name="MSSStyle307" xfId="343"/>
    <cellStyle name="Neutral" xfId="344" builtinId="28" customBuiltin="1"/>
    <cellStyle name="Normal" xfId="0" builtinId="0"/>
    <cellStyle name="Normal 2" xfId="345"/>
    <cellStyle name="Normal 2 2" xfId="351"/>
    <cellStyle name="Note" xfId="346" builtinId="10" customBuiltin="1"/>
    <cellStyle name="Output" xfId="347" builtinId="21" customBuiltin="1"/>
    <cellStyle name="Title" xfId="348" builtinId="15" customBuiltin="1"/>
    <cellStyle name="Total" xfId="349" builtinId="25" customBuiltin="1"/>
    <cellStyle name="Warning Text" xfId="350"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000000"/>
      <rgbColor rgb="00FFFFFF"/>
      <rgbColor rgb="00ADD8E6"/>
      <rgbColor rgb="00F0F0F0"/>
      <rgbColor rgb="00ADD8E6"/>
      <rgbColor rgb="00F0F0F0"/>
      <rgbColor rgb="00E6E6FA"/>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Calibri"/>
                <a:ea typeface="Calibri"/>
                <a:cs typeface="Calibri"/>
              </a:defRPr>
            </a:pPr>
            <a:r>
              <a:rPr lang="en-US"/>
              <a:t>Revenue Plan, by Product</a:t>
            </a:r>
          </a:p>
        </c:rich>
      </c:tx>
      <c:layout>
        <c:manualLayout>
          <c:xMode val="edge"/>
          <c:yMode val="edge"/>
          <c:x val="0.24703087885985747"/>
          <c:y val="1.1594202898550725E-2"/>
        </c:manualLayout>
      </c:layout>
      <c:overlay val="0"/>
      <c:spPr>
        <a:solidFill>
          <a:srgbClr val="FFFFFF"/>
        </a:solidFill>
        <a:ln w="25400">
          <a:noFill/>
        </a:ln>
      </c:spPr>
    </c:title>
    <c:autoTitleDeleted val="0"/>
    <c:plotArea>
      <c:layout>
        <c:manualLayout>
          <c:layoutTarget val="inner"/>
          <c:xMode val="edge"/>
          <c:yMode val="edge"/>
          <c:x val="7.8384798099762468E-2"/>
          <c:y val="7.101449275362319E-2"/>
          <c:w val="0.86223277909738716"/>
          <c:h val="0.86521739130434783"/>
        </c:manualLayout>
      </c:layout>
      <c:barChart>
        <c:barDir val="bar"/>
        <c:grouping val="clustered"/>
        <c:varyColors val="0"/>
        <c:ser>
          <c:idx val="0"/>
          <c:order val="0"/>
          <c:tx>
            <c:v>Sales Units Plan</c:v>
          </c:tx>
          <c:spPr>
            <a:solidFill>
              <a:srgbClr val="00B050"/>
            </a:solidFill>
            <a:ln w="25400">
              <a:noFill/>
            </a:ln>
          </c:spPr>
          <c:invertIfNegative val="0"/>
          <c:val>
            <c:numRef>
              <c:f>[0]!Revenue_Plan_tsum_plt</c:f>
              <c:numCache>
                <c:formatCode>"$"#,##0_);[Red]\("$"#,##0\)</c:formatCode>
                <c:ptCount val="1"/>
                <c:pt idx="0">
                  <c:v>0</c:v>
                </c:pt>
              </c:numCache>
            </c:numRef>
          </c:val>
        </c:ser>
        <c:dLbls>
          <c:showLegendKey val="0"/>
          <c:showVal val="0"/>
          <c:showCatName val="0"/>
          <c:showSerName val="0"/>
          <c:showPercent val="0"/>
          <c:showBubbleSize val="0"/>
        </c:dLbls>
        <c:gapWidth val="150"/>
        <c:axId val="742996288"/>
        <c:axId val="742996680"/>
      </c:barChart>
      <c:catAx>
        <c:axId val="742996288"/>
        <c:scaling>
          <c:orientation val="minMax"/>
        </c:scaling>
        <c:delete val="0"/>
        <c:axPos val="l"/>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742996680"/>
        <c:crosses val="autoZero"/>
        <c:auto val="1"/>
        <c:lblAlgn val="ctr"/>
        <c:lblOffset val="100"/>
        <c:tickLblSkip val="1"/>
        <c:tickMarkSkip val="1"/>
        <c:noMultiLvlLbl val="0"/>
      </c:catAx>
      <c:valAx>
        <c:axId val="742996680"/>
        <c:scaling>
          <c:orientation val="minMax"/>
        </c:scaling>
        <c:delete val="0"/>
        <c:axPos val="b"/>
        <c:majorGridlines>
          <c:spPr>
            <a:ln w="3175">
              <a:solidFill>
                <a:srgbClr val="808080"/>
              </a:solidFill>
              <a:prstDash val="solid"/>
            </a:ln>
          </c:spPr>
        </c:majorGridlines>
        <c:numFmt formatCode="&quot;$&quot;#,##0_);[Red]\(&quot;$&quot;#,##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742996288"/>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Calibri"/>
                <a:ea typeface="Calibri"/>
                <a:cs typeface="Calibri"/>
              </a:defRPr>
            </a:pPr>
            <a:r>
              <a:rPr lang="en-US"/>
              <a:t>Sales Units Plan, by Product</a:t>
            </a:r>
          </a:p>
        </c:rich>
      </c:tx>
      <c:layout>
        <c:manualLayout>
          <c:xMode val="edge"/>
          <c:yMode val="edge"/>
          <c:x val="0.23040380047505937"/>
          <c:y val="1.1594202898550725E-2"/>
        </c:manualLayout>
      </c:layout>
      <c:overlay val="0"/>
      <c:spPr>
        <a:solidFill>
          <a:srgbClr val="FFFFFF"/>
        </a:solidFill>
        <a:ln w="25400">
          <a:noFill/>
        </a:ln>
      </c:spPr>
    </c:title>
    <c:autoTitleDeleted val="0"/>
    <c:plotArea>
      <c:layout>
        <c:manualLayout>
          <c:layoutTarget val="inner"/>
          <c:xMode val="edge"/>
          <c:yMode val="edge"/>
          <c:x val="7.8384798099762468E-2"/>
          <c:y val="7.101449275362319E-2"/>
          <c:w val="0.87648456057007129"/>
          <c:h val="0.86521739130434783"/>
        </c:manualLayout>
      </c:layout>
      <c:barChart>
        <c:barDir val="bar"/>
        <c:grouping val="clustered"/>
        <c:varyColors val="0"/>
        <c:ser>
          <c:idx val="0"/>
          <c:order val="0"/>
          <c:tx>
            <c:v>Sales Units Plan</c:v>
          </c:tx>
          <c:spPr>
            <a:solidFill>
              <a:srgbClr val="4F81BD"/>
            </a:solidFill>
            <a:ln w="25400">
              <a:noFill/>
            </a:ln>
          </c:spPr>
          <c:invertIfNegative val="0"/>
          <c:val>
            <c:numRef>
              <c:f>[0]!Units_Plan_tsum_plt</c:f>
              <c:numCache>
                <c:formatCode>#,##0</c:formatCode>
                <c:ptCount val="1"/>
                <c:pt idx="0">
                  <c:v>0</c:v>
                </c:pt>
              </c:numCache>
            </c:numRef>
          </c:val>
        </c:ser>
        <c:dLbls>
          <c:showLegendKey val="0"/>
          <c:showVal val="0"/>
          <c:showCatName val="0"/>
          <c:showSerName val="0"/>
          <c:showPercent val="0"/>
          <c:showBubbleSize val="0"/>
        </c:dLbls>
        <c:gapWidth val="150"/>
        <c:axId val="742992368"/>
        <c:axId val="742990408"/>
      </c:barChart>
      <c:catAx>
        <c:axId val="742992368"/>
        <c:scaling>
          <c:orientation val="minMax"/>
        </c:scaling>
        <c:delete val="0"/>
        <c:axPos val="l"/>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742990408"/>
        <c:crosses val="autoZero"/>
        <c:auto val="1"/>
        <c:lblAlgn val="ctr"/>
        <c:lblOffset val="100"/>
        <c:tickLblSkip val="1"/>
        <c:tickMarkSkip val="1"/>
        <c:noMultiLvlLbl val="0"/>
      </c:catAx>
      <c:valAx>
        <c:axId val="742990408"/>
        <c:scaling>
          <c:orientation val="minMax"/>
        </c:scaling>
        <c:delete val="0"/>
        <c:axPos val="b"/>
        <c:majorGridlines>
          <c:spPr>
            <a:ln w="3175">
              <a:solidFill>
                <a:srgbClr val="808080"/>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742992368"/>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Calibri"/>
                <a:ea typeface="Calibri"/>
                <a:cs typeface="Calibri"/>
              </a:defRPr>
            </a:pPr>
            <a:r>
              <a:rPr lang="en-US"/>
              <a:t>Revenue, History and Plan</a:t>
            </a:r>
          </a:p>
        </c:rich>
      </c:tx>
      <c:layout>
        <c:manualLayout>
          <c:xMode val="edge"/>
          <c:yMode val="edge"/>
          <c:x val="0.37755102040816324"/>
          <c:y val="2.3880597014925373E-2"/>
        </c:manualLayout>
      </c:layout>
      <c:overlay val="0"/>
      <c:spPr>
        <a:solidFill>
          <a:srgbClr val="FFFFFF"/>
        </a:solidFill>
        <a:ln w="25400">
          <a:noFill/>
        </a:ln>
      </c:spPr>
    </c:title>
    <c:autoTitleDeleted val="0"/>
    <c:plotArea>
      <c:layout>
        <c:manualLayout>
          <c:layoutTarget val="inner"/>
          <c:xMode val="edge"/>
          <c:yMode val="edge"/>
          <c:x val="7.5963718820861684E-2"/>
          <c:y val="0.12238805970149254"/>
          <c:w val="0.89795918367346939"/>
          <c:h val="0.58208955223880599"/>
        </c:manualLayout>
      </c:layout>
      <c:lineChart>
        <c:grouping val="standard"/>
        <c:varyColors val="0"/>
        <c:ser>
          <c:idx val="0"/>
          <c:order val="0"/>
          <c:tx>
            <c:v>Revenue</c:v>
          </c:tx>
          <c:spPr>
            <a:ln w="25400">
              <a:solidFill>
                <a:srgbClr val="339966"/>
              </a:solidFill>
              <a:prstDash val="solid"/>
            </a:ln>
          </c:spPr>
          <c:marker>
            <c:symbol val="none"/>
          </c:marker>
          <c:cat>
            <c:strRef>
              <c:f>[0]!Revenue_Time_Period</c:f>
              <c:strCache>
                <c:ptCount val="12"/>
                <c:pt idx="0">
                  <c:v>Q1 2009</c:v>
                </c:pt>
                <c:pt idx="1">
                  <c:v>Q2 2009</c:v>
                </c:pt>
                <c:pt idx="2">
                  <c:v>Q3 2009</c:v>
                </c:pt>
                <c:pt idx="3">
                  <c:v>Q4 2009</c:v>
                </c:pt>
                <c:pt idx="4">
                  <c:v>Q1 2010</c:v>
                </c:pt>
                <c:pt idx="5">
                  <c:v>Q2 2010</c:v>
                </c:pt>
                <c:pt idx="6">
                  <c:v>Q3 2010</c:v>
                </c:pt>
                <c:pt idx="7">
                  <c:v>Q4 2010</c:v>
                </c:pt>
                <c:pt idx="8">
                  <c:v>Q1 2011</c:v>
                </c:pt>
                <c:pt idx="9">
                  <c:v>Q2 2011</c:v>
                </c:pt>
                <c:pt idx="10">
                  <c:v>Q3 2011</c:v>
                </c:pt>
                <c:pt idx="11">
                  <c:v>Q4 2011</c:v>
                </c:pt>
              </c:strCache>
            </c:strRef>
          </c:cat>
          <c:val>
            <c:numRef>
              <c:f>[0]!Revenue_Products</c:f>
              <c:numCache>
                <c:formatCode>"$"#,##0_);[Red]\("$"#,##0\)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smooth val="0"/>
        <c:axId val="742987272"/>
        <c:axId val="742997856"/>
      </c:lineChart>
      <c:catAx>
        <c:axId val="742987272"/>
        <c:scaling>
          <c:orientation val="minMax"/>
        </c:scaling>
        <c:delete val="0"/>
        <c:axPos val="b"/>
        <c:numFmt formatCode="General" sourceLinked="1"/>
        <c:majorTickMark val="out"/>
        <c:minorTickMark val="none"/>
        <c:tickLblPos val="nextTo"/>
        <c:spPr>
          <a:ln w="3175">
            <a:solidFill>
              <a:srgbClr val="808080"/>
            </a:solidFill>
            <a:prstDash val="solid"/>
          </a:ln>
        </c:spPr>
        <c:txPr>
          <a:bodyPr rot="-2700000" vert="horz"/>
          <a:lstStyle/>
          <a:p>
            <a:pPr>
              <a:defRPr sz="900" b="0" i="0" u="none" strike="noStrike" baseline="0">
                <a:solidFill>
                  <a:srgbClr val="000000"/>
                </a:solidFill>
                <a:latin typeface="Calibri"/>
                <a:ea typeface="Calibri"/>
                <a:cs typeface="Calibri"/>
              </a:defRPr>
            </a:pPr>
            <a:endParaRPr lang="tr-TR"/>
          </a:p>
        </c:txPr>
        <c:crossAx val="742997856"/>
        <c:crosses val="autoZero"/>
        <c:auto val="1"/>
        <c:lblAlgn val="ctr"/>
        <c:lblOffset val="100"/>
        <c:tickLblSkip val="1"/>
        <c:tickMarkSkip val="1"/>
        <c:noMultiLvlLbl val="0"/>
      </c:catAx>
      <c:valAx>
        <c:axId val="742997856"/>
        <c:scaling>
          <c:orientation val="minMax"/>
        </c:scaling>
        <c:delete val="0"/>
        <c:axPos val="l"/>
        <c:majorGridlines>
          <c:spPr>
            <a:ln w="3175">
              <a:solidFill>
                <a:srgbClr val="808080"/>
              </a:solidFill>
              <a:prstDash val="solid"/>
            </a:ln>
          </c:spPr>
        </c:majorGridlines>
        <c:numFmt formatCode="&quot;$&quot;#,##0_);[Red]\(&quot;$&quot;#,##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742987272"/>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Calibri"/>
                <a:ea typeface="Calibri"/>
                <a:cs typeface="Calibri"/>
              </a:defRPr>
            </a:pPr>
            <a:r>
              <a:rPr lang="en-US"/>
              <a:t>Sales Units, History and Plan</a:t>
            </a:r>
          </a:p>
        </c:rich>
      </c:tx>
      <c:layout>
        <c:manualLayout>
          <c:xMode val="edge"/>
          <c:yMode val="edge"/>
          <c:x val="0.36848072562358275"/>
          <c:y val="2.3880597014925373E-2"/>
        </c:manualLayout>
      </c:layout>
      <c:overlay val="0"/>
      <c:spPr>
        <a:solidFill>
          <a:srgbClr val="FFFFFF"/>
        </a:solidFill>
        <a:ln w="25400">
          <a:noFill/>
        </a:ln>
      </c:spPr>
    </c:title>
    <c:autoTitleDeleted val="0"/>
    <c:plotArea>
      <c:layout>
        <c:manualLayout>
          <c:layoutTarget val="inner"/>
          <c:xMode val="edge"/>
          <c:yMode val="edge"/>
          <c:x val="6.4625850340136057E-2"/>
          <c:y val="0.12238805970149254"/>
          <c:w val="0.91043083900226762"/>
          <c:h val="0.58208955223880599"/>
        </c:manualLayout>
      </c:layout>
      <c:lineChart>
        <c:grouping val="standard"/>
        <c:varyColors val="0"/>
        <c:ser>
          <c:idx val="0"/>
          <c:order val="0"/>
          <c:tx>
            <c:v>Sales Units</c:v>
          </c:tx>
          <c:spPr>
            <a:ln w="25400">
              <a:solidFill>
                <a:srgbClr val="008080"/>
              </a:solidFill>
              <a:prstDash val="solid"/>
            </a:ln>
          </c:spPr>
          <c:marker>
            <c:symbol val="none"/>
          </c:marker>
          <c:cat>
            <c:strRef>
              <c:f>[0]!Revenue_Time_Period</c:f>
              <c:strCache>
                <c:ptCount val="12"/>
                <c:pt idx="0">
                  <c:v>Q1 2009</c:v>
                </c:pt>
                <c:pt idx="1">
                  <c:v>Q2 2009</c:v>
                </c:pt>
                <c:pt idx="2">
                  <c:v>Q3 2009</c:v>
                </c:pt>
                <c:pt idx="3">
                  <c:v>Q4 2009</c:v>
                </c:pt>
                <c:pt idx="4">
                  <c:v>Q1 2010</c:v>
                </c:pt>
                <c:pt idx="5">
                  <c:v>Q2 2010</c:v>
                </c:pt>
                <c:pt idx="6">
                  <c:v>Q3 2010</c:v>
                </c:pt>
                <c:pt idx="7">
                  <c:v>Q4 2010</c:v>
                </c:pt>
                <c:pt idx="8">
                  <c:v>Q1 2011</c:v>
                </c:pt>
                <c:pt idx="9">
                  <c:v>Q2 2011</c:v>
                </c:pt>
                <c:pt idx="10">
                  <c:v>Q3 2011</c:v>
                </c:pt>
                <c:pt idx="11">
                  <c:v>Q4 2011</c:v>
                </c:pt>
              </c:strCache>
            </c:strRef>
          </c:cat>
          <c:val>
            <c:numRef>
              <c:f>[0]!Units_Products</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smooth val="0"/>
        <c:axId val="742999032"/>
        <c:axId val="742987664"/>
      </c:lineChart>
      <c:catAx>
        <c:axId val="742999032"/>
        <c:scaling>
          <c:orientation val="minMax"/>
        </c:scaling>
        <c:delete val="0"/>
        <c:axPos val="b"/>
        <c:numFmt formatCode="General" sourceLinked="1"/>
        <c:majorTickMark val="out"/>
        <c:minorTickMark val="none"/>
        <c:tickLblPos val="nextTo"/>
        <c:spPr>
          <a:ln w="3175">
            <a:solidFill>
              <a:srgbClr val="808080"/>
            </a:solidFill>
            <a:prstDash val="solid"/>
          </a:ln>
        </c:spPr>
        <c:txPr>
          <a:bodyPr rot="-2700000" vert="horz"/>
          <a:lstStyle/>
          <a:p>
            <a:pPr>
              <a:defRPr sz="900" b="0" i="0" u="none" strike="noStrike" baseline="0">
                <a:solidFill>
                  <a:srgbClr val="000000"/>
                </a:solidFill>
                <a:latin typeface="Calibri"/>
                <a:ea typeface="Calibri"/>
                <a:cs typeface="Calibri"/>
              </a:defRPr>
            </a:pPr>
            <a:endParaRPr lang="tr-TR"/>
          </a:p>
        </c:txPr>
        <c:crossAx val="742987664"/>
        <c:crosses val="autoZero"/>
        <c:auto val="1"/>
        <c:lblAlgn val="ctr"/>
        <c:lblOffset val="100"/>
        <c:tickLblSkip val="1"/>
        <c:tickMarkSkip val="1"/>
        <c:noMultiLvlLbl val="0"/>
      </c:catAx>
      <c:valAx>
        <c:axId val="742987664"/>
        <c:scaling>
          <c:orientation val="minMax"/>
        </c:scaling>
        <c:delete val="0"/>
        <c:axPos val="l"/>
        <c:majorGridlines>
          <c:spPr>
            <a:ln w="3175">
              <a:solidFill>
                <a:srgbClr val="808080"/>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742999032"/>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4381500</xdr:colOff>
      <xdr:row>0</xdr:row>
      <xdr:rowOff>19050</xdr:rowOff>
    </xdr:from>
    <xdr:to>
      <xdr:col>0</xdr:col>
      <xdr:colOff>6543675</xdr:colOff>
      <xdr:row>1</xdr:row>
      <xdr:rowOff>76200</xdr:rowOff>
    </xdr:to>
    <xdr:pic>
      <xdr:nvPicPr>
        <xdr:cNvPr id="2" name="Picture 3" descr="Logo_R_Wide302x30_081224.gif"/>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0" y="19050"/>
          <a:ext cx="21621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1933575</xdr:colOff>
      <xdr:row>46</xdr:row>
      <xdr:rowOff>114300</xdr:rowOff>
    </xdr:from>
    <xdr:to>
      <xdr:col>0</xdr:col>
      <xdr:colOff>5143500</xdr:colOff>
      <xdr:row>46</xdr:row>
      <xdr:rowOff>1581150</xdr:rowOff>
    </xdr:to>
    <xdr:pic>
      <xdr:nvPicPr>
        <xdr:cNvPr id="3" name="Picture 2" descr="workflow"/>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33575" y="4695825"/>
          <a:ext cx="3209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44</xdr:row>
      <xdr:rowOff>19050</xdr:rowOff>
    </xdr:from>
    <xdr:to>
      <xdr:col>6</xdr:col>
      <xdr:colOff>381000</xdr:colOff>
      <xdr:row>84</xdr:row>
      <xdr:rowOff>123825</xdr:rowOff>
    </xdr:to>
    <xdr:graphicFrame macro="">
      <xdr:nvGraphicFramePr>
        <xdr:cNvPr id="1389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44</xdr:row>
      <xdr:rowOff>0</xdr:rowOff>
    </xdr:from>
    <xdr:to>
      <xdr:col>13</xdr:col>
      <xdr:colOff>361950</xdr:colOff>
      <xdr:row>84</xdr:row>
      <xdr:rowOff>104775</xdr:rowOff>
    </xdr:to>
    <xdr:graphicFrame macro="">
      <xdr:nvGraphicFramePr>
        <xdr:cNvPr id="13898"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1</xdr:row>
      <xdr:rowOff>28575</xdr:rowOff>
    </xdr:from>
    <xdr:to>
      <xdr:col>13</xdr:col>
      <xdr:colOff>533400</xdr:colOff>
      <xdr:row>20</xdr:row>
      <xdr:rowOff>152400</xdr:rowOff>
    </xdr:to>
    <xdr:graphicFrame macro="">
      <xdr:nvGraphicFramePr>
        <xdr:cNvPr id="1389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22</xdr:row>
      <xdr:rowOff>0</xdr:rowOff>
    </xdr:from>
    <xdr:to>
      <xdr:col>13</xdr:col>
      <xdr:colOff>485775</xdr:colOff>
      <xdr:row>41</xdr:row>
      <xdr:rowOff>123825</xdr:rowOff>
    </xdr:to>
    <xdr:graphicFrame macro="">
      <xdr:nvGraphicFramePr>
        <xdr:cNvPr id="1390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templates.modelsheetsoft.com/browser/browse.aspx?s=salesplan01.xls" TargetMode="External"/><Relationship Id="rId7" Type="http://schemas.openxmlformats.org/officeDocument/2006/relationships/hyperlink" Target="mailto:info@modelsheetsoft.com." TargetMode="External"/><Relationship Id="rId2" Type="http://schemas.openxmlformats.org/officeDocument/2006/relationships/hyperlink" Target="mailto:info@modelsheetsoft.com" TargetMode="External"/><Relationship Id="rId1" Type="http://schemas.openxmlformats.org/officeDocument/2006/relationships/hyperlink" Target="http://www.modelsheetsoft.com/refer.aspx?s=salesplan01.xls" TargetMode="External"/><Relationship Id="rId6" Type="http://schemas.openxmlformats.org/officeDocument/2006/relationships/hyperlink" Target="http://www.modelsheetsoft.com/consulting-business-analysis.aspx" TargetMode="External"/><Relationship Id="rId5" Type="http://schemas.openxmlformats.org/officeDocument/2006/relationships/hyperlink" Target="http://templates.modelsheetsoft.com/modelsheettemplates/sales-plan-templates.aspx?s=salesplan01.xls" TargetMode="External"/><Relationship Id="rId4" Type="http://schemas.openxmlformats.org/officeDocument/2006/relationships/hyperlink" Target="http://www.modelsheetsoft.com/consulting-business-analysis.aspx?s=salesplan01.xl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2.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2:A192"/>
  <sheetViews>
    <sheetView tabSelected="1" workbookViewId="0">
      <selection activeCell="B1" sqref="B1"/>
    </sheetView>
  </sheetViews>
  <sheetFormatPr defaultRowHeight="12.75" outlineLevelRow="2" x14ac:dyDescent="0.2"/>
  <cols>
    <col min="1" max="1" width="98.7109375" style="249" customWidth="1"/>
    <col min="2" max="256" width="9.140625" style="244"/>
    <col min="257" max="257" width="98.7109375" style="244" customWidth="1"/>
    <col min="258" max="512" width="9.140625" style="244"/>
    <col min="513" max="513" width="98.7109375" style="244" customWidth="1"/>
    <col min="514" max="768" width="9.140625" style="244"/>
    <col min="769" max="769" width="98.7109375" style="244" customWidth="1"/>
    <col min="770" max="1024" width="9.140625" style="244"/>
    <col min="1025" max="1025" width="98.7109375" style="244" customWidth="1"/>
    <col min="1026" max="1280" width="9.140625" style="244"/>
    <col min="1281" max="1281" width="98.7109375" style="244" customWidth="1"/>
    <col min="1282" max="1536" width="9.140625" style="244"/>
    <col min="1537" max="1537" width="98.7109375" style="244" customWidth="1"/>
    <col min="1538" max="1792" width="9.140625" style="244"/>
    <col min="1793" max="1793" width="98.7109375" style="244" customWidth="1"/>
    <col min="1794" max="2048" width="9.140625" style="244"/>
    <col min="2049" max="2049" width="98.7109375" style="244" customWidth="1"/>
    <col min="2050" max="2304" width="9.140625" style="244"/>
    <col min="2305" max="2305" width="98.7109375" style="244" customWidth="1"/>
    <col min="2306" max="2560" width="9.140625" style="244"/>
    <col min="2561" max="2561" width="98.7109375" style="244" customWidth="1"/>
    <col min="2562" max="2816" width="9.140625" style="244"/>
    <col min="2817" max="2817" width="98.7109375" style="244" customWidth="1"/>
    <col min="2818" max="3072" width="9.140625" style="244"/>
    <col min="3073" max="3073" width="98.7109375" style="244" customWidth="1"/>
    <col min="3074" max="3328" width="9.140625" style="244"/>
    <col min="3329" max="3329" width="98.7109375" style="244" customWidth="1"/>
    <col min="3330" max="3584" width="9.140625" style="244"/>
    <col min="3585" max="3585" width="98.7109375" style="244" customWidth="1"/>
    <col min="3586" max="3840" width="9.140625" style="244"/>
    <col min="3841" max="3841" width="98.7109375" style="244" customWidth="1"/>
    <col min="3842" max="4096" width="9.140625" style="244"/>
    <col min="4097" max="4097" width="98.7109375" style="244" customWidth="1"/>
    <col min="4098" max="4352" width="9.140625" style="244"/>
    <col min="4353" max="4353" width="98.7109375" style="244" customWidth="1"/>
    <col min="4354" max="4608" width="9.140625" style="244"/>
    <col min="4609" max="4609" width="98.7109375" style="244" customWidth="1"/>
    <col min="4610" max="4864" width="9.140625" style="244"/>
    <col min="4865" max="4865" width="98.7109375" style="244" customWidth="1"/>
    <col min="4866" max="5120" width="9.140625" style="244"/>
    <col min="5121" max="5121" width="98.7109375" style="244" customWidth="1"/>
    <col min="5122" max="5376" width="9.140625" style="244"/>
    <col min="5377" max="5377" width="98.7109375" style="244" customWidth="1"/>
    <col min="5378" max="5632" width="9.140625" style="244"/>
    <col min="5633" max="5633" width="98.7109375" style="244" customWidth="1"/>
    <col min="5634" max="5888" width="9.140625" style="244"/>
    <col min="5889" max="5889" width="98.7109375" style="244" customWidth="1"/>
    <col min="5890" max="6144" width="9.140625" style="244"/>
    <col min="6145" max="6145" width="98.7109375" style="244" customWidth="1"/>
    <col min="6146" max="6400" width="9.140625" style="244"/>
    <col min="6401" max="6401" width="98.7109375" style="244" customWidth="1"/>
    <col min="6402" max="6656" width="9.140625" style="244"/>
    <col min="6657" max="6657" width="98.7109375" style="244" customWidth="1"/>
    <col min="6658" max="6912" width="9.140625" style="244"/>
    <col min="6913" max="6913" width="98.7109375" style="244" customWidth="1"/>
    <col min="6914" max="7168" width="9.140625" style="244"/>
    <col min="7169" max="7169" width="98.7109375" style="244" customWidth="1"/>
    <col min="7170" max="7424" width="9.140625" style="244"/>
    <col min="7425" max="7425" width="98.7109375" style="244" customWidth="1"/>
    <col min="7426" max="7680" width="9.140625" style="244"/>
    <col min="7681" max="7681" width="98.7109375" style="244" customWidth="1"/>
    <col min="7682" max="7936" width="9.140625" style="244"/>
    <col min="7937" max="7937" width="98.7109375" style="244" customWidth="1"/>
    <col min="7938" max="8192" width="9.140625" style="244"/>
    <col min="8193" max="8193" width="98.7109375" style="244" customWidth="1"/>
    <col min="8194" max="8448" width="9.140625" style="244"/>
    <col min="8449" max="8449" width="98.7109375" style="244" customWidth="1"/>
    <col min="8450" max="8704" width="9.140625" style="244"/>
    <col min="8705" max="8705" width="98.7109375" style="244" customWidth="1"/>
    <col min="8706" max="8960" width="9.140625" style="244"/>
    <col min="8961" max="8961" width="98.7109375" style="244" customWidth="1"/>
    <col min="8962" max="9216" width="9.140625" style="244"/>
    <col min="9217" max="9217" width="98.7109375" style="244" customWidth="1"/>
    <col min="9218" max="9472" width="9.140625" style="244"/>
    <col min="9473" max="9473" width="98.7109375" style="244" customWidth="1"/>
    <col min="9474" max="9728" width="9.140625" style="244"/>
    <col min="9729" max="9729" width="98.7109375" style="244" customWidth="1"/>
    <col min="9730" max="9984" width="9.140625" style="244"/>
    <col min="9985" max="9985" width="98.7109375" style="244" customWidth="1"/>
    <col min="9986" max="10240" width="9.140625" style="244"/>
    <col min="10241" max="10241" width="98.7109375" style="244" customWidth="1"/>
    <col min="10242" max="10496" width="9.140625" style="244"/>
    <col min="10497" max="10497" width="98.7109375" style="244" customWidth="1"/>
    <col min="10498" max="10752" width="9.140625" style="244"/>
    <col min="10753" max="10753" width="98.7109375" style="244" customWidth="1"/>
    <col min="10754" max="11008" width="9.140625" style="244"/>
    <col min="11009" max="11009" width="98.7109375" style="244" customWidth="1"/>
    <col min="11010" max="11264" width="9.140625" style="244"/>
    <col min="11265" max="11265" width="98.7109375" style="244" customWidth="1"/>
    <col min="11266" max="11520" width="9.140625" style="244"/>
    <col min="11521" max="11521" width="98.7109375" style="244" customWidth="1"/>
    <col min="11522" max="11776" width="9.140625" style="244"/>
    <col min="11777" max="11777" width="98.7109375" style="244" customWidth="1"/>
    <col min="11778" max="12032" width="9.140625" style="244"/>
    <col min="12033" max="12033" width="98.7109375" style="244" customWidth="1"/>
    <col min="12034" max="12288" width="9.140625" style="244"/>
    <col min="12289" max="12289" width="98.7109375" style="244" customWidth="1"/>
    <col min="12290" max="12544" width="9.140625" style="244"/>
    <col min="12545" max="12545" width="98.7109375" style="244" customWidth="1"/>
    <col min="12546" max="12800" width="9.140625" style="244"/>
    <col min="12801" max="12801" width="98.7109375" style="244" customWidth="1"/>
    <col min="12802" max="13056" width="9.140625" style="244"/>
    <col min="13057" max="13057" width="98.7109375" style="244" customWidth="1"/>
    <col min="13058" max="13312" width="9.140625" style="244"/>
    <col min="13313" max="13313" width="98.7109375" style="244" customWidth="1"/>
    <col min="13314" max="13568" width="9.140625" style="244"/>
    <col min="13569" max="13569" width="98.7109375" style="244" customWidth="1"/>
    <col min="13570" max="13824" width="9.140625" style="244"/>
    <col min="13825" max="13825" width="98.7109375" style="244" customWidth="1"/>
    <col min="13826" max="14080" width="9.140625" style="244"/>
    <col min="14081" max="14081" width="98.7109375" style="244" customWidth="1"/>
    <col min="14082" max="14336" width="9.140625" style="244"/>
    <col min="14337" max="14337" width="98.7109375" style="244" customWidth="1"/>
    <col min="14338" max="14592" width="9.140625" style="244"/>
    <col min="14593" max="14593" width="98.7109375" style="244" customWidth="1"/>
    <col min="14594" max="14848" width="9.140625" style="244"/>
    <col min="14849" max="14849" width="98.7109375" style="244" customWidth="1"/>
    <col min="14850" max="15104" width="9.140625" style="244"/>
    <col min="15105" max="15105" width="98.7109375" style="244" customWidth="1"/>
    <col min="15106" max="15360" width="9.140625" style="244"/>
    <col min="15361" max="15361" width="98.7109375" style="244" customWidth="1"/>
    <col min="15362" max="15616" width="9.140625" style="244"/>
    <col min="15617" max="15617" width="98.7109375" style="244" customWidth="1"/>
    <col min="15618" max="15872" width="9.140625" style="244"/>
    <col min="15873" max="15873" width="98.7109375" style="244" customWidth="1"/>
    <col min="15874" max="16128" width="9.140625" style="244"/>
    <col min="16129" max="16129" width="98.7109375" style="244" customWidth="1"/>
    <col min="16130" max="16384" width="9.140625" style="244"/>
  </cols>
  <sheetData>
    <row r="2" spans="1:1" ht="15.75" x14ac:dyDescent="0.2">
      <c r="A2" s="243"/>
    </row>
    <row r="3" spans="1:1" ht="18" x14ac:dyDescent="0.2">
      <c r="A3" s="245" t="s">
        <v>922</v>
      </c>
    </row>
    <row r="5" spans="1:1" ht="15" x14ac:dyDescent="0.2">
      <c r="A5" s="246" t="s">
        <v>923</v>
      </c>
    </row>
    <row r="6" spans="1:1" x14ac:dyDescent="0.2">
      <c r="A6" s="247" t="s">
        <v>924</v>
      </c>
    </row>
    <row r="7" spans="1:1" x14ac:dyDescent="0.2">
      <c r="A7" s="248"/>
    </row>
    <row r="8" spans="1:1" ht="51" x14ac:dyDescent="0.2">
      <c r="A8" s="249" t="s">
        <v>997</v>
      </c>
    </row>
    <row r="9" spans="1:1" x14ac:dyDescent="0.2">
      <c r="A9" s="250" t="s">
        <v>925</v>
      </c>
    </row>
    <row r="10" spans="1:1" x14ac:dyDescent="0.2">
      <c r="A10" s="248"/>
    </row>
    <row r="11" spans="1:1" ht="15" x14ac:dyDescent="0.2">
      <c r="A11" s="251" t="s">
        <v>926</v>
      </c>
    </row>
    <row r="12" spans="1:1" x14ac:dyDescent="0.2">
      <c r="A12" s="248"/>
    </row>
    <row r="13" spans="1:1" x14ac:dyDescent="0.2">
      <c r="A13" s="252" t="s">
        <v>927</v>
      </c>
    </row>
    <row r="14" spans="1:1" collapsed="1" x14ac:dyDescent="0.2">
      <c r="A14" s="253" t="s">
        <v>928</v>
      </c>
    </row>
    <row r="15" spans="1:1" hidden="1" outlineLevel="1" x14ac:dyDescent="0.2">
      <c r="A15" s="253" t="s">
        <v>998</v>
      </c>
    </row>
    <row r="16" spans="1:1" hidden="1" outlineLevel="2" x14ac:dyDescent="0.2">
      <c r="A16" s="254" t="s">
        <v>929</v>
      </c>
    </row>
    <row r="17" spans="1:1" hidden="1" outlineLevel="2" x14ac:dyDescent="0.2">
      <c r="A17" s="254" t="s">
        <v>999</v>
      </c>
    </row>
    <row r="18" spans="1:1" hidden="1" outlineLevel="2" x14ac:dyDescent="0.2">
      <c r="A18" s="254" t="s">
        <v>1000</v>
      </c>
    </row>
    <row r="19" spans="1:1" hidden="1" outlineLevel="2" x14ac:dyDescent="0.2">
      <c r="A19" s="254" t="s">
        <v>1001</v>
      </c>
    </row>
    <row r="20" spans="1:1" ht="25.5" hidden="1" outlineLevel="2" x14ac:dyDescent="0.2">
      <c r="A20" s="254" t="s">
        <v>1002</v>
      </c>
    </row>
    <row r="21" spans="1:1" hidden="1" outlineLevel="2" x14ac:dyDescent="0.2">
      <c r="A21" s="253"/>
    </row>
    <row r="22" spans="1:1" hidden="1" outlineLevel="1" x14ac:dyDescent="0.2">
      <c r="A22" s="253" t="s">
        <v>1003</v>
      </c>
    </row>
    <row r="23" spans="1:1" hidden="1" outlineLevel="2" x14ac:dyDescent="0.2">
      <c r="A23" s="254" t="s">
        <v>1004</v>
      </c>
    </row>
    <row r="24" spans="1:1" hidden="1" outlineLevel="2" x14ac:dyDescent="0.2">
      <c r="A24" s="254" t="s">
        <v>1005</v>
      </c>
    </row>
    <row r="25" spans="1:1" hidden="1" outlineLevel="2" x14ac:dyDescent="0.2">
      <c r="A25" s="254" t="s">
        <v>1006</v>
      </c>
    </row>
    <row r="26" spans="1:1" hidden="1" outlineLevel="2" x14ac:dyDescent="0.2">
      <c r="A26" s="248"/>
    </row>
    <row r="27" spans="1:1" hidden="1" outlineLevel="1" x14ac:dyDescent="0.2">
      <c r="A27" s="253" t="s">
        <v>1007</v>
      </c>
    </row>
    <row r="28" spans="1:1" hidden="1" outlineLevel="2" x14ac:dyDescent="0.2">
      <c r="A28" s="254" t="s">
        <v>1008</v>
      </c>
    </row>
    <row r="29" spans="1:1" ht="25.5" hidden="1" outlineLevel="2" x14ac:dyDescent="0.2">
      <c r="A29" s="254" t="s">
        <v>1009</v>
      </c>
    </row>
    <row r="30" spans="1:1" hidden="1" outlineLevel="2" x14ac:dyDescent="0.2">
      <c r="A30" s="254" t="s">
        <v>930</v>
      </c>
    </row>
    <row r="31" spans="1:1" hidden="1" outlineLevel="1" x14ac:dyDescent="0.2">
      <c r="A31" s="254"/>
    </row>
    <row r="32" spans="1:1" x14ac:dyDescent="0.2">
      <c r="A32" s="255" t="s">
        <v>931</v>
      </c>
    </row>
    <row r="33" spans="1:1" x14ac:dyDescent="0.2">
      <c r="A33" s="248"/>
    </row>
    <row r="34" spans="1:1" x14ac:dyDescent="0.2">
      <c r="A34" s="252" t="s">
        <v>932</v>
      </c>
    </row>
    <row r="35" spans="1:1" collapsed="1" x14ac:dyDescent="0.2">
      <c r="A35" s="253" t="s">
        <v>928</v>
      </c>
    </row>
    <row r="36" spans="1:1" hidden="1" outlineLevel="1" x14ac:dyDescent="0.2">
      <c r="A36" s="253" t="s">
        <v>1010</v>
      </c>
    </row>
    <row r="37" spans="1:1" hidden="1" outlineLevel="1" x14ac:dyDescent="0.2">
      <c r="A37" s="253" t="s">
        <v>933</v>
      </c>
    </row>
    <row r="38" spans="1:1" hidden="1" outlineLevel="1" x14ac:dyDescent="0.2">
      <c r="A38" s="253"/>
    </row>
    <row r="39" spans="1:1" x14ac:dyDescent="0.2">
      <c r="A39" s="255" t="s">
        <v>934</v>
      </c>
    </row>
    <row r="40" spans="1:1" x14ac:dyDescent="0.2">
      <c r="A40" s="248"/>
    </row>
    <row r="41" spans="1:1" x14ac:dyDescent="0.2">
      <c r="A41" s="252" t="s">
        <v>935</v>
      </c>
    </row>
    <row r="42" spans="1:1" x14ac:dyDescent="0.2">
      <c r="A42" s="248"/>
    </row>
    <row r="43" spans="1:1" ht="25.5" x14ac:dyDescent="0.2">
      <c r="A43" s="256" t="s">
        <v>936</v>
      </c>
    </row>
    <row r="44" spans="1:1" collapsed="1" x14ac:dyDescent="0.2">
      <c r="A44" s="253" t="s">
        <v>937</v>
      </c>
    </row>
    <row r="45" spans="1:1" hidden="1" outlineLevel="1" x14ac:dyDescent="0.2">
      <c r="A45" s="257"/>
    </row>
    <row r="46" spans="1:1" ht="63.75" hidden="1" outlineLevel="1" x14ac:dyDescent="0.2">
      <c r="A46" s="258" t="s">
        <v>938</v>
      </c>
    </row>
    <row r="47" spans="1:1" ht="140.1" hidden="1" customHeight="1" outlineLevel="1" x14ac:dyDescent="0.2">
      <c r="A47" s="259"/>
    </row>
    <row r="48" spans="1:1" ht="89.25" hidden="1" outlineLevel="1" x14ac:dyDescent="0.2">
      <c r="A48" s="260" t="s">
        <v>939</v>
      </c>
    </row>
    <row r="49" spans="1:1" hidden="1" outlineLevel="1" x14ac:dyDescent="0.2">
      <c r="A49" s="260"/>
    </row>
    <row r="50" spans="1:1" ht="63.75" hidden="1" outlineLevel="1" x14ac:dyDescent="0.2">
      <c r="A50" s="261" t="s">
        <v>940</v>
      </c>
    </row>
    <row r="51" spans="1:1" x14ac:dyDescent="0.2">
      <c r="A51" s="248"/>
    </row>
    <row r="52" spans="1:1" x14ac:dyDescent="0.2">
      <c r="A52" s="259" t="s">
        <v>941</v>
      </c>
    </row>
    <row r="53" spans="1:1" x14ac:dyDescent="0.2">
      <c r="A53" s="250" t="s">
        <v>942</v>
      </c>
    </row>
    <row r="54" spans="1:1" x14ac:dyDescent="0.2">
      <c r="A54" s="262" t="s">
        <v>943</v>
      </c>
    </row>
    <row r="55" spans="1:1" x14ac:dyDescent="0.2">
      <c r="A55" s="263"/>
    </row>
    <row r="56" spans="1:1" x14ac:dyDescent="0.2">
      <c r="A56" s="264"/>
    </row>
    <row r="57" spans="1:1" x14ac:dyDescent="0.2">
      <c r="A57" s="265"/>
    </row>
    <row r="58" spans="1:1" ht="15" x14ac:dyDescent="0.2">
      <c r="A58" s="251" t="s">
        <v>944</v>
      </c>
    </row>
    <row r="60" spans="1:1" ht="38.25" x14ac:dyDescent="0.2">
      <c r="A60" s="249" t="s">
        <v>945</v>
      </c>
    </row>
    <row r="62" spans="1:1" x14ac:dyDescent="0.2">
      <c r="A62" s="266" t="s">
        <v>946</v>
      </c>
    </row>
    <row r="64" spans="1:1" x14ac:dyDescent="0.2">
      <c r="A64" s="253" t="s">
        <v>947</v>
      </c>
    </row>
    <row r="66" spans="1:1" x14ac:dyDescent="0.2">
      <c r="A66" s="253" t="s">
        <v>948</v>
      </c>
    </row>
    <row r="67" spans="1:1" ht="25.5" x14ac:dyDescent="0.2">
      <c r="A67" s="254" t="s">
        <v>949</v>
      </c>
    </row>
    <row r="68" spans="1:1" ht="25.5" x14ac:dyDescent="0.2">
      <c r="A68" s="254" t="s">
        <v>950</v>
      </c>
    </row>
    <row r="69" spans="1:1" x14ac:dyDescent="0.2">
      <c r="A69" s="253"/>
    </row>
    <row r="70" spans="1:1" ht="25.5" x14ac:dyDescent="0.2">
      <c r="A70" s="253" t="s">
        <v>951</v>
      </c>
    </row>
    <row r="71" spans="1:1" x14ac:dyDescent="0.2">
      <c r="A71" s="254" t="s">
        <v>952</v>
      </c>
    </row>
    <row r="72" spans="1:1" x14ac:dyDescent="0.2">
      <c r="A72" s="254" t="s">
        <v>953</v>
      </c>
    </row>
    <row r="74" spans="1:1" ht="25.5" x14ac:dyDescent="0.2">
      <c r="A74" s="253" t="s">
        <v>954</v>
      </c>
    </row>
    <row r="75" spans="1:1" x14ac:dyDescent="0.2">
      <c r="A75" s="254" t="s">
        <v>955</v>
      </c>
    </row>
    <row r="76" spans="1:1" ht="25.5" x14ac:dyDescent="0.2">
      <c r="A76" s="254" t="s">
        <v>956</v>
      </c>
    </row>
    <row r="77" spans="1:1" x14ac:dyDescent="0.2">
      <c r="A77" s="254" t="s">
        <v>957</v>
      </c>
    </row>
    <row r="79" spans="1:1" x14ac:dyDescent="0.2">
      <c r="A79" s="253" t="s">
        <v>958</v>
      </c>
    </row>
    <row r="80" spans="1:1" x14ac:dyDescent="0.2">
      <c r="A80" s="254" t="s">
        <v>959</v>
      </c>
    </row>
    <row r="81" spans="1:1" x14ac:dyDescent="0.2">
      <c r="A81" s="254" t="s">
        <v>960</v>
      </c>
    </row>
    <row r="82" spans="1:1" x14ac:dyDescent="0.2">
      <c r="A82" s="254" t="s">
        <v>961</v>
      </c>
    </row>
    <row r="83" spans="1:1" x14ac:dyDescent="0.2">
      <c r="A83" s="254" t="s">
        <v>962</v>
      </c>
    </row>
    <row r="85" spans="1:1" x14ac:dyDescent="0.2">
      <c r="A85" s="253" t="s">
        <v>963</v>
      </c>
    </row>
    <row r="86" spans="1:1" x14ac:dyDescent="0.2">
      <c r="A86" s="267" t="s">
        <v>1011</v>
      </c>
    </row>
    <row r="87" spans="1:1" x14ac:dyDescent="0.2">
      <c r="A87" s="267" t="s">
        <v>964</v>
      </c>
    </row>
    <row r="88" spans="1:1" ht="25.5" x14ac:dyDescent="0.2">
      <c r="A88" s="254" t="s">
        <v>965</v>
      </c>
    </row>
    <row r="90" spans="1:1" x14ac:dyDescent="0.2">
      <c r="A90" s="253" t="s">
        <v>966</v>
      </c>
    </row>
    <row r="91" spans="1:1" ht="25.5" x14ac:dyDescent="0.2">
      <c r="A91" s="254" t="s">
        <v>1012</v>
      </c>
    </row>
    <row r="92" spans="1:1" x14ac:dyDescent="0.2">
      <c r="A92" s="254" t="s">
        <v>967</v>
      </c>
    </row>
    <row r="93" spans="1:1" x14ac:dyDescent="0.2">
      <c r="A93" s="249" t="s">
        <v>968</v>
      </c>
    </row>
    <row r="94" spans="1:1" ht="51" x14ac:dyDescent="0.2">
      <c r="A94" s="253" t="s">
        <v>969</v>
      </c>
    </row>
    <row r="96" spans="1:1" x14ac:dyDescent="0.2">
      <c r="A96" s="253" t="s">
        <v>970</v>
      </c>
    </row>
    <row r="98" spans="1:1" x14ac:dyDescent="0.2">
      <c r="A98" s="266" t="s">
        <v>971</v>
      </c>
    </row>
    <row r="100" spans="1:1" ht="38.25" x14ac:dyDescent="0.2">
      <c r="A100" s="253" t="s">
        <v>972</v>
      </c>
    </row>
    <row r="102" spans="1:1" ht="25.5" x14ac:dyDescent="0.2">
      <c r="A102" s="253" t="s">
        <v>973</v>
      </c>
    </row>
    <row r="104" spans="1:1" x14ac:dyDescent="0.2">
      <c r="A104" s="253" t="s">
        <v>974</v>
      </c>
    </row>
    <row r="105" spans="1:1" ht="25.5" x14ac:dyDescent="0.2">
      <c r="A105" s="254" t="s">
        <v>975</v>
      </c>
    </row>
    <row r="107" spans="1:1" x14ac:dyDescent="0.2">
      <c r="A107" s="249" t="s">
        <v>976</v>
      </c>
    </row>
    <row r="108" spans="1:1" ht="25.5" x14ac:dyDescent="0.2">
      <c r="A108" s="253" t="s">
        <v>977</v>
      </c>
    </row>
    <row r="109" spans="1:1" ht="38.25" x14ac:dyDescent="0.2">
      <c r="A109" s="253" t="s">
        <v>978</v>
      </c>
    </row>
    <row r="111" spans="1:1" x14ac:dyDescent="0.2">
      <c r="A111" s="252" t="s">
        <v>979</v>
      </c>
    </row>
    <row r="113" spans="1:1" x14ac:dyDescent="0.2">
      <c r="A113" s="249" t="s">
        <v>980</v>
      </c>
    </row>
    <row r="114" spans="1:1" ht="25.5" x14ac:dyDescent="0.2">
      <c r="A114" s="253" t="s">
        <v>1013</v>
      </c>
    </row>
    <row r="115" spans="1:1" ht="25.5" x14ac:dyDescent="0.2">
      <c r="A115" s="254" t="s">
        <v>981</v>
      </c>
    </row>
    <row r="116" spans="1:1" ht="25.5" x14ac:dyDescent="0.2">
      <c r="A116" s="254" t="s">
        <v>982</v>
      </c>
    </row>
    <row r="117" spans="1:1" ht="25.5" x14ac:dyDescent="0.2">
      <c r="A117" s="268" t="s">
        <v>983</v>
      </c>
    </row>
    <row r="118" spans="1:1" x14ac:dyDescent="0.2">
      <c r="A118" s="269" t="s">
        <v>984</v>
      </c>
    </row>
    <row r="121" spans="1:1" x14ac:dyDescent="0.2">
      <c r="A121" s="264"/>
    </row>
    <row r="123" spans="1:1" ht="15" x14ac:dyDescent="0.2">
      <c r="A123" s="251" t="s">
        <v>1014</v>
      </c>
    </row>
    <row r="125" spans="1:1" x14ac:dyDescent="0.2">
      <c r="A125" s="249" t="s">
        <v>1015</v>
      </c>
    </row>
    <row r="127" spans="1:1" x14ac:dyDescent="0.2">
      <c r="A127" s="249" t="s">
        <v>1016</v>
      </c>
    </row>
    <row r="128" spans="1:1" x14ac:dyDescent="0.2">
      <c r="A128" s="266" t="s">
        <v>1017</v>
      </c>
    </row>
    <row r="129" spans="1:1" x14ac:dyDescent="0.2">
      <c r="A129" s="248"/>
    </row>
    <row r="130" spans="1:1" ht="38.25" x14ac:dyDescent="0.2">
      <c r="A130" s="249" t="s">
        <v>1018</v>
      </c>
    </row>
    <row r="131" spans="1:1" ht="51" x14ac:dyDescent="0.2">
      <c r="A131" s="249" t="s">
        <v>1019</v>
      </c>
    </row>
    <row r="132" spans="1:1" x14ac:dyDescent="0.2">
      <c r="A132" s="253" t="s">
        <v>1020</v>
      </c>
    </row>
    <row r="133" spans="1:1" x14ac:dyDescent="0.2">
      <c r="A133" s="254" t="s">
        <v>1051</v>
      </c>
    </row>
    <row r="134" spans="1:1" ht="25.5" x14ac:dyDescent="0.2">
      <c r="A134" s="254" t="s">
        <v>1050</v>
      </c>
    </row>
    <row r="135" spans="1:1" ht="25.5" x14ac:dyDescent="0.2">
      <c r="A135" s="254" t="s">
        <v>1052</v>
      </c>
    </row>
    <row r="136" spans="1:1" x14ac:dyDescent="0.2">
      <c r="A136" s="253" t="s">
        <v>1053</v>
      </c>
    </row>
    <row r="137" spans="1:1" x14ac:dyDescent="0.2">
      <c r="A137" s="254" t="s">
        <v>1054</v>
      </c>
    </row>
    <row r="138" spans="1:1" ht="25.5" x14ac:dyDescent="0.2">
      <c r="A138" s="254" t="s">
        <v>1055</v>
      </c>
    </row>
    <row r="139" spans="1:1" ht="25.5" x14ac:dyDescent="0.2">
      <c r="A139" s="254" t="s">
        <v>1056</v>
      </c>
    </row>
    <row r="140" spans="1:1" x14ac:dyDescent="0.2">
      <c r="A140" s="253" t="s">
        <v>1021</v>
      </c>
    </row>
    <row r="141" spans="1:1" x14ac:dyDescent="0.2">
      <c r="A141" s="254" t="s">
        <v>1022</v>
      </c>
    </row>
    <row r="142" spans="1:1" ht="25.5" x14ac:dyDescent="0.2">
      <c r="A142" s="254" t="s">
        <v>1023</v>
      </c>
    </row>
    <row r="143" spans="1:1" ht="25.5" x14ac:dyDescent="0.2">
      <c r="A143" s="254" t="s">
        <v>1024</v>
      </c>
    </row>
    <row r="144" spans="1:1" x14ac:dyDescent="0.2">
      <c r="A144" s="253" t="s">
        <v>1025</v>
      </c>
    </row>
    <row r="145" spans="1:1" x14ac:dyDescent="0.2">
      <c r="A145" s="254" t="s">
        <v>1026</v>
      </c>
    </row>
    <row r="146" spans="1:1" ht="25.5" x14ac:dyDescent="0.2">
      <c r="A146" s="254" t="s">
        <v>1027</v>
      </c>
    </row>
    <row r="147" spans="1:1" ht="25.5" x14ac:dyDescent="0.2">
      <c r="A147" s="254" t="s">
        <v>1028</v>
      </c>
    </row>
    <row r="148" spans="1:1" x14ac:dyDescent="0.2">
      <c r="A148" s="253" t="s">
        <v>1029</v>
      </c>
    </row>
    <row r="149" spans="1:1" x14ac:dyDescent="0.2">
      <c r="A149" s="254" t="s">
        <v>1030</v>
      </c>
    </row>
    <row r="150" spans="1:1" x14ac:dyDescent="0.2">
      <c r="A150" s="254" t="s">
        <v>1031</v>
      </c>
    </row>
    <row r="151" spans="1:1" ht="25.5" x14ac:dyDescent="0.2">
      <c r="A151" s="254" t="s">
        <v>985</v>
      </c>
    </row>
    <row r="152" spans="1:1" ht="25.5" x14ac:dyDescent="0.2">
      <c r="A152" s="253" t="s">
        <v>1032</v>
      </c>
    </row>
    <row r="153" spans="1:1" x14ac:dyDescent="0.2">
      <c r="A153" s="253" t="s">
        <v>1033</v>
      </c>
    </row>
    <row r="154" spans="1:1" x14ac:dyDescent="0.2">
      <c r="A154" s="253"/>
    </row>
    <row r="155" spans="1:1" x14ac:dyDescent="0.2">
      <c r="A155" s="270" t="s">
        <v>986</v>
      </c>
    </row>
    <row r="156" spans="1:1" ht="25.5" x14ac:dyDescent="0.2">
      <c r="A156" s="253" t="s">
        <v>987</v>
      </c>
    </row>
    <row r="157" spans="1:1" ht="25.5" x14ac:dyDescent="0.2">
      <c r="A157" s="253" t="s">
        <v>988</v>
      </c>
    </row>
    <row r="158" spans="1:1" s="272" customFormat="1" x14ac:dyDescent="0.2">
      <c r="A158" s="249"/>
    </row>
    <row r="159" spans="1:1" ht="15" x14ac:dyDescent="0.2">
      <c r="A159" s="251" t="s">
        <v>1034</v>
      </c>
    </row>
    <row r="161" spans="1:1" ht="25.5" x14ac:dyDescent="0.2">
      <c r="A161" s="277" t="s">
        <v>1035</v>
      </c>
    </row>
    <row r="162" spans="1:1" ht="38.25" x14ac:dyDescent="0.2">
      <c r="A162" s="278" t="s">
        <v>1036</v>
      </c>
    </row>
    <row r="163" spans="1:1" ht="25.5" x14ac:dyDescent="0.2">
      <c r="A163" s="278" t="s">
        <v>1037</v>
      </c>
    </row>
    <row r="164" spans="1:1" ht="25.5" x14ac:dyDescent="0.2">
      <c r="A164" s="278" t="s">
        <v>1038</v>
      </c>
    </row>
    <row r="165" spans="1:1" x14ac:dyDescent="0.2">
      <c r="A165" s="278"/>
    </row>
    <row r="166" spans="1:1" x14ac:dyDescent="0.2">
      <c r="A166" s="277" t="s">
        <v>1039</v>
      </c>
    </row>
    <row r="167" spans="1:1" ht="25.5" x14ac:dyDescent="0.2">
      <c r="A167" s="278" t="s">
        <v>1040</v>
      </c>
    </row>
    <row r="168" spans="1:1" x14ac:dyDescent="0.2">
      <c r="A168" s="278" t="s">
        <v>1041</v>
      </c>
    </row>
    <row r="169" spans="1:1" ht="25.5" x14ac:dyDescent="0.2">
      <c r="A169" s="278" t="s">
        <v>1042</v>
      </c>
    </row>
    <row r="170" spans="1:1" x14ac:dyDescent="0.2">
      <c r="A170" s="278"/>
    </row>
    <row r="171" spans="1:1" ht="25.5" x14ac:dyDescent="0.2">
      <c r="A171" s="277" t="s">
        <v>1043</v>
      </c>
    </row>
    <row r="172" spans="1:1" ht="25.5" x14ac:dyDescent="0.2">
      <c r="A172" s="278" t="s">
        <v>1044</v>
      </c>
    </row>
    <row r="173" spans="1:1" ht="25.5" x14ac:dyDescent="0.2">
      <c r="A173" s="278" t="s">
        <v>1045</v>
      </c>
    </row>
    <row r="174" spans="1:1" ht="38.25" x14ac:dyDescent="0.2">
      <c r="A174" s="279" t="s">
        <v>1046</v>
      </c>
    </row>
    <row r="175" spans="1:1" ht="25.5" x14ac:dyDescent="0.2">
      <c r="A175" s="278" t="s">
        <v>1047</v>
      </c>
    </row>
    <row r="176" spans="1:1" ht="25.5" x14ac:dyDescent="0.2">
      <c r="A176" s="278" t="s">
        <v>1048</v>
      </c>
    </row>
    <row r="177" spans="1:1" x14ac:dyDescent="0.2">
      <c r="A177" s="278"/>
    </row>
    <row r="178" spans="1:1" ht="38.25" x14ac:dyDescent="0.2">
      <c r="A178" s="277" t="s">
        <v>1049</v>
      </c>
    </row>
    <row r="180" spans="1:1" s="272" customFormat="1" x14ac:dyDescent="0.2">
      <c r="A180" s="249"/>
    </row>
    <row r="181" spans="1:1" s="272" customFormat="1" ht="15" x14ac:dyDescent="0.2">
      <c r="A181" s="271" t="s">
        <v>992</v>
      </c>
    </row>
    <row r="182" spans="1:1" s="272" customFormat="1" x14ac:dyDescent="0.2">
      <c r="A182" s="273"/>
    </row>
    <row r="183" spans="1:1" s="272" customFormat="1" ht="25.5" x14ac:dyDescent="0.2">
      <c r="A183" s="273" t="s">
        <v>993</v>
      </c>
    </row>
    <row r="184" spans="1:1" s="272" customFormat="1" x14ac:dyDescent="0.2">
      <c r="A184" s="274" t="s">
        <v>994</v>
      </c>
    </row>
    <row r="185" spans="1:1" s="272" customFormat="1" x14ac:dyDescent="0.2">
      <c r="A185" s="273" t="s">
        <v>995</v>
      </c>
    </row>
    <row r="186" spans="1:1" x14ac:dyDescent="0.2">
      <c r="A186" s="275" t="s">
        <v>996</v>
      </c>
    </row>
    <row r="187" spans="1:1" x14ac:dyDescent="0.2">
      <c r="A187" s="273"/>
    </row>
    <row r="188" spans="1:1" x14ac:dyDescent="0.2">
      <c r="A188" s="276"/>
    </row>
    <row r="189" spans="1:1" x14ac:dyDescent="0.2">
      <c r="A189" s="249" t="s">
        <v>989</v>
      </c>
    </row>
    <row r="191" spans="1:1" x14ac:dyDescent="0.2">
      <c r="A191" s="249" t="s">
        <v>990</v>
      </c>
    </row>
    <row r="192" spans="1:1" x14ac:dyDescent="0.2">
      <c r="A192" s="249" t="s">
        <v>991</v>
      </c>
    </row>
  </sheetData>
  <hyperlinks>
    <hyperlink ref="A53" r:id="rId1"/>
    <hyperlink ref="A54" r:id="rId2"/>
    <hyperlink ref="A32" r:id="rId3"/>
    <hyperlink ref="A39" r:id="rId4"/>
    <hyperlink ref="A9" r:id="rId5"/>
    <hyperlink ref="A184" r:id="rId6"/>
    <hyperlink ref="A186" r:id="rId7"/>
  </hyperlinks>
  <printOptions horizontalCentered="1"/>
  <pageMargins left="0.45" right="0.45" top="0.5" bottom="0.5" header="0.3" footer="0.3"/>
  <pageSetup orientation="portrait" r:id="rId8"/>
  <headerFooter>
    <oddFooter>&amp;LModelSheet is a trademark of ModelSheet Software, LLC&amp;Rpage &amp;P of &amp;N</oddFooter>
  </headerFooter>
  <drawing r:id="rId9"/>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P79"/>
  <sheetViews>
    <sheetView zoomScaleNormal="100" workbookViewId="0"/>
  </sheetViews>
  <sheetFormatPr defaultRowHeight="12.75" customHeight="1" outlineLevelRow="2" x14ac:dyDescent="0.2"/>
  <cols>
    <col min="1" max="1" width="15" customWidth="1"/>
    <col min="2" max="16" width="12.42578125" customWidth="1"/>
  </cols>
  <sheetData>
    <row r="1" spans="1:16" ht="15.75" customHeight="1" x14ac:dyDescent="0.2">
      <c r="A1" s="282" t="str">
        <f>"Sales Plan, "&amp;YEAR('(FnCalls 1)'!A18-1)</f>
        <v>Sales Plan, 2011</v>
      </c>
      <c r="B1" s="282"/>
      <c r="C1" s="282"/>
      <c r="D1" s="282"/>
    </row>
    <row r="2" spans="1:16" ht="15.75" customHeight="1" x14ac:dyDescent="0.2">
      <c r="A2" s="282" t="str">
        <f>'History Input'!F8</f>
        <v>ABC Corp.</v>
      </c>
      <c r="B2" s="282"/>
      <c r="C2" s="282"/>
      <c r="D2" s="282"/>
    </row>
    <row r="3" spans="1:16" ht="15.75" customHeight="1" x14ac:dyDescent="0.2">
      <c r="A3" s="282" t="str">
        <f>"Products"</f>
        <v>Products</v>
      </c>
      <c r="B3" s="282"/>
      <c r="C3" s="282"/>
      <c r="D3" s="282"/>
    </row>
    <row r="4" spans="1:16" ht="15.75" customHeight="1" x14ac:dyDescent="0.2">
      <c r="A4" s="282" t="str">
        <f>""</f>
        <v/>
      </c>
      <c r="B4" s="282"/>
      <c r="C4" s="282"/>
      <c r="D4" s="282"/>
    </row>
    <row r="5" spans="1:16" ht="12.75" customHeight="1" x14ac:dyDescent="0.2">
      <c r="A5" s="281" t="str">
        <f>"Summary by Product Family"</f>
        <v>Summary by Product Family</v>
      </c>
      <c r="B5" s="281"/>
      <c r="C5" s="281"/>
    </row>
    <row r="6" spans="1:16" ht="12.75" hidden="1" customHeight="1" outlineLevel="1" x14ac:dyDescent="0.2">
      <c r="A6" s="1" t="str">
        <f>" "</f>
        <v xml:space="preserve"> </v>
      </c>
    </row>
    <row r="7" spans="1:16" ht="12.75" hidden="1" customHeight="1" outlineLevel="1" x14ac:dyDescent="0.2">
      <c r="A7" s="3" t="str">
        <f>"Revenue"</f>
        <v>Revenue</v>
      </c>
    </row>
    <row r="8" spans="1:16" ht="12.75" hidden="1" customHeight="1" outlineLevel="2" x14ac:dyDescent="0.2">
      <c r="A8" s="3" t="str">
        <f>" "</f>
        <v xml:space="preserve"> </v>
      </c>
    </row>
    <row r="9" spans="1:16" ht="12.75" hidden="1" customHeight="1" outlineLevel="2" x14ac:dyDescent="0.2">
      <c r="B9" s="9" t="str">
        <f>'(FnCalls 1)'!G6</f>
        <v>Q1 2009</v>
      </c>
      <c r="C9" s="10" t="str">
        <f>'(FnCalls 1)'!G7</f>
        <v>Q2 2009</v>
      </c>
      <c r="D9" s="10" t="str">
        <f>'(FnCalls 1)'!G8</f>
        <v>Q3 2009</v>
      </c>
      <c r="E9" s="10" t="str">
        <f>'(FnCalls 1)'!G9</f>
        <v>Q4 2009</v>
      </c>
      <c r="F9" s="48" t="str">
        <f>'(FnCalls 1)'!H6</f>
        <v>2009</v>
      </c>
      <c r="G9" s="10" t="str">
        <f>'(FnCalls 1)'!G10</f>
        <v>Q1 2010</v>
      </c>
      <c r="H9" s="10" t="str">
        <f>'(FnCalls 1)'!G11</f>
        <v>Q2 2010</v>
      </c>
      <c r="I9" s="10" t="str">
        <f>'(FnCalls 1)'!G12</f>
        <v>Q3 2010</v>
      </c>
      <c r="J9" s="10" t="str">
        <f>'(FnCalls 1)'!G13</f>
        <v>Q4 2010</v>
      </c>
      <c r="K9" s="48" t="str">
        <f>'(FnCalls 1)'!H10</f>
        <v>2010</v>
      </c>
      <c r="L9" s="10" t="str">
        <f>'(FnCalls 1)'!G14</f>
        <v>Q1 2011</v>
      </c>
      <c r="M9" s="10" t="str">
        <f>'(FnCalls 1)'!G15</f>
        <v>Q2 2011</v>
      </c>
      <c r="N9" s="10" t="str">
        <f>'(FnCalls 1)'!G16</f>
        <v>Q3 2011</v>
      </c>
      <c r="O9" s="10" t="str">
        <f>'(FnCalls 1)'!G17</f>
        <v>Q4 2011</v>
      </c>
      <c r="P9" s="48" t="str">
        <f>'(FnCalls 1)'!H14</f>
        <v>2011</v>
      </c>
    </row>
    <row r="10" spans="1:16" ht="12.75" hidden="1" customHeight="1" outlineLevel="2" x14ac:dyDescent="0.2">
      <c r="A10" s="49" t="str">
        <f>Labels!B40</f>
        <v>Revenue</v>
      </c>
      <c r="B10" s="101"/>
      <c r="C10" s="101"/>
      <c r="D10" s="101"/>
      <c r="E10" s="101"/>
      <c r="F10" s="146"/>
      <c r="G10" s="101"/>
      <c r="H10" s="101"/>
      <c r="I10" s="101"/>
      <c r="J10" s="101"/>
      <c r="K10" s="146"/>
      <c r="L10" s="101"/>
      <c r="M10" s="101"/>
      <c r="N10" s="101"/>
      <c r="O10" s="101"/>
      <c r="P10" s="146"/>
    </row>
    <row r="11" spans="1:16" ht="12.75" hidden="1" customHeight="1" outlineLevel="2" x14ac:dyDescent="0.2">
      <c r="A11" s="52" t="str">
        <f>"   "&amp;Labels!B111</f>
        <v xml:space="preserve">   Drill Press</v>
      </c>
      <c r="B11" s="109">
        <f>SUM('Sales Summary'!B40,'Sales Summary'!B44)</f>
        <v>0</v>
      </c>
      <c r="C11" s="109">
        <f>SUM('Sales Summary'!C40,'Sales Summary'!C44)</f>
        <v>0</v>
      </c>
      <c r="D11" s="109">
        <f>SUM('Sales Summary'!D40,'Sales Summary'!D44)</f>
        <v>0</v>
      </c>
      <c r="E11" s="109">
        <f>SUM('Sales Summary'!E40,'Sales Summary'!E44)</f>
        <v>0</v>
      </c>
      <c r="F11" s="147">
        <f>SUM(B11:E11)</f>
        <v>0</v>
      </c>
      <c r="G11" s="109">
        <f>SUM('Sales Summary'!F40,'Sales Summary'!F44)</f>
        <v>0</v>
      </c>
      <c r="H11" s="109">
        <f>SUM('Sales Summary'!G40,'Sales Summary'!G44)</f>
        <v>0</v>
      </c>
      <c r="I11" s="109">
        <f>SUM('Sales Summary'!H40,'Sales Summary'!H44)</f>
        <v>0</v>
      </c>
      <c r="J11" s="109">
        <f>SUM('Sales Summary'!I40,'Sales Summary'!I44)</f>
        <v>0</v>
      </c>
      <c r="K11" s="147">
        <f>SUM(G11:J11)</f>
        <v>0</v>
      </c>
      <c r="L11" s="109">
        <f>SUM('Sales Summary'!J40,'Sales Summary'!J44)</f>
        <v>0</v>
      </c>
      <c r="M11" s="109">
        <f>SUM('Sales Summary'!K40,'Sales Summary'!K44)</f>
        <v>0</v>
      </c>
      <c r="N11" s="109">
        <f>SUM('Sales Summary'!L40,'Sales Summary'!L44)</f>
        <v>0</v>
      </c>
      <c r="O11" s="109">
        <f>SUM('Sales Summary'!M40,'Sales Summary'!M44)</f>
        <v>0</v>
      </c>
      <c r="P11" s="147">
        <f>SUM(L11:O11)</f>
        <v>0</v>
      </c>
    </row>
    <row r="12" spans="1:16" ht="12.75" hidden="1" customHeight="1" outlineLevel="2" x14ac:dyDescent="0.2">
      <c r="A12" s="111" t="str">
        <f>"   "&amp;Labels!C110</f>
        <v xml:space="preserve">   Total</v>
      </c>
      <c r="B12" s="114">
        <f>B11</f>
        <v>0</v>
      </c>
      <c r="C12" s="114">
        <f>C11</f>
        <v>0</v>
      </c>
      <c r="D12" s="114">
        <f>D11</f>
        <v>0</v>
      </c>
      <c r="E12" s="114">
        <f>E11</f>
        <v>0</v>
      </c>
      <c r="F12" s="148">
        <f>SUM(B12:E12)</f>
        <v>0</v>
      </c>
      <c r="G12" s="114">
        <f>G11</f>
        <v>0</v>
      </c>
      <c r="H12" s="114">
        <f>H11</f>
        <v>0</v>
      </c>
      <c r="I12" s="114">
        <f>I11</f>
        <v>0</v>
      </c>
      <c r="J12" s="114">
        <f>J11</f>
        <v>0</v>
      </c>
      <c r="K12" s="148">
        <f>SUM(G12:J12)</f>
        <v>0</v>
      </c>
      <c r="L12" s="114">
        <f>L11</f>
        <v>0</v>
      </c>
      <c r="M12" s="114">
        <f>M11</f>
        <v>0</v>
      </c>
      <c r="N12" s="114">
        <f>N11</f>
        <v>0</v>
      </c>
      <c r="O12" s="114">
        <f>O11</f>
        <v>0</v>
      </c>
      <c r="P12" s="148">
        <f>SUM(L12:O12)</f>
        <v>0</v>
      </c>
    </row>
    <row r="13" spans="1:16" ht="12.75" hidden="1" customHeight="1" outlineLevel="2" collapsed="1" x14ac:dyDescent="0.2"/>
    <row r="14" spans="1:16" ht="12.75" hidden="1" customHeight="1" outlineLevel="1" collapsed="1" x14ac:dyDescent="0.2">
      <c r="A14" s="3" t="str">
        <f>"Revenue Growth"</f>
        <v>Revenue Growth</v>
      </c>
    </row>
    <row r="15" spans="1:16" ht="12.75" hidden="1" customHeight="1" outlineLevel="2" x14ac:dyDescent="0.2">
      <c r="A15" s="3" t="str">
        <f>" "</f>
        <v xml:space="preserve"> </v>
      </c>
    </row>
    <row r="16" spans="1:16" ht="12.75" hidden="1" customHeight="1" outlineLevel="2" x14ac:dyDescent="0.2">
      <c r="A16" s="49" t="str">
        <f>Labels!B43</f>
        <v>Rev Growth</v>
      </c>
      <c r="B16" s="62"/>
      <c r="C16" s="62"/>
      <c r="D16" s="62"/>
      <c r="E16" s="62"/>
      <c r="F16" s="63"/>
      <c r="G16" s="62"/>
      <c r="H16" s="62"/>
      <c r="I16" s="62"/>
      <c r="J16" s="62"/>
      <c r="K16" s="63"/>
      <c r="L16" s="62"/>
      <c r="M16" s="62"/>
      <c r="N16" s="62"/>
      <c r="O16" s="62"/>
      <c r="P16" s="63"/>
    </row>
    <row r="17" spans="1:16" ht="12.75" hidden="1" customHeight="1" outlineLevel="2" x14ac:dyDescent="0.2">
      <c r="A17" s="52" t="str">
        <f>"   "&amp;Labels!B111</f>
        <v xml:space="preserve">   Drill Press</v>
      </c>
      <c r="B17" s="67"/>
      <c r="C17" s="67" t="str">
        <f t="shared" ref="C17:E18" si="0">IF(B11=0," ",C11/B11-1)</f>
        <v xml:space="preserve"> </v>
      </c>
      <c r="D17" s="67" t="str">
        <f t="shared" si="0"/>
        <v xml:space="preserve"> </v>
      </c>
      <c r="E17" s="67" t="str">
        <f t="shared" si="0"/>
        <v xml:space="preserve"> </v>
      </c>
      <c r="F17" s="65" t="str">
        <f>IF(0=0," ",SUM(B11:E11)/0-1)</f>
        <v xml:space="preserve"> </v>
      </c>
      <c r="G17" s="67" t="str">
        <f>IF(E11=0," ",G11/E11-1)</f>
        <v xml:space="preserve"> </v>
      </c>
      <c r="H17" s="67" t="str">
        <f t="shared" ref="H17:J18" si="1">IF(G11=0," ",H11/G11-1)</f>
        <v xml:space="preserve"> </v>
      </c>
      <c r="I17" s="67" t="str">
        <f t="shared" si="1"/>
        <v xml:space="preserve"> </v>
      </c>
      <c r="J17" s="67" t="str">
        <f t="shared" si="1"/>
        <v xml:space="preserve"> </v>
      </c>
      <c r="K17" s="65" t="str">
        <f>IF(SUM(B11:E11)=0," ",SUM(G11:J11)/SUM(B11:E11)-1)</f>
        <v xml:space="preserve"> </v>
      </c>
      <c r="L17" s="67" t="str">
        <f>IF(J11=0," ",L11/J11-1)</f>
        <v xml:space="preserve"> </v>
      </c>
      <c r="M17" s="67" t="str">
        <f t="shared" ref="M17:O18" si="2">IF(L11=0," ",M11/L11-1)</f>
        <v xml:space="preserve"> </v>
      </c>
      <c r="N17" s="67" t="str">
        <f t="shared" si="2"/>
        <v xml:space="preserve"> </v>
      </c>
      <c r="O17" s="67" t="str">
        <f t="shared" si="2"/>
        <v xml:space="preserve"> </v>
      </c>
      <c r="P17" s="65" t="str">
        <f>IF(SUM(G11:J11)=0," ",SUM(L11:O11)/SUM(G11:J11)-1)</f>
        <v xml:space="preserve"> </v>
      </c>
    </row>
    <row r="18" spans="1:16" ht="12.75" hidden="1" customHeight="1" outlineLevel="2" x14ac:dyDescent="0.2">
      <c r="A18" s="111" t="str">
        <f>"   "&amp;Labels!C110</f>
        <v xml:space="preserve">   Total</v>
      </c>
      <c r="B18" s="149"/>
      <c r="C18" s="149" t="str">
        <f t="shared" si="0"/>
        <v xml:space="preserve"> </v>
      </c>
      <c r="D18" s="149" t="str">
        <f t="shared" si="0"/>
        <v xml:space="preserve"> </v>
      </c>
      <c r="E18" s="149" t="str">
        <f t="shared" si="0"/>
        <v xml:space="preserve"> </v>
      </c>
      <c r="F18" s="70" t="str">
        <f>IF(0=0," ",SUM(B12:E12)/0-1)</f>
        <v xml:space="preserve"> </v>
      </c>
      <c r="G18" s="149" t="str">
        <f>IF(E12=0," ",G12/E12-1)</f>
        <v xml:space="preserve"> </v>
      </c>
      <c r="H18" s="149" t="str">
        <f t="shared" si="1"/>
        <v xml:space="preserve"> </v>
      </c>
      <c r="I18" s="149" t="str">
        <f t="shared" si="1"/>
        <v xml:space="preserve"> </v>
      </c>
      <c r="J18" s="149" t="str">
        <f t="shared" si="1"/>
        <v xml:space="preserve"> </v>
      </c>
      <c r="K18" s="70" t="str">
        <f>IF(SUM(B12:E12)=0," ",SUM(G12:J12)/SUM(B12:E12)-1)</f>
        <v xml:space="preserve"> </v>
      </c>
      <c r="L18" s="149" t="str">
        <f>IF(J12=0," ",L12/J12-1)</f>
        <v xml:space="preserve"> </v>
      </c>
      <c r="M18" s="149" t="str">
        <f t="shared" si="2"/>
        <v xml:space="preserve"> </v>
      </c>
      <c r="N18" s="149" t="str">
        <f t="shared" si="2"/>
        <v xml:space="preserve"> </v>
      </c>
      <c r="O18" s="149" t="str">
        <f t="shared" si="2"/>
        <v xml:space="preserve"> </v>
      </c>
      <c r="P18" s="70" t="str">
        <f>IF(SUM(G12:J12)=0," ",SUM(L12:O12)/SUM(G12:J12)-1)</f>
        <v xml:space="preserve"> </v>
      </c>
    </row>
    <row r="19" spans="1:16" ht="12.75" hidden="1" customHeight="1" outlineLevel="2" collapsed="1" x14ac:dyDescent="0.2"/>
    <row r="20" spans="1:16" ht="12.75" hidden="1" customHeight="1" outlineLevel="1" collapsed="1" x14ac:dyDescent="0.2">
      <c r="A20" s="3" t="str">
        <f>"Sales Units"</f>
        <v>Sales Units</v>
      </c>
    </row>
    <row r="21" spans="1:16" ht="12.75" hidden="1" customHeight="1" outlineLevel="2" x14ac:dyDescent="0.2">
      <c r="A21" s="3" t="str">
        <f>" "</f>
        <v xml:space="preserve"> </v>
      </c>
    </row>
    <row r="22" spans="1:16" ht="12.75" hidden="1" customHeight="1" outlineLevel="2" x14ac:dyDescent="0.2">
      <c r="A22" s="49" t="str">
        <f>Labels!B63</f>
        <v>Sales Units</v>
      </c>
      <c r="B22" s="81"/>
      <c r="C22" s="81"/>
      <c r="D22" s="81"/>
      <c r="E22" s="81"/>
      <c r="F22" s="82"/>
      <c r="G22" s="81"/>
      <c r="H22" s="81"/>
      <c r="I22" s="81"/>
      <c r="J22" s="81"/>
      <c r="K22" s="82"/>
      <c r="L22" s="81"/>
      <c r="M22" s="81"/>
      <c r="N22" s="81"/>
      <c r="O22" s="81"/>
      <c r="P22" s="82"/>
    </row>
    <row r="23" spans="1:16" ht="12.75" hidden="1" customHeight="1" outlineLevel="2" x14ac:dyDescent="0.2">
      <c r="A23" s="52" t="str">
        <f>"   "&amp;Labels!B111</f>
        <v xml:space="preserve">   Drill Press</v>
      </c>
      <c r="B23" s="86">
        <f>SUM('Sales Summary'!B191,'Sales Summary'!B204)</f>
        <v>0</v>
      </c>
      <c r="C23" s="86">
        <f>SUM('Sales Summary'!C191,'Sales Summary'!C204)</f>
        <v>0</v>
      </c>
      <c r="D23" s="86">
        <f>SUM('Sales Summary'!D191,'Sales Summary'!D204)</f>
        <v>0</v>
      </c>
      <c r="E23" s="86">
        <f>SUM('Sales Summary'!E191,'Sales Summary'!E204)</f>
        <v>0</v>
      </c>
      <c r="F23" s="84">
        <f>SUM(B23:E23)</f>
        <v>0</v>
      </c>
      <c r="G23" s="86">
        <f>SUM('Sales Summary'!F191,'Sales Summary'!F204)</f>
        <v>0</v>
      </c>
      <c r="H23" s="86">
        <f>SUM('Sales Summary'!G191,'Sales Summary'!G204)</f>
        <v>0</v>
      </c>
      <c r="I23" s="86">
        <f>SUM('Sales Summary'!H191,'Sales Summary'!H204)</f>
        <v>0</v>
      </c>
      <c r="J23" s="86">
        <f>SUM('Sales Summary'!I191,'Sales Summary'!I204)</f>
        <v>0</v>
      </c>
      <c r="K23" s="84">
        <f>SUM(G23:J23)</f>
        <v>0</v>
      </c>
      <c r="L23" s="86">
        <f>SUM('Sales Summary'!J191,'Sales Summary'!J204)</f>
        <v>0</v>
      </c>
      <c r="M23" s="86">
        <f>SUM('Sales Summary'!K191,'Sales Summary'!K204)</f>
        <v>0</v>
      </c>
      <c r="N23" s="86">
        <f>SUM('Sales Summary'!L191,'Sales Summary'!L204)</f>
        <v>0</v>
      </c>
      <c r="O23" s="86">
        <f>SUM('Sales Summary'!M191,'Sales Summary'!M204)</f>
        <v>0</v>
      </c>
      <c r="P23" s="84">
        <f>SUM(L23:O23)</f>
        <v>0</v>
      </c>
    </row>
    <row r="24" spans="1:16" ht="12.75" hidden="1" customHeight="1" outlineLevel="2" x14ac:dyDescent="0.2">
      <c r="A24" s="111" t="str">
        <f>"   "&amp;Labels!C110</f>
        <v xml:space="preserve">   Total</v>
      </c>
      <c r="B24" s="150">
        <f>B23</f>
        <v>0</v>
      </c>
      <c r="C24" s="150">
        <f>C23</f>
        <v>0</v>
      </c>
      <c r="D24" s="150">
        <f>D23</f>
        <v>0</v>
      </c>
      <c r="E24" s="150">
        <f>E23</f>
        <v>0</v>
      </c>
      <c r="F24" s="89">
        <f>SUM(B24:E24)</f>
        <v>0</v>
      </c>
      <c r="G24" s="150">
        <f>G23</f>
        <v>0</v>
      </c>
      <c r="H24" s="150">
        <f>H23</f>
        <v>0</v>
      </c>
      <c r="I24" s="150">
        <f>I23</f>
        <v>0</v>
      </c>
      <c r="J24" s="150">
        <f>J23</f>
        <v>0</v>
      </c>
      <c r="K24" s="89">
        <f>SUM(G24:J24)</f>
        <v>0</v>
      </c>
      <c r="L24" s="150">
        <f>L23</f>
        <v>0</v>
      </c>
      <c r="M24" s="150">
        <f>M23</f>
        <v>0</v>
      </c>
      <c r="N24" s="150">
        <f>N23</f>
        <v>0</v>
      </c>
      <c r="O24" s="150">
        <f>O23</f>
        <v>0</v>
      </c>
      <c r="P24" s="89">
        <f>SUM(L24:O24)</f>
        <v>0</v>
      </c>
    </row>
    <row r="25" spans="1:16" ht="12.75" hidden="1" customHeight="1" outlineLevel="2" collapsed="1" x14ac:dyDescent="0.2"/>
    <row r="26" spans="1:16" ht="12.75" hidden="1" customHeight="1" outlineLevel="1" collapsed="1" x14ac:dyDescent="0.2">
      <c r="A26" s="3" t="str">
        <f>"Units Growth"</f>
        <v>Units Growth</v>
      </c>
    </row>
    <row r="27" spans="1:16" ht="12.75" hidden="1" customHeight="1" outlineLevel="2" x14ac:dyDescent="0.2">
      <c r="A27" s="3" t="str">
        <f>" "</f>
        <v xml:space="preserve"> </v>
      </c>
    </row>
    <row r="28" spans="1:16" ht="12.75" hidden="1" customHeight="1" outlineLevel="2" collapsed="1" x14ac:dyDescent="0.2"/>
    <row r="29" spans="1:16" ht="12.75" hidden="1" customHeight="1" outlineLevel="1" collapsed="1" x14ac:dyDescent="0.2"/>
    <row r="30" spans="1:16" ht="12.75" customHeight="1" collapsed="1" x14ac:dyDescent="0.2"/>
    <row r="31" spans="1:16" ht="12.75" customHeight="1" x14ac:dyDescent="0.2">
      <c r="A31" s="281" t="str">
        <f>"Revenue Detail"</f>
        <v>Revenue Detail</v>
      </c>
      <c r="B31" s="281"/>
    </row>
    <row r="32" spans="1:16" ht="12.75" hidden="1" customHeight="1" outlineLevel="1" x14ac:dyDescent="0.2">
      <c r="A32" s="1" t="str">
        <f>" "</f>
        <v xml:space="preserve"> </v>
      </c>
    </row>
    <row r="33" spans="1:16" ht="12.75" hidden="1" customHeight="1" outlineLevel="1" x14ac:dyDescent="0.2">
      <c r="A33" s="49" t="str">
        <f>Labels!B40</f>
        <v>Revenue</v>
      </c>
      <c r="B33" s="101"/>
      <c r="C33" s="101"/>
      <c r="D33" s="101"/>
      <c r="E33" s="101"/>
      <c r="F33" s="146"/>
      <c r="G33" s="101"/>
      <c r="H33" s="101"/>
      <c r="I33" s="101"/>
      <c r="J33" s="101"/>
      <c r="K33" s="146"/>
      <c r="L33" s="101"/>
      <c r="M33" s="101"/>
      <c r="N33" s="101"/>
      <c r="O33" s="101"/>
      <c r="P33" s="146"/>
    </row>
    <row r="34" spans="1:16" ht="12.75" hidden="1" customHeight="1" outlineLevel="1" x14ac:dyDescent="0.2">
      <c r="A34" s="52" t="str">
        <f>"   "&amp;Labels!B111</f>
        <v xml:space="preserve">   Drill Press</v>
      </c>
      <c r="B34" s="109">
        <f>SUM('Sales Summary'!B19,'Sales Summary'!B32)</f>
        <v>0</v>
      </c>
      <c r="C34" s="109">
        <f>SUM('Sales Summary'!C19,'Sales Summary'!C32)</f>
        <v>0</v>
      </c>
      <c r="D34" s="109">
        <f>SUM('Sales Summary'!D19,'Sales Summary'!D32)</f>
        <v>0</v>
      </c>
      <c r="E34" s="109">
        <f>SUM('Sales Summary'!E19,'Sales Summary'!E32)</f>
        <v>0</v>
      </c>
      <c r="F34" s="147">
        <f>SUM(B34:E34)</f>
        <v>0</v>
      </c>
      <c r="G34" s="109">
        <f>SUM('Sales Summary'!F19,'Sales Summary'!F32)</f>
        <v>0</v>
      </c>
      <c r="H34" s="109">
        <f>SUM('Sales Summary'!G19,'Sales Summary'!G32)</f>
        <v>0</v>
      </c>
      <c r="I34" s="109">
        <f>SUM('Sales Summary'!H19,'Sales Summary'!H32)</f>
        <v>0</v>
      </c>
      <c r="J34" s="109">
        <f>SUM('Sales Summary'!I19,'Sales Summary'!I32)</f>
        <v>0</v>
      </c>
      <c r="K34" s="147">
        <f>SUM(G34:J34)</f>
        <v>0</v>
      </c>
      <c r="L34" s="109">
        <f>SUM('Sales Summary'!J19,'Sales Summary'!J32)</f>
        <v>0</v>
      </c>
      <c r="M34" s="109">
        <f>SUM('Sales Summary'!K19,'Sales Summary'!K32)</f>
        <v>0</v>
      </c>
      <c r="N34" s="109">
        <f>SUM('Sales Summary'!L19,'Sales Summary'!L32)</f>
        <v>0</v>
      </c>
      <c r="O34" s="109">
        <f>SUM('Sales Summary'!M19,'Sales Summary'!M32)</f>
        <v>0</v>
      </c>
      <c r="P34" s="147">
        <f>SUM(L34:O34)</f>
        <v>0</v>
      </c>
    </row>
    <row r="35" spans="1:16" ht="12.75" hidden="1" customHeight="1" outlineLevel="1" x14ac:dyDescent="0.2">
      <c r="A35" s="111" t="str">
        <f>"   "&amp;Labels!C110</f>
        <v xml:space="preserve">   Total</v>
      </c>
      <c r="B35" s="114">
        <f>B11</f>
        <v>0</v>
      </c>
      <c r="C35" s="114">
        <f>C11</f>
        <v>0</v>
      </c>
      <c r="D35" s="114">
        <f>D11</f>
        <v>0</v>
      </c>
      <c r="E35" s="114">
        <f>E11</f>
        <v>0</v>
      </c>
      <c r="F35" s="148">
        <f>SUM(B35:E35)</f>
        <v>0</v>
      </c>
      <c r="G35" s="114">
        <f>G11</f>
        <v>0</v>
      </c>
      <c r="H35" s="114">
        <f>H11</f>
        <v>0</v>
      </c>
      <c r="I35" s="114">
        <f>I11</f>
        <v>0</v>
      </c>
      <c r="J35" s="114">
        <f>J11</f>
        <v>0</v>
      </c>
      <c r="K35" s="148">
        <f>SUM(G35:J35)</f>
        <v>0</v>
      </c>
      <c r="L35" s="114">
        <f>L11</f>
        <v>0</v>
      </c>
      <c r="M35" s="114">
        <f>M11</f>
        <v>0</v>
      </c>
      <c r="N35" s="114">
        <f>N11</f>
        <v>0</v>
      </c>
      <c r="O35" s="114">
        <f>O11</f>
        <v>0</v>
      </c>
      <c r="P35" s="148">
        <f>SUM(L35:O35)</f>
        <v>0</v>
      </c>
    </row>
    <row r="36" spans="1:16" ht="12.75" hidden="1" customHeight="1" outlineLevel="1" x14ac:dyDescent="0.2"/>
    <row r="37" spans="1:16" ht="12.75" hidden="1" customHeight="1" outlineLevel="1" x14ac:dyDescent="0.2">
      <c r="A37" s="3" t="str">
        <f>"Revenue Growth"</f>
        <v>Revenue Growth</v>
      </c>
    </row>
    <row r="38" spans="1:16" ht="12.75" hidden="1" customHeight="1" outlineLevel="2" x14ac:dyDescent="0.2">
      <c r="A38" s="49" t="str">
        <f>Labels!B43</f>
        <v>Rev Growth</v>
      </c>
      <c r="B38" s="62"/>
      <c r="C38" s="62"/>
      <c r="D38" s="62"/>
      <c r="E38" s="62"/>
      <c r="F38" s="63"/>
      <c r="G38" s="62"/>
      <c r="H38" s="62"/>
      <c r="I38" s="62"/>
      <c r="J38" s="62"/>
      <c r="K38" s="63"/>
      <c r="L38" s="62"/>
      <c r="M38" s="62"/>
      <c r="N38" s="62"/>
      <c r="O38" s="62"/>
      <c r="P38" s="63"/>
    </row>
    <row r="39" spans="1:16" ht="12.75" hidden="1" customHeight="1" outlineLevel="2" x14ac:dyDescent="0.2">
      <c r="A39" s="52" t="str">
        <f>"   "&amp;Labels!B111</f>
        <v xml:space="preserve">   Drill Press</v>
      </c>
      <c r="B39" s="67"/>
      <c r="C39" s="67" t="str">
        <f t="shared" ref="C39:E40" si="3">IF(B11=0," ",C11/B11-1)</f>
        <v xml:space="preserve"> </v>
      </c>
      <c r="D39" s="67" t="str">
        <f t="shared" si="3"/>
        <v xml:space="preserve"> </v>
      </c>
      <c r="E39" s="67" t="str">
        <f t="shared" si="3"/>
        <v xml:space="preserve"> </v>
      </c>
      <c r="F39" s="65" t="str">
        <f>IF(0=0," ",SUM(B11:E11)/0-1)</f>
        <v xml:space="preserve"> </v>
      </c>
      <c r="G39" s="67" t="str">
        <f>IF(E11=0," ",G11/E11-1)</f>
        <v xml:space="preserve"> </v>
      </c>
      <c r="H39" s="67" t="str">
        <f t="shared" ref="H39:J40" si="4">IF(G11=0," ",H11/G11-1)</f>
        <v xml:space="preserve"> </v>
      </c>
      <c r="I39" s="67" t="str">
        <f t="shared" si="4"/>
        <v xml:space="preserve"> </v>
      </c>
      <c r="J39" s="67" t="str">
        <f t="shared" si="4"/>
        <v xml:space="preserve"> </v>
      </c>
      <c r="K39" s="65" t="str">
        <f>IF(SUM(B11:E11)=0," ",SUM(G11:J11)/SUM(B11:E11)-1)</f>
        <v xml:space="preserve"> </v>
      </c>
      <c r="L39" s="67" t="str">
        <f>IF(J11=0," ",L11/J11-1)</f>
        <v xml:space="preserve"> </v>
      </c>
      <c r="M39" s="67" t="str">
        <f t="shared" ref="M39:O40" si="5">IF(L11=0," ",M11/L11-1)</f>
        <v xml:space="preserve"> </v>
      </c>
      <c r="N39" s="67" t="str">
        <f t="shared" si="5"/>
        <v xml:space="preserve"> </v>
      </c>
      <c r="O39" s="67" t="str">
        <f t="shared" si="5"/>
        <v xml:space="preserve"> </v>
      </c>
      <c r="P39" s="65" t="str">
        <f>IF(SUM(G11:J11)=0," ",SUM(L11:O11)/SUM(G11:J11)-1)</f>
        <v xml:space="preserve"> </v>
      </c>
    </row>
    <row r="40" spans="1:16" ht="12.75" hidden="1" customHeight="1" outlineLevel="2" x14ac:dyDescent="0.2">
      <c r="A40" s="111" t="str">
        <f>"   "&amp;Labels!C110</f>
        <v xml:space="preserve">   Total</v>
      </c>
      <c r="B40" s="149"/>
      <c r="C40" s="149" t="str">
        <f t="shared" si="3"/>
        <v xml:space="preserve"> </v>
      </c>
      <c r="D40" s="149" t="str">
        <f t="shared" si="3"/>
        <v xml:space="preserve"> </v>
      </c>
      <c r="E40" s="149" t="str">
        <f t="shared" si="3"/>
        <v xml:space="preserve"> </v>
      </c>
      <c r="F40" s="70" t="str">
        <f>IF(0=0," ",SUM(B12:E12)/0-1)</f>
        <v xml:space="preserve"> </v>
      </c>
      <c r="G40" s="149" t="str">
        <f>IF(E12=0," ",G12/E12-1)</f>
        <v xml:space="preserve"> </v>
      </c>
      <c r="H40" s="149" t="str">
        <f t="shared" si="4"/>
        <v xml:space="preserve"> </v>
      </c>
      <c r="I40" s="149" t="str">
        <f t="shared" si="4"/>
        <v xml:space="preserve"> </v>
      </c>
      <c r="J40" s="149" t="str">
        <f t="shared" si="4"/>
        <v xml:space="preserve"> </v>
      </c>
      <c r="K40" s="70" t="str">
        <f>IF(SUM(B12:E12)=0," ",SUM(G12:J12)/SUM(B12:E12)-1)</f>
        <v xml:space="preserve"> </v>
      </c>
      <c r="L40" s="149" t="str">
        <f>IF(J12=0," ",L12/J12-1)</f>
        <v xml:space="preserve"> </v>
      </c>
      <c r="M40" s="149" t="str">
        <f t="shared" si="5"/>
        <v xml:space="preserve"> </v>
      </c>
      <c r="N40" s="149" t="str">
        <f t="shared" si="5"/>
        <v xml:space="preserve"> </v>
      </c>
      <c r="O40" s="149" t="str">
        <f t="shared" si="5"/>
        <v xml:space="preserve"> </v>
      </c>
      <c r="P40" s="70" t="str">
        <f>IF(SUM(G12:J12)=0," ",SUM(L12:O12)/SUM(G12:J12)-1)</f>
        <v xml:space="preserve"> </v>
      </c>
    </row>
    <row r="41" spans="1:16" ht="12.75" hidden="1" customHeight="1" outlineLevel="2" collapsed="1" x14ac:dyDescent="0.2"/>
    <row r="42" spans="1:16" ht="12.75" hidden="1" customHeight="1" outlineLevel="1" collapsed="1" x14ac:dyDescent="0.2"/>
    <row r="43" spans="1:16" ht="12.75" customHeight="1" collapsed="1" x14ac:dyDescent="0.2"/>
    <row r="44" spans="1:16" ht="12.75" customHeight="1" x14ac:dyDescent="0.2">
      <c r="A44" s="281" t="str">
        <f>"Sales Units Detail"</f>
        <v>Sales Units Detail</v>
      </c>
      <c r="B44" s="281"/>
    </row>
    <row r="45" spans="1:16" ht="12.75" hidden="1" customHeight="1" outlineLevel="1" x14ac:dyDescent="0.2">
      <c r="A45" s="1" t="str">
        <f>" "</f>
        <v xml:space="preserve"> </v>
      </c>
    </row>
    <row r="46" spans="1:16" ht="12.75" hidden="1" customHeight="1" outlineLevel="1" x14ac:dyDescent="0.2">
      <c r="B46" s="9" t="str">
        <f>'(FnCalls 1)'!G6</f>
        <v>Q1 2009</v>
      </c>
      <c r="C46" s="10" t="str">
        <f>'(FnCalls 1)'!G7</f>
        <v>Q2 2009</v>
      </c>
      <c r="D46" s="10" t="str">
        <f>'(FnCalls 1)'!G8</f>
        <v>Q3 2009</v>
      </c>
      <c r="E46" s="10" t="str">
        <f>'(FnCalls 1)'!G9</f>
        <v>Q4 2009</v>
      </c>
      <c r="F46" s="48" t="str">
        <f>'(FnCalls 1)'!H6</f>
        <v>2009</v>
      </c>
      <c r="G46" s="10" t="str">
        <f>'(FnCalls 1)'!G10</f>
        <v>Q1 2010</v>
      </c>
      <c r="H46" s="10" t="str">
        <f>'(FnCalls 1)'!G11</f>
        <v>Q2 2010</v>
      </c>
      <c r="I46" s="10" t="str">
        <f>'(FnCalls 1)'!G12</f>
        <v>Q3 2010</v>
      </c>
      <c r="J46" s="10" t="str">
        <f>'(FnCalls 1)'!G13</f>
        <v>Q4 2010</v>
      </c>
      <c r="K46" s="48" t="str">
        <f>'(FnCalls 1)'!H10</f>
        <v>2010</v>
      </c>
      <c r="L46" s="10" t="str">
        <f>'(FnCalls 1)'!G14</f>
        <v>Q1 2011</v>
      </c>
      <c r="M46" s="10" t="str">
        <f>'(FnCalls 1)'!G15</f>
        <v>Q2 2011</v>
      </c>
      <c r="N46" s="10" t="str">
        <f>'(FnCalls 1)'!G16</f>
        <v>Q3 2011</v>
      </c>
      <c r="O46" s="10" t="str">
        <f>'(FnCalls 1)'!G17</f>
        <v>Q4 2011</v>
      </c>
      <c r="P46" s="48" t="str">
        <f>'(FnCalls 1)'!H14</f>
        <v>2011</v>
      </c>
    </row>
    <row r="47" spans="1:16" ht="12.75" hidden="1" customHeight="1" outlineLevel="1" x14ac:dyDescent="0.2">
      <c r="A47" s="49" t="str">
        <f>Labels!B63</f>
        <v>Sales Units</v>
      </c>
      <c r="B47" s="81"/>
      <c r="C47" s="81"/>
      <c r="D47" s="81"/>
      <c r="E47" s="81"/>
      <c r="F47" s="82"/>
      <c r="G47" s="81"/>
      <c r="H47" s="81"/>
      <c r="I47" s="81"/>
      <c r="J47" s="81"/>
      <c r="K47" s="82"/>
      <c r="L47" s="81"/>
      <c r="M47" s="81"/>
      <c r="N47" s="81"/>
      <c r="O47" s="81"/>
      <c r="P47" s="82"/>
    </row>
    <row r="48" spans="1:16" ht="12.75" hidden="1" customHeight="1" outlineLevel="1" x14ac:dyDescent="0.2">
      <c r="A48" s="52" t="str">
        <f>"   "&amp;Labels!B111</f>
        <v xml:space="preserve">   Drill Press</v>
      </c>
      <c r="B48" s="86">
        <f>SUM('Sales Summary'!B191,'Sales Summary'!B204)</f>
        <v>0</v>
      </c>
      <c r="C48" s="86">
        <f>SUM('Sales Summary'!C191,'Sales Summary'!C204)</f>
        <v>0</v>
      </c>
      <c r="D48" s="86">
        <f>SUM('Sales Summary'!D191,'Sales Summary'!D204)</f>
        <v>0</v>
      </c>
      <c r="E48" s="86">
        <f>SUM('Sales Summary'!E191,'Sales Summary'!E204)</f>
        <v>0</v>
      </c>
      <c r="F48" s="84">
        <f>SUM(B48:E48)</f>
        <v>0</v>
      </c>
      <c r="G48" s="86">
        <f>SUM('Sales Summary'!F191,'Sales Summary'!F204)</f>
        <v>0</v>
      </c>
      <c r="H48" s="86">
        <f>SUM('Sales Summary'!G191,'Sales Summary'!G204)</f>
        <v>0</v>
      </c>
      <c r="I48" s="86">
        <f>SUM('Sales Summary'!H191,'Sales Summary'!H204)</f>
        <v>0</v>
      </c>
      <c r="J48" s="86">
        <f>SUM('Sales Summary'!I191,'Sales Summary'!I204)</f>
        <v>0</v>
      </c>
      <c r="K48" s="84">
        <f>SUM(G48:J48)</f>
        <v>0</v>
      </c>
      <c r="L48" s="86">
        <f>SUM('Sales Summary'!J191,'Sales Summary'!J204)</f>
        <v>0</v>
      </c>
      <c r="M48" s="86">
        <f>SUM('Sales Summary'!K191,'Sales Summary'!K204)</f>
        <v>0</v>
      </c>
      <c r="N48" s="86">
        <f>SUM('Sales Summary'!L191,'Sales Summary'!L204)</f>
        <v>0</v>
      </c>
      <c r="O48" s="86">
        <f>SUM('Sales Summary'!M191,'Sales Summary'!M204)</f>
        <v>0</v>
      </c>
      <c r="P48" s="84">
        <f>SUM(L48:O48)</f>
        <v>0</v>
      </c>
    </row>
    <row r="49" spans="1:16" ht="12.75" hidden="1" customHeight="1" outlineLevel="1" x14ac:dyDescent="0.2">
      <c r="A49" s="111" t="str">
        <f>"   "&amp;Labels!C110</f>
        <v xml:space="preserve">   Total</v>
      </c>
      <c r="B49" s="150">
        <f>B23</f>
        <v>0</v>
      </c>
      <c r="C49" s="150">
        <f>C23</f>
        <v>0</v>
      </c>
      <c r="D49" s="150">
        <f>D23</f>
        <v>0</v>
      </c>
      <c r="E49" s="150">
        <f>E23</f>
        <v>0</v>
      </c>
      <c r="F49" s="89">
        <f>SUM(B49:E49)</f>
        <v>0</v>
      </c>
      <c r="G49" s="150">
        <f>G23</f>
        <v>0</v>
      </c>
      <c r="H49" s="150">
        <f>H23</f>
        <v>0</v>
      </c>
      <c r="I49" s="150">
        <f>I23</f>
        <v>0</v>
      </c>
      <c r="J49" s="150">
        <f>J23</f>
        <v>0</v>
      </c>
      <c r="K49" s="89">
        <f>SUM(G49:J49)</f>
        <v>0</v>
      </c>
      <c r="L49" s="150">
        <f>L23</f>
        <v>0</v>
      </c>
      <c r="M49" s="150">
        <f>M23</f>
        <v>0</v>
      </c>
      <c r="N49" s="150">
        <f>N23</f>
        <v>0</v>
      </c>
      <c r="O49" s="150">
        <f>O23</f>
        <v>0</v>
      </c>
      <c r="P49" s="89">
        <f>SUM(L49:O49)</f>
        <v>0</v>
      </c>
    </row>
    <row r="50" spans="1:16" ht="12.75" hidden="1" customHeight="1" outlineLevel="1" x14ac:dyDescent="0.2"/>
    <row r="51" spans="1:16" ht="12.75" hidden="1" customHeight="1" outlineLevel="1" x14ac:dyDescent="0.2">
      <c r="A51" s="3" t="str">
        <f>"Units Growth"</f>
        <v>Units Growth</v>
      </c>
    </row>
    <row r="52" spans="1:16" ht="12.75" hidden="1" customHeight="1" outlineLevel="1" x14ac:dyDescent="0.2"/>
    <row r="53" spans="1:16" ht="12.75" hidden="1" customHeight="1" outlineLevel="1" collapsed="1" x14ac:dyDescent="0.2"/>
    <row r="54" spans="1:16" ht="12.75" customHeight="1" collapsed="1" x14ac:dyDescent="0.2"/>
    <row r="55" spans="1:16" ht="12.75" customHeight="1" x14ac:dyDescent="0.2">
      <c r="A55" s="2" t="str">
        <f>"Prices"</f>
        <v>Prices</v>
      </c>
    </row>
    <row r="56" spans="1:16" ht="12.75" hidden="1" customHeight="1" outlineLevel="1" x14ac:dyDescent="0.2">
      <c r="A56" s="1" t="str">
        <f>" "</f>
        <v xml:space="preserve"> </v>
      </c>
    </row>
    <row r="57" spans="1:16" ht="12.75" hidden="1" customHeight="1" outlineLevel="1" x14ac:dyDescent="0.2">
      <c r="A57" s="3" t="str">
        <f>"List Prices"</f>
        <v>List Prices</v>
      </c>
    </row>
    <row r="58" spans="1:16" ht="12.75" hidden="1" customHeight="1" outlineLevel="2" x14ac:dyDescent="0.2">
      <c r="A58" s="3" t="str">
        <f>" "</f>
        <v xml:space="preserve"> </v>
      </c>
    </row>
    <row r="59" spans="1:16" ht="12.75" hidden="1" customHeight="1" outlineLevel="2" x14ac:dyDescent="0.2">
      <c r="B59" s="9" t="str">
        <f>'(FnCalls 1)'!G6</f>
        <v>Q1 2009</v>
      </c>
      <c r="C59" s="10" t="str">
        <f>'(FnCalls 1)'!G7</f>
        <v>Q2 2009</v>
      </c>
      <c r="D59" s="10" t="str">
        <f>'(FnCalls 1)'!G8</f>
        <v>Q3 2009</v>
      </c>
      <c r="E59" s="10" t="str">
        <f>'(FnCalls 1)'!G9</f>
        <v>Q4 2009</v>
      </c>
      <c r="F59" s="48" t="str">
        <f>'(FnCalls 1)'!H6</f>
        <v>2009</v>
      </c>
      <c r="G59" s="10" t="str">
        <f>'(FnCalls 1)'!G10</f>
        <v>Q1 2010</v>
      </c>
      <c r="H59" s="10" t="str">
        <f>'(FnCalls 1)'!G11</f>
        <v>Q2 2010</v>
      </c>
      <c r="I59" s="10" t="str">
        <f>'(FnCalls 1)'!G12</f>
        <v>Q3 2010</v>
      </c>
      <c r="J59" s="10" t="str">
        <f>'(FnCalls 1)'!G13</f>
        <v>Q4 2010</v>
      </c>
      <c r="K59" s="48" t="str">
        <f>'(FnCalls 1)'!H10</f>
        <v>2010</v>
      </c>
      <c r="L59" s="10" t="str">
        <f>'(FnCalls 1)'!G14</f>
        <v>Q1 2011</v>
      </c>
      <c r="M59" s="10" t="str">
        <f>'(FnCalls 1)'!G15</f>
        <v>Q2 2011</v>
      </c>
      <c r="N59" s="10" t="str">
        <f>'(FnCalls 1)'!G16</f>
        <v>Q3 2011</v>
      </c>
      <c r="O59" s="10" t="str">
        <f>'(FnCalls 1)'!G17</f>
        <v>Q4 2011</v>
      </c>
      <c r="P59" s="48" t="str">
        <f>'(FnCalls 1)'!H14</f>
        <v>2011</v>
      </c>
    </row>
    <row r="60" spans="1:16" ht="12.75" hidden="1" customHeight="1" outlineLevel="2" x14ac:dyDescent="0.2">
      <c r="A60" s="49" t="str">
        <f>Labels!B33</f>
        <v>List Price</v>
      </c>
      <c r="B60" s="50"/>
      <c r="C60" s="50"/>
      <c r="D60" s="50"/>
      <c r="E60" s="50"/>
      <c r="F60" s="51"/>
      <c r="G60" s="50"/>
      <c r="H60" s="50"/>
      <c r="I60" s="50"/>
      <c r="J60" s="50"/>
      <c r="K60" s="51"/>
      <c r="L60" s="50"/>
      <c r="M60" s="50"/>
      <c r="N60" s="50"/>
      <c r="O60" s="50"/>
      <c r="P60" s="51"/>
    </row>
    <row r="61" spans="1:16" ht="12.75" hidden="1" customHeight="1" outlineLevel="2" x14ac:dyDescent="0.2">
      <c r="A61" s="52" t="str">
        <f>"   "&amp;Labels!B111</f>
        <v xml:space="preserve">   Drill Press</v>
      </c>
      <c r="B61" s="71">
        <f>'Price History'!B18</f>
        <v>0</v>
      </c>
      <c r="C61" s="71">
        <f>'Price History'!C18</f>
        <v>0</v>
      </c>
      <c r="D61" s="71">
        <f>'Price History'!D18</f>
        <v>0</v>
      </c>
      <c r="E61" s="71">
        <f>'Price History'!E18</f>
        <v>0</v>
      </c>
      <c r="F61" s="54">
        <f>IF(SUM('Sales History'!B124:E124)=0,0,SUM('(Other Variables)'!B370:E370)/SUM('Sales History'!B124:E124))</f>
        <v>0</v>
      </c>
      <c r="G61" s="71">
        <f>'Price History'!G18</f>
        <v>0</v>
      </c>
      <c r="H61" s="71">
        <f>'Price History'!H18</f>
        <v>0</v>
      </c>
      <c r="I61" s="71">
        <f>'Price History'!I18</f>
        <v>0</v>
      </c>
      <c r="J61" s="71">
        <f>'Price History'!J18</f>
        <v>0</v>
      </c>
      <c r="K61" s="54">
        <f>IF(SUM('Sales History'!G124:J124)=0,0,SUM('(Other Variables)'!F370:I370)/SUM('Sales History'!G124:J124))</f>
        <v>0</v>
      </c>
      <c r="L61" s="71">
        <f>'Price Plan'!B17</f>
        <v>0</v>
      </c>
      <c r="M61" s="71">
        <f>'Price Plan'!C17</f>
        <v>0</v>
      </c>
      <c r="N61" s="71">
        <f>'Price Plan'!D17</f>
        <v>0</v>
      </c>
      <c r="O61" s="71">
        <f>'Price Plan'!E17</f>
        <v>0</v>
      </c>
      <c r="P61" s="54">
        <f>IF(SUM('Sales Plan'!H36:K36)=0,0,SUM('(Other Variables)'!B288:E288)/SUM('Sales Plan'!H36:K36))</f>
        <v>0</v>
      </c>
    </row>
    <row r="62" spans="1:16" ht="12.75" hidden="1" customHeight="1" outlineLevel="2" x14ac:dyDescent="0.2">
      <c r="A62" s="111" t="str">
        <f>"   "&amp;Labels!C110</f>
        <v xml:space="preserve">   Total</v>
      </c>
      <c r="B62" s="151">
        <f>'Price History'!B22</f>
        <v>0</v>
      </c>
      <c r="C62" s="151">
        <f>'Price History'!C22</f>
        <v>0</v>
      </c>
      <c r="D62" s="151">
        <f>'Price History'!D22</f>
        <v>0</v>
      </c>
      <c r="E62" s="151">
        <f>'Price History'!E22</f>
        <v>0</v>
      </c>
      <c r="F62" s="61">
        <f>IF(SUM('Sales History'!B137:E137)=0,0,SUM('(Other Variables)'!B383:E383)/SUM('Sales History'!B137:E137))</f>
        <v>0</v>
      </c>
      <c r="G62" s="151">
        <f>'Price History'!G22</f>
        <v>0</v>
      </c>
      <c r="H62" s="151">
        <f>'Price History'!H22</f>
        <v>0</v>
      </c>
      <c r="I62" s="151">
        <f>'Price History'!I22</f>
        <v>0</v>
      </c>
      <c r="J62" s="151">
        <f>'Price History'!J22</f>
        <v>0</v>
      </c>
      <c r="K62" s="61">
        <f>IF(SUM('Sales History'!G137:J137)=0,0,SUM('(Other Variables)'!F383:I383)/SUM('Sales History'!G137:J137))</f>
        <v>0</v>
      </c>
      <c r="L62" s="151">
        <f>'Price Plan'!B21</f>
        <v>0</v>
      </c>
      <c r="M62" s="151">
        <f>'Price Plan'!C21</f>
        <v>0</v>
      </c>
      <c r="N62" s="151">
        <f>'Price Plan'!D21</f>
        <v>0</v>
      </c>
      <c r="O62" s="151">
        <f>'Price Plan'!E21</f>
        <v>0</v>
      </c>
      <c r="P62" s="61">
        <f>IF(SUM('Sales Plan'!H49:K49)=0,0,SUM('(Other Variables)'!B301:E301)/SUM('Sales Plan'!H49:K49))</f>
        <v>0</v>
      </c>
    </row>
    <row r="63" spans="1:16" ht="12.75" hidden="1" customHeight="1" outlineLevel="2" collapsed="1" x14ac:dyDescent="0.2"/>
    <row r="64" spans="1:16" ht="12.75" hidden="1" customHeight="1" outlineLevel="1" collapsed="1" x14ac:dyDescent="0.2">
      <c r="A64" s="283" t="str">
        <f>"Average Selling Prices"</f>
        <v>Average Selling Prices</v>
      </c>
      <c r="B64" s="283"/>
    </row>
    <row r="65" spans="1:16" ht="12.75" hidden="1" customHeight="1" outlineLevel="2" x14ac:dyDescent="0.2">
      <c r="A65" s="283" t="str">
        <f>" "</f>
        <v xml:space="preserve"> </v>
      </c>
      <c r="B65" s="283"/>
    </row>
    <row r="66" spans="1:16" ht="12.75" hidden="1" customHeight="1" outlineLevel="2" x14ac:dyDescent="0.2">
      <c r="B66" s="9" t="str">
        <f>'(FnCalls 1)'!G6</f>
        <v>Q1 2009</v>
      </c>
      <c r="C66" s="10" t="str">
        <f>'(FnCalls 1)'!G7</f>
        <v>Q2 2009</v>
      </c>
      <c r="D66" s="10" t="str">
        <f>'(FnCalls 1)'!G8</f>
        <v>Q3 2009</v>
      </c>
      <c r="E66" s="10" t="str">
        <f>'(FnCalls 1)'!G9</f>
        <v>Q4 2009</v>
      </c>
      <c r="F66" s="48" t="str">
        <f>'(FnCalls 1)'!H6</f>
        <v>2009</v>
      </c>
      <c r="G66" s="10" t="str">
        <f>'(FnCalls 1)'!G10</f>
        <v>Q1 2010</v>
      </c>
      <c r="H66" s="10" t="str">
        <f>'(FnCalls 1)'!G11</f>
        <v>Q2 2010</v>
      </c>
      <c r="I66" s="10" t="str">
        <f>'(FnCalls 1)'!G12</f>
        <v>Q3 2010</v>
      </c>
      <c r="J66" s="10" t="str">
        <f>'(FnCalls 1)'!G13</f>
        <v>Q4 2010</v>
      </c>
      <c r="K66" s="48" t="str">
        <f>'(FnCalls 1)'!H10</f>
        <v>2010</v>
      </c>
      <c r="L66" s="10" t="str">
        <f>'(FnCalls 1)'!G14</f>
        <v>Q1 2011</v>
      </c>
      <c r="M66" s="10" t="str">
        <f>'(FnCalls 1)'!G15</f>
        <v>Q2 2011</v>
      </c>
      <c r="N66" s="10" t="str">
        <f>'(FnCalls 1)'!G16</f>
        <v>Q3 2011</v>
      </c>
      <c r="O66" s="10" t="str">
        <f>'(FnCalls 1)'!G17</f>
        <v>Q4 2011</v>
      </c>
      <c r="P66" s="48" t="str">
        <f>'(FnCalls 1)'!H14</f>
        <v>2011</v>
      </c>
    </row>
    <row r="67" spans="1:16" ht="12.75" hidden="1" customHeight="1" outlineLevel="2" x14ac:dyDescent="0.2">
      <c r="A67" s="49" t="str">
        <f>Labels!B28</f>
        <v>Average Price $</v>
      </c>
      <c r="B67" s="50"/>
      <c r="C67" s="50"/>
      <c r="D67" s="50"/>
      <c r="E67" s="50"/>
      <c r="F67" s="51"/>
      <c r="G67" s="50"/>
      <c r="H67" s="50"/>
      <c r="I67" s="50"/>
      <c r="J67" s="50"/>
      <c r="K67" s="51"/>
      <c r="L67" s="50"/>
      <c r="M67" s="50"/>
      <c r="N67" s="50"/>
      <c r="O67" s="50"/>
      <c r="P67" s="51"/>
    </row>
    <row r="68" spans="1:16" ht="12.75" hidden="1" customHeight="1" outlineLevel="2" x14ac:dyDescent="0.2">
      <c r="A68" s="52" t="str">
        <f>"   "&amp;Labels!B111</f>
        <v xml:space="preserve">   Drill Press</v>
      </c>
      <c r="B68" s="71">
        <f t="shared" ref="B68:E69" si="6">B61*1+B61*(-B75)</f>
        <v>0</v>
      </c>
      <c r="C68" s="71">
        <f t="shared" si="6"/>
        <v>0</v>
      </c>
      <c r="D68" s="71">
        <f t="shared" si="6"/>
        <v>0</v>
      </c>
      <c r="E68" s="71">
        <f t="shared" si="6"/>
        <v>0</v>
      </c>
      <c r="F68" s="54">
        <f>IF(SUM('Sales History'!B124:E124)=0,0,SUM('(Other Variables)'!B370:E370)/SUM('Sales History'!B124:E124))*1+IF(SUM('Sales History'!B124:E124)=0,0,SUM('(Other Variables)'!B370:E370)/SUM('Sales History'!B124:E124))*(-IF(SUM('(Other Variables)'!B370:E370)=0,0,1-SUM(B11:E11)/SUM('(Other Variables)'!B370:E370)))</f>
        <v>0</v>
      </c>
      <c r="G68" s="71">
        <f t="shared" ref="G68:J69" si="7">G61*1+G61*(-G75)</f>
        <v>0</v>
      </c>
      <c r="H68" s="71">
        <f t="shared" si="7"/>
        <v>0</v>
      </c>
      <c r="I68" s="71">
        <f t="shared" si="7"/>
        <v>0</v>
      </c>
      <c r="J68" s="71">
        <f t="shared" si="7"/>
        <v>0</v>
      </c>
      <c r="K68" s="54">
        <f>IF(SUM('Sales History'!G124:J124)=0,0,SUM('(Other Variables)'!F370:I370)/SUM('Sales History'!G124:J124))*1+IF(SUM('Sales History'!G124:J124)=0,0,SUM('(Other Variables)'!F370:I370)/SUM('Sales History'!G124:J124))*(-IF(SUM('(Other Variables)'!F370:I370)=0,0,1-SUM(G11:J11)/SUM('(Other Variables)'!F370:I370)))</f>
        <v>0</v>
      </c>
      <c r="L68" s="71">
        <f t="shared" ref="L68:O69" si="8">L61*1+L61*(-L75)</f>
        <v>0</v>
      </c>
      <c r="M68" s="71">
        <f t="shared" si="8"/>
        <v>0</v>
      </c>
      <c r="N68" s="71">
        <f t="shared" si="8"/>
        <v>0</v>
      </c>
      <c r="O68" s="71">
        <f t="shared" si="8"/>
        <v>0</v>
      </c>
      <c r="P68" s="54">
        <f>IF(SUM('Sales Plan'!H36:K36)=0,0,SUM('(Other Variables)'!B288:E288)/SUM('Sales Plan'!H36:K36))*1+IF(SUM('Sales Plan'!H36:K36)=0,0,SUM('(Other Variables)'!B288:E288)/SUM('Sales Plan'!H36:K36))*(-IF(SUM('(Other Variables)'!J370:M370)=0,0,1-SUM(L11:O11)/SUM('(Other Variables)'!J370:M370)))</f>
        <v>0</v>
      </c>
    </row>
    <row r="69" spans="1:16" ht="12.75" hidden="1" customHeight="1" outlineLevel="2" x14ac:dyDescent="0.2">
      <c r="A69" s="111" t="str">
        <f>"   "&amp;Labels!C110</f>
        <v xml:space="preserve">   Total</v>
      </c>
      <c r="B69" s="151">
        <f t="shared" si="6"/>
        <v>0</v>
      </c>
      <c r="C69" s="151">
        <f t="shared" si="6"/>
        <v>0</v>
      </c>
      <c r="D69" s="151">
        <f t="shared" si="6"/>
        <v>0</v>
      </c>
      <c r="E69" s="151">
        <f t="shared" si="6"/>
        <v>0</v>
      </c>
      <c r="F69" s="61">
        <f>IF(SUM('Sales History'!B137:E137)=0,0,SUM('(Other Variables)'!B383:E383)/SUM('Sales History'!B137:E137))*1+IF(SUM('Sales History'!B137:E137)=0,0,SUM('(Other Variables)'!B383:E383)/SUM('Sales History'!B137:E137))*(-IF(SUM('(Other Variables)'!B383:E383)=0,0,1-SUM(B12:E12)/SUM('(Other Variables)'!B383:E383)))</f>
        <v>0</v>
      </c>
      <c r="G69" s="151">
        <f t="shared" si="7"/>
        <v>0</v>
      </c>
      <c r="H69" s="151">
        <f t="shared" si="7"/>
        <v>0</v>
      </c>
      <c r="I69" s="151">
        <f t="shared" si="7"/>
        <v>0</v>
      </c>
      <c r="J69" s="151">
        <f t="shared" si="7"/>
        <v>0</v>
      </c>
      <c r="K69" s="61">
        <f>IF(SUM('Sales History'!G137:J137)=0,0,SUM('(Other Variables)'!F383:I383)/SUM('Sales History'!G137:J137))*1+IF(SUM('Sales History'!G137:J137)=0,0,SUM('(Other Variables)'!F383:I383)/SUM('Sales History'!G137:J137))*(-IF(SUM('(Other Variables)'!F383:I383)=0,0,1-SUM(G12:J12)/SUM('(Other Variables)'!F383:I383)))</f>
        <v>0</v>
      </c>
      <c r="L69" s="151">
        <f t="shared" si="8"/>
        <v>0</v>
      </c>
      <c r="M69" s="151">
        <f t="shared" si="8"/>
        <v>0</v>
      </c>
      <c r="N69" s="151">
        <f t="shared" si="8"/>
        <v>0</v>
      </c>
      <c r="O69" s="151">
        <f t="shared" si="8"/>
        <v>0</v>
      </c>
      <c r="P69" s="61">
        <f>IF(SUM('Sales Plan'!H49:K49)=0,0,SUM('(Other Variables)'!B301:E301)/SUM('Sales Plan'!H49:K49))*1+IF(SUM('Sales Plan'!H49:K49)=0,0,SUM('(Other Variables)'!B301:E301)/SUM('Sales Plan'!H49:K49))*(-IF(SUM('(Other Variables)'!J383:M383)=0,0,1-SUM(L12:O12)/SUM('(Other Variables)'!J383:M383)))</f>
        <v>0</v>
      </c>
    </row>
    <row r="70" spans="1:16" ht="12.75" hidden="1" customHeight="1" outlineLevel="2" collapsed="1" x14ac:dyDescent="0.2"/>
    <row r="71" spans="1:16" ht="12.75" hidden="1" customHeight="1" outlineLevel="1" collapsed="1" x14ac:dyDescent="0.2">
      <c r="A71" s="3" t="str">
        <f>"Price Discount %"</f>
        <v>Price Discount %</v>
      </c>
    </row>
    <row r="72" spans="1:16" ht="12.75" hidden="1" customHeight="1" outlineLevel="2" x14ac:dyDescent="0.2">
      <c r="A72" s="3" t="str">
        <f>" "</f>
        <v xml:space="preserve"> </v>
      </c>
    </row>
    <row r="73" spans="1:16" ht="12.75" hidden="1" customHeight="1" outlineLevel="2" x14ac:dyDescent="0.2">
      <c r="B73" s="9" t="str">
        <f>'(FnCalls 1)'!G6</f>
        <v>Q1 2009</v>
      </c>
      <c r="C73" s="10" t="str">
        <f>'(FnCalls 1)'!G7</f>
        <v>Q2 2009</v>
      </c>
      <c r="D73" s="10" t="str">
        <f>'(FnCalls 1)'!G8</f>
        <v>Q3 2009</v>
      </c>
      <c r="E73" s="10" t="str">
        <f>'(FnCalls 1)'!G9</f>
        <v>Q4 2009</v>
      </c>
      <c r="F73" s="48" t="str">
        <f>'(FnCalls 1)'!H6</f>
        <v>2009</v>
      </c>
      <c r="G73" s="10" t="str">
        <f>'(FnCalls 1)'!G10</f>
        <v>Q1 2010</v>
      </c>
      <c r="H73" s="10" t="str">
        <f>'(FnCalls 1)'!G11</f>
        <v>Q2 2010</v>
      </c>
      <c r="I73" s="10" t="str">
        <f>'(FnCalls 1)'!G12</f>
        <v>Q3 2010</v>
      </c>
      <c r="J73" s="10" t="str">
        <f>'(FnCalls 1)'!G13</f>
        <v>Q4 2010</v>
      </c>
      <c r="K73" s="48" t="str">
        <f>'(FnCalls 1)'!H10</f>
        <v>2010</v>
      </c>
      <c r="L73" s="10" t="str">
        <f>'(FnCalls 1)'!G14</f>
        <v>Q1 2011</v>
      </c>
      <c r="M73" s="10" t="str">
        <f>'(FnCalls 1)'!G15</f>
        <v>Q2 2011</v>
      </c>
      <c r="N73" s="10" t="str">
        <f>'(FnCalls 1)'!G16</f>
        <v>Q3 2011</v>
      </c>
      <c r="O73" s="10" t="str">
        <f>'(FnCalls 1)'!G17</f>
        <v>Q4 2011</v>
      </c>
      <c r="P73" s="48" t="str">
        <f>'(FnCalls 1)'!H14</f>
        <v>2011</v>
      </c>
    </row>
    <row r="74" spans="1:16" ht="12.75" hidden="1" customHeight="1" outlineLevel="2" x14ac:dyDescent="0.2">
      <c r="A74" s="49" t="str">
        <f>Labels!B30</f>
        <v>Price Discount %</v>
      </c>
      <c r="B74" s="62"/>
      <c r="C74" s="62"/>
      <c r="D74" s="62"/>
      <c r="E74" s="62"/>
      <c r="F74" s="63"/>
      <c r="G74" s="62"/>
      <c r="H74" s="62"/>
      <c r="I74" s="62"/>
      <c r="J74" s="62"/>
      <c r="K74" s="63"/>
      <c r="L74" s="62"/>
      <c r="M74" s="62"/>
      <c r="N74" s="62"/>
      <c r="O74" s="62"/>
      <c r="P74" s="63"/>
    </row>
    <row r="75" spans="1:16" ht="12.75" hidden="1" customHeight="1" outlineLevel="2" x14ac:dyDescent="0.2">
      <c r="A75" s="52" t="str">
        <f>"   "&amp;Labels!B111</f>
        <v xml:space="preserve">   Drill Press</v>
      </c>
      <c r="B75" s="67">
        <f>'Price History'!B70</f>
        <v>0</v>
      </c>
      <c r="C75" s="67">
        <f>'Price History'!C70</f>
        <v>0</v>
      </c>
      <c r="D75" s="67">
        <f>'Price History'!D70</f>
        <v>0</v>
      </c>
      <c r="E75" s="67">
        <f>'Price History'!E70</f>
        <v>0</v>
      </c>
      <c r="F75" s="65">
        <f>IF(SUM('(Other Variables)'!B370:E370)=0,0,1-SUM(B11:E11)/SUM('(Other Variables)'!B370:E370))</f>
        <v>0</v>
      </c>
      <c r="G75" s="67">
        <f>'Price History'!G70</f>
        <v>0</v>
      </c>
      <c r="H75" s="67">
        <f>'Price History'!H70</f>
        <v>0</v>
      </c>
      <c r="I75" s="67">
        <f>'Price History'!I70</f>
        <v>0</v>
      </c>
      <c r="J75" s="67">
        <f>'Price History'!J70</f>
        <v>0</v>
      </c>
      <c r="K75" s="65">
        <f>IF(SUM('(Other Variables)'!F370:I370)=0,0,1-SUM(G11:J11)/SUM('(Other Variables)'!F370:I370))</f>
        <v>0</v>
      </c>
      <c r="L75" s="67">
        <f>'Price Plan'!H35</f>
        <v>0</v>
      </c>
      <c r="M75" s="67">
        <f>'Price Plan'!I35</f>
        <v>0</v>
      </c>
      <c r="N75" s="67">
        <f>'Price Plan'!J35</f>
        <v>0</v>
      </c>
      <c r="O75" s="67">
        <f>'Price Plan'!K35</f>
        <v>0</v>
      </c>
      <c r="P75" s="65">
        <f>IF(SUM('(Other Variables)'!J370:M370)=0,0,1-SUM(L11:O11)/SUM('(Other Variables)'!J370:M370))</f>
        <v>0</v>
      </c>
    </row>
    <row r="76" spans="1:16" ht="12.75" hidden="1" customHeight="1" outlineLevel="2" x14ac:dyDescent="0.2">
      <c r="A76" s="111" t="str">
        <f>"   "&amp;Labels!C110</f>
        <v xml:space="preserve">   Total</v>
      </c>
      <c r="B76" s="149">
        <f>'Price History'!B83</f>
        <v>0</v>
      </c>
      <c r="C76" s="149">
        <f>'Price History'!C83</f>
        <v>0</v>
      </c>
      <c r="D76" s="149">
        <f>'Price History'!D83</f>
        <v>0</v>
      </c>
      <c r="E76" s="149">
        <f>'Price History'!E83</f>
        <v>0</v>
      </c>
      <c r="F76" s="70">
        <f>IF(SUM('(Other Variables)'!B383:E383)=0,0,1-SUM(B12:E12)/SUM('(Other Variables)'!B383:E383))</f>
        <v>0</v>
      </c>
      <c r="G76" s="149">
        <f>'Price History'!G83</f>
        <v>0</v>
      </c>
      <c r="H76" s="149">
        <f>'Price History'!H83</f>
        <v>0</v>
      </c>
      <c r="I76" s="149">
        <f>'Price History'!I83</f>
        <v>0</v>
      </c>
      <c r="J76" s="149">
        <f>'Price History'!J83</f>
        <v>0</v>
      </c>
      <c r="K76" s="70">
        <f>IF(SUM('(Other Variables)'!F383:I383)=0,0,1-SUM(G12:J12)/SUM('(Other Variables)'!F383:I383))</f>
        <v>0</v>
      </c>
      <c r="L76" s="149">
        <f>'Price Plan'!H48</f>
        <v>0</v>
      </c>
      <c r="M76" s="149">
        <f>'Price Plan'!I48</f>
        <v>0</v>
      </c>
      <c r="N76" s="149">
        <f>'Price Plan'!J48</f>
        <v>0</v>
      </c>
      <c r="O76" s="149">
        <f>'Price Plan'!K48</f>
        <v>0</v>
      </c>
      <c r="P76" s="70">
        <f>IF(SUM('(Other Variables)'!J383:M383)=0,0,1-SUM(L12:O12)/SUM('(Other Variables)'!J383:M383))</f>
        <v>0</v>
      </c>
    </row>
    <row r="77" spans="1:16" ht="12.75" hidden="1" customHeight="1" outlineLevel="2" collapsed="1" x14ac:dyDescent="0.2"/>
    <row r="78" spans="1:16" ht="12.75" hidden="1" customHeight="1" outlineLevel="1" collapsed="1" x14ac:dyDescent="0.2"/>
    <row r="79" spans="1:16" ht="12.75" customHeight="1" collapsed="1" x14ac:dyDescent="0.2"/>
  </sheetData>
  <mergeCells count="9">
    <mergeCell ref="A44:B44"/>
    <mergeCell ref="A64:B64"/>
    <mergeCell ref="A65:B65"/>
    <mergeCell ref="A1:D1"/>
    <mergeCell ref="A2:D2"/>
    <mergeCell ref="A3:D3"/>
    <mergeCell ref="A4:D4"/>
    <mergeCell ref="A5:C5"/>
    <mergeCell ref="A31:B31"/>
  </mergeCells>
  <pageMargins left="0.25" right="0.25" top="0.5" bottom="0.5" header="0.5" footer="0.5"/>
  <pageSetup paperSize="9" fitToHeight="32767" orientation="landscape" horizontalDpi="300" verticalDpi="300"/>
  <headerFooter alignWithMargins="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P53"/>
  <sheetViews>
    <sheetView zoomScaleNormal="100" workbookViewId="0"/>
  </sheetViews>
  <sheetFormatPr defaultRowHeight="12.75" customHeight="1" outlineLevelRow="2" x14ac:dyDescent="0.2"/>
  <cols>
    <col min="1" max="1" width="14.7109375" customWidth="1"/>
    <col min="2" max="16" width="12.42578125" customWidth="1"/>
  </cols>
  <sheetData>
    <row r="1" spans="1:16" ht="15.75" customHeight="1" x14ac:dyDescent="0.2">
      <c r="A1" s="282" t="str">
        <f>"Sales Plan, "&amp;YEAR('(FnCalls 1)'!A18-1)</f>
        <v>Sales Plan, 2011</v>
      </c>
      <c r="B1" s="282"/>
      <c r="C1" s="282"/>
      <c r="D1" s="282"/>
    </row>
    <row r="2" spans="1:16" ht="15.75" customHeight="1" x14ac:dyDescent="0.2">
      <c r="A2" s="282" t="str">
        <f>'History Input'!F8</f>
        <v>ABC Corp.</v>
      </c>
      <c r="B2" s="282"/>
      <c r="C2" s="282"/>
      <c r="D2" s="282"/>
    </row>
    <row r="3" spans="1:16" ht="15.75" customHeight="1" x14ac:dyDescent="0.2">
      <c r="A3" s="282" t="str">
        <f>"Locations"</f>
        <v>Locations</v>
      </c>
      <c r="B3" s="282"/>
      <c r="C3" s="282"/>
      <c r="D3" s="282"/>
    </row>
    <row r="4" spans="1:16" ht="15.75" customHeight="1" x14ac:dyDescent="0.2">
      <c r="A4" s="282" t="str">
        <f>""</f>
        <v/>
      </c>
      <c r="B4" s="282"/>
      <c r="C4" s="282"/>
      <c r="D4" s="282"/>
    </row>
    <row r="5" spans="1:16" ht="12.75" customHeight="1" x14ac:dyDescent="0.2">
      <c r="A5" s="2" t="str">
        <f>"Revenue"</f>
        <v>Revenue</v>
      </c>
    </row>
    <row r="6" spans="1:16" ht="12.75" hidden="1" customHeight="1" outlineLevel="1" x14ac:dyDescent="0.2">
      <c r="A6" s="1" t="str">
        <f>" "</f>
        <v xml:space="preserve"> </v>
      </c>
    </row>
    <row r="7" spans="1:16" ht="12.75" hidden="1" customHeight="1" outlineLevel="1" x14ac:dyDescent="0.2">
      <c r="B7" s="9" t="str">
        <f>'(FnCalls 1)'!G6</f>
        <v>Q1 2009</v>
      </c>
      <c r="C7" s="10" t="str">
        <f>'(FnCalls 1)'!G7</f>
        <v>Q2 2009</v>
      </c>
      <c r="D7" s="10" t="str">
        <f>'(FnCalls 1)'!G8</f>
        <v>Q3 2009</v>
      </c>
      <c r="E7" s="10" t="str">
        <f>'(FnCalls 1)'!G9</f>
        <v>Q4 2009</v>
      </c>
      <c r="F7" s="48" t="str">
        <f>'(FnCalls 1)'!H6</f>
        <v>2009</v>
      </c>
      <c r="G7" s="10" t="str">
        <f>'(FnCalls 1)'!G10</f>
        <v>Q1 2010</v>
      </c>
      <c r="H7" s="10" t="str">
        <f>'(FnCalls 1)'!G11</f>
        <v>Q2 2010</v>
      </c>
      <c r="I7" s="10" t="str">
        <f>'(FnCalls 1)'!G12</f>
        <v>Q3 2010</v>
      </c>
      <c r="J7" s="10" t="str">
        <f>'(FnCalls 1)'!G13</f>
        <v>Q4 2010</v>
      </c>
      <c r="K7" s="48" t="str">
        <f>'(FnCalls 1)'!H10</f>
        <v>2010</v>
      </c>
      <c r="L7" s="10" t="str">
        <f>'(FnCalls 1)'!G14</f>
        <v>Q1 2011</v>
      </c>
      <c r="M7" s="10" t="str">
        <f>'(FnCalls 1)'!G15</f>
        <v>Q2 2011</v>
      </c>
      <c r="N7" s="10" t="str">
        <f>'(FnCalls 1)'!G16</f>
        <v>Q3 2011</v>
      </c>
      <c r="O7" s="10" t="str">
        <f>'(FnCalls 1)'!G17</f>
        <v>Q4 2011</v>
      </c>
      <c r="P7" s="48" t="str">
        <f>'(FnCalls 1)'!H14</f>
        <v>2011</v>
      </c>
    </row>
    <row r="8" spans="1:16" ht="12.75" hidden="1" customHeight="1" outlineLevel="1" x14ac:dyDescent="0.2">
      <c r="A8" s="49" t="str">
        <f>Labels!B40</f>
        <v>Revenue</v>
      </c>
      <c r="B8" s="101"/>
      <c r="C8" s="101"/>
      <c r="D8" s="101"/>
      <c r="E8" s="101"/>
      <c r="F8" s="146"/>
      <c r="G8" s="101"/>
      <c r="H8" s="101"/>
      <c r="I8" s="101"/>
      <c r="J8" s="101"/>
      <c r="K8" s="146"/>
      <c r="L8" s="101"/>
      <c r="M8" s="101"/>
      <c r="N8" s="101"/>
      <c r="O8" s="101"/>
      <c r="P8" s="146"/>
    </row>
    <row r="9" spans="1:16" ht="12.75" hidden="1" customHeight="1" outlineLevel="1" x14ac:dyDescent="0.2">
      <c r="A9" s="52" t="str">
        <f>"   "&amp;Labels!B100</f>
        <v xml:space="preserve">   East</v>
      </c>
      <c r="B9" s="109">
        <f>'Sales Summary'!B19</f>
        <v>0</v>
      </c>
      <c r="C9" s="109">
        <f>'Sales Summary'!C19</f>
        <v>0</v>
      </c>
      <c r="D9" s="109">
        <f>'Sales Summary'!D19</f>
        <v>0</v>
      </c>
      <c r="E9" s="109">
        <f>'Sales Summary'!E19</f>
        <v>0</v>
      </c>
      <c r="F9" s="147">
        <f>SUM(B9:E9)</f>
        <v>0</v>
      </c>
      <c r="G9" s="109">
        <f>'Sales Summary'!F19</f>
        <v>0</v>
      </c>
      <c r="H9" s="109">
        <f>'Sales Summary'!G19</f>
        <v>0</v>
      </c>
      <c r="I9" s="109">
        <f>'Sales Summary'!H19</f>
        <v>0</v>
      </c>
      <c r="J9" s="109">
        <f>'Sales Summary'!I19</f>
        <v>0</v>
      </c>
      <c r="K9" s="147">
        <f>SUM(G9:J9)</f>
        <v>0</v>
      </c>
      <c r="L9" s="109">
        <f>'Sales Summary'!J19</f>
        <v>0</v>
      </c>
      <c r="M9" s="109">
        <f>'Sales Summary'!K19</f>
        <v>0</v>
      </c>
      <c r="N9" s="109">
        <f>'Sales Summary'!L19</f>
        <v>0</v>
      </c>
      <c r="O9" s="109">
        <f>'Sales Summary'!M19</f>
        <v>0</v>
      </c>
      <c r="P9" s="147">
        <f>SUM(L9:O9)</f>
        <v>0</v>
      </c>
    </row>
    <row r="10" spans="1:16" ht="12.75" hidden="1" customHeight="1" outlineLevel="1" x14ac:dyDescent="0.2">
      <c r="A10" s="52" t="str">
        <f>"   "&amp;Labels!B101</f>
        <v xml:space="preserve">   West</v>
      </c>
      <c r="B10" s="109">
        <f>'Sales Summary'!B32</f>
        <v>0</v>
      </c>
      <c r="C10" s="109">
        <f>'Sales Summary'!C32</f>
        <v>0</v>
      </c>
      <c r="D10" s="109">
        <f>'Sales Summary'!D32</f>
        <v>0</v>
      </c>
      <c r="E10" s="109">
        <f>'Sales Summary'!E32</f>
        <v>0</v>
      </c>
      <c r="F10" s="147">
        <f>SUM(B10:E10)</f>
        <v>0</v>
      </c>
      <c r="G10" s="109">
        <f>'Sales Summary'!F32</f>
        <v>0</v>
      </c>
      <c r="H10" s="109">
        <f>'Sales Summary'!G32</f>
        <v>0</v>
      </c>
      <c r="I10" s="109">
        <f>'Sales Summary'!H32</f>
        <v>0</v>
      </c>
      <c r="J10" s="109">
        <f>'Sales Summary'!I32</f>
        <v>0</v>
      </c>
      <c r="K10" s="147">
        <f>SUM(G10:J10)</f>
        <v>0</v>
      </c>
      <c r="L10" s="109">
        <f>'Sales Summary'!J32</f>
        <v>0</v>
      </c>
      <c r="M10" s="109">
        <f>'Sales Summary'!K32</f>
        <v>0</v>
      </c>
      <c r="N10" s="109">
        <f>'Sales Summary'!L32</f>
        <v>0</v>
      </c>
      <c r="O10" s="109">
        <f>'Sales Summary'!M32</f>
        <v>0</v>
      </c>
      <c r="P10" s="147">
        <f>SUM(L10:O10)</f>
        <v>0</v>
      </c>
    </row>
    <row r="11" spans="1:16" ht="12.75" hidden="1" customHeight="1" outlineLevel="1" x14ac:dyDescent="0.2">
      <c r="A11" s="111" t="str">
        <f>"   "&amp;Labels!C99</f>
        <v xml:space="preserve">   Total</v>
      </c>
      <c r="B11" s="114">
        <f>Products!B11</f>
        <v>0</v>
      </c>
      <c r="C11" s="114">
        <f>Products!C11</f>
        <v>0</v>
      </c>
      <c r="D11" s="114">
        <f>Products!D11</f>
        <v>0</v>
      </c>
      <c r="E11" s="114">
        <f>Products!E11</f>
        <v>0</v>
      </c>
      <c r="F11" s="148">
        <f>SUM(B11:E11)</f>
        <v>0</v>
      </c>
      <c r="G11" s="114">
        <f>Products!G11</f>
        <v>0</v>
      </c>
      <c r="H11" s="114">
        <f>Products!H11</f>
        <v>0</v>
      </c>
      <c r="I11" s="114">
        <f>Products!I11</f>
        <v>0</v>
      </c>
      <c r="J11" s="114">
        <f>Products!J11</f>
        <v>0</v>
      </c>
      <c r="K11" s="148">
        <f>SUM(G11:J11)</f>
        <v>0</v>
      </c>
      <c r="L11" s="114">
        <f>Products!L11</f>
        <v>0</v>
      </c>
      <c r="M11" s="114">
        <f>Products!M11</f>
        <v>0</v>
      </c>
      <c r="N11" s="114">
        <f>Products!N11</f>
        <v>0</v>
      </c>
      <c r="O11" s="114">
        <f>Products!O11</f>
        <v>0</v>
      </c>
      <c r="P11" s="148">
        <f>SUM(L11:O11)</f>
        <v>0</v>
      </c>
    </row>
    <row r="12" spans="1:16" ht="12.75" hidden="1" customHeight="1" outlineLevel="1" x14ac:dyDescent="0.2"/>
    <row r="13" spans="1:16" ht="12.75" hidden="1" customHeight="1" outlineLevel="1" x14ac:dyDescent="0.2">
      <c r="A13" s="3" t="str">
        <f>"Revenue Growth"</f>
        <v>Revenue Growth</v>
      </c>
    </row>
    <row r="14" spans="1:16" ht="12.75" hidden="1" customHeight="1" outlineLevel="2" x14ac:dyDescent="0.2">
      <c r="A14" s="3" t="str">
        <f>" "</f>
        <v xml:space="preserve"> </v>
      </c>
    </row>
    <row r="15" spans="1:16" ht="12.75" hidden="1" customHeight="1" outlineLevel="2" x14ac:dyDescent="0.2">
      <c r="A15" s="49" t="str">
        <f>Labels!B43</f>
        <v>Rev Growth</v>
      </c>
      <c r="B15" s="62"/>
      <c r="C15" s="62"/>
      <c r="D15" s="62"/>
      <c r="E15" s="62"/>
      <c r="F15" s="63"/>
      <c r="G15" s="62"/>
      <c r="H15" s="62"/>
      <c r="I15" s="62"/>
      <c r="J15" s="62"/>
      <c r="K15" s="63"/>
      <c r="L15" s="62"/>
      <c r="M15" s="62"/>
      <c r="N15" s="62"/>
      <c r="O15" s="62"/>
      <c r="P15" s="63"/>
    </row>
    <row r="16" spans="1:16" ht="12.75" hidden="1" customHeight="1" outlineLevel="2" x14ac:dyDescent="0.2">
      <c r="A16" s="52" t="str">
        <f>"   "&amp;Labels!B100</f>
        <v xml:space="preserve">   East</v>
      </c>
      <c r="B16" s="67"/>
      <c r="C16" s="67" t="str">
        <f t="shared" ref="C16:E18" si="0">IF(B9=0," ",C9/B9-1)</f>
        <v xml:space="preserve"> </v>
      </c>
      <c r="D16" s="67" t="str">
        <f t="shared" si="0"/>
        <v xml:space="preserve"> </v>
      </c>
      <c r="E16" s="67" t="str">
        <f t="shared" si="0"/>
        <v xml:space="preserve"> </v>
      </c>
      <c r="F16" s="65" t="str">
        <f>IF(0=0," ",SUM(B9:E9)/0-1)</f>
        <v xml:space="preserve"> </v>
      </c>
      <c r="G16" s="67" t="str">
        <f>IF(E9=0," ",G9/E9-1)</f>
        <v xml:space="preserve"> </v>
      </c>
      <c r="H16" s="67" t="str">
        <f t="shared" ref="H16:J18" si="1">IF(G9=0," ",H9/G9-1)</f>
        <v xml:space="preserve"> </v>
      </c>
      <c r="I16" s="67" t="str">
        <f t="shared" si="1"/>
        <v xml:space="preserve"> </v>
      </c>
      <c r="J16" s="67" t="str">
        <f t="shared" si="1"/>
        <v xml:space="preserve"> </v>
      </c>
      <c r="K16" s="65" t="str">
        <f>IF(SUM(B9:E9)=0," ",SUM(G9:J9)/SUM(B9:E9)-1)</f>
        <v xml:space="preserve"> </v>
      </c>
      <c r="L16" s="67" t="str">
        <f>IF(J9=0," ",L9/J9-1)</f>
        <v xml:space="preserve"> </v>
      </c>
      <c r="M16" s="67" t="str">
        <f t="shared" ref="M16:O18" si="2">IF(L9=0," ",M9/L9-1)</f>
        <v xml:space="preserve"> </v>
      </c>
      <c r="N16" s="67" t="str">
        <f t="shared" si="2"/>
        <v xml:space="preserve"> </v>
      </c>
      <c r="O16" s="67" t="str">
        <f t="shared" si="2"/>
        <v xml:space="preserve"> </v>
      </c>
      <c r="P16" s="65" t="str">
        <f>IF(SUM(G9:J9)=0," ",SUM(L9:O9)/SUM(G9:J9)-1)</f>
        <v xml:space="preserve"> </v>
      </c>
    </row>
    <row r="17" spans="1:16" ht="12.75" hidden="1" customHeight="1" outlineLevel="2" x14ac:dyDescent="0.2">
      <c r="A17" s="52" t="str">
        <f>"   "&amp;Labels!B101</f>
        <v xml:space="preserve">   West</v>
      </c>
      <c r="B17" s="67"/>
      <c r="C17" s="67" t="str">
        <f t="shared" si="0"/>
        <v xml:space="preserve"> </v>
      </c>
      <c r="D17" s="67" t="str">
        <f t="shared" si="0"/>
        <v xml:space="preserve"> </v>
      </c>
      <c r="E17" s="67" t="str">
        <f t="shared" si="0"/>
        <v xml:space="preserve"> </v>
      </c>
      <c r="F17" s="65" t="str">
        <f>IF(0=0," ",SUM(B10:E10)/0-1)</f>
        <v xml:space="preserve"> </v>
      </c>
      <c r="G17" s="67" t="str">
        <f>IF(E10=0," ",G10/E10-1)</f>
        <v xml:space="preserve"> </v>
      </c>
      <c r="H17" s="67" t="str">
        <f t="shared" si="1"/>
        <v xml:space="preserve"> </v>
      </c>
      <c r="I17" s="67" t="str">
        <f t="shared" si="1"/>
        <v xml:space="preserve"> </v>
      </c>
      <c r="J17" s="67" t="str">
        <f t="shared" si="1"/>
        <v xml:space="preserve"> </v>
      </c>
      <c r="K17" s="65" t="str">
        <f>IF(SUM(B10:E10)=0," ",SUM(G10:J10)/SUM(B10:E10)-1)</f>
        <v xml:space="preserve"> </v>
      </c>
      <c r="L17" s="67" t="str">
        <f>IF(J10=0," ",L10/J10-1)</f>
        <v xml:space="preserve"> </v>
      </c>
      <c r="M17" s="67" t="str">
        <f t="shared" si="2"/>
        <v xml:space="preserve"> </v>
      </c>
      <c r="N17" s="67" t="str">
        <f t="shared" si="2"/>
        <v xml:space="preserve"> </v>
      </c>
      <c r="O17" s="67" t="str">
        <f t="shared" si="2"/>
        <v xml:space="preserve"> </v>
      </c>
      <c r="P17" s="65" t="str">
        <f>IF(SUM(G10:J10)=0," ",SUM(L10:O10)/SUM(G10:J10)-1)</f>
        <v xml:space="preserve"> </v>
      </c>
    </row>
    <row r="18" spans="1:16" ht="12.75" hidden="1" customHeight="1" outlineLevel="2" x14ac:dyDescent="0.2">
      <c r="A18" s="111" t="str">
        <f>"   "&amp;Labels!C99</f>
        <v xml:space="preserve">   Total</v>
      </c>
      <c r="B18" s="149"/>
      <c r="C18" s="149" t="str">
        <f t="shared" si="0"/>
        <v xml:space="preserve"> </v>
      </c>
      <c r="D18" s="149" t="str">
        <f t="shared" si="0"/>
        <v xml:space="preserve"> </v>
      </c>
      <c r="E18" s="149" t="str">
        <f t="shared" si="0"/>
        <v xml:space="preserve"> </v>
      </c>
      <c r="F18" s="70" t="str">
        <f>IF(0=0," ",SUM(B11:E11)/0-1)</f>
        <v xml:space="preserve"> </v>
      </c>
      <c r="G18" s="149" t="str">
        <f>IF(E11=0," ",G11/E11-1)</f>
        <v xml:space="preserve"> </v>
      </c>
      <c r="H18" s="149" t="str">
        <f t="shared" si="1"/>
        <v xml:space="preserve"> </v>
      </c>
      <c r="I18" s="149" t="str">
        <f t="shared" si="1"/>
        <v xml:space="preserve"> </v>
      </c>
      <c r="J18" s="149" t="str">
        <f t="shared" si="1"/>
        <v xml:space="preserve"> </v>
      </c>
      <c r="K18" s="70" t="str">
        <f>IF(SUM(B11:E11)=0," ",SUM(G11:J11)/SUM(B11:E11)-1)</f>
        <v xml:space="preserve"> </v>
      </c>
      <c r="L18" s="149" t="str">
        <f>IF(J11=0," ",L11/J11-1)</f>
        <v xml:space="preserve"> </v>
      </c>
      <c r="M18" s="149" t="str">
        <f t="shared" si="2"/>
        <v xml:space="preserve"> </v>
      </c>
      <c r="N18" s="149" t="str">
        <f t="shared" si="2"/>
        <v xml:space="preserve"> </v>
      </c>
      <c r="O18" s="149" t="str">
        <f t="shared" si="2"/>
        <v xml:space="preserve"> </v>
      </c>
      <c r="P18" s="70" t="str">
        <f>IF(SUM(G11:J11)=0," ",SUM(L11:O11)/SUM(G11:J11)-1)</f>
        <v xml:space="preserve"> </v>
      </c>
    </row>
    <row r="19" spans="1:16" ht="12.75" hidden="1" customHeight="1" outlineLevel="2" collapsed="1" x14ac:dyDescent="0.2"/>
    <row r="20" spans="1:16" ht="12.75" hidden="1" customHeight="1" outlineLevel="1" collapsed="1" x14ac:dyDescent="0.2"/>
    <row r="21" spans="1:16" ht="12.75" customHeight="1" collapsed="1" x14ac:dyDescent="0.2"/>
    <row r="22" spans="1:16" ht="12.75" customHeight="1" x14ac:dyDescent="0.2">
      <c r="A22" s="2" t="str">
        <f>"Sales Units"</f>
        <v>Sales Units</v>
      </c>
    </row>
    <row r="23" spans="1:16" ht="12.75" hidden="1" customHeight="1" outlineLevel="1" x14ac:dyDescent="0.2">
      <c r="A23" s="1" t="str">
        <f>" "</f>
        <v xml:space="preserve"> </v>
      </c>
    </row>
    <row r="24" spans="1:16" ht="12.75" hidden="1" customHeight="1" outlineLevel="1" x14ac:dyDescent="0.2">
      <c r="A24" s="49" t="str">
        <f>Labels!B63</f>
        <v>Sales Units</v>
      </c>
      <c r="B24" s="81"/>
      <c r="C24" s="81"/>
      <c r="D24" s="81"/>
      <c r="E24" s="81"/>
      <c r="F24" s="82"/>
      <c r="G24" s="81"/>
      <c r="H24" s="81"/>
      <c r="I24" s="81"/>
      <c r="J24" s="81"/>
      <c r="K24" s="82"/>
      <c r="L24" s="81"/>
      <c r="M24" s="81"/>
      <c r="N24" s="81"/>
      <c r="O24" s="81"/>
      <c r="P24" s="82"/>
    </row>
    <row r="25" spans="1:16" ht="12.75" hidden="1" customHeight="1" outlineLevel="1" x14ac:dyDescent="0.2">
      <c r="A25" s="52" t="str">
        <f>"   "&amp;Labels!B100</f>
        <v xml:space="preserve">   East</v>
      </c>
      <c r="B25" s="86">
        <f>'Sales Summary'!B191</f>
        <v>0</v>
      </c>
      <c r="C25" s="86">
        <f>'Sales Summary'!C191</f>
        <v>0</v>
      </c>
      <c r="D25" s="86">
        <f>'Sales Summary'!D191</f>
        <v>0</v>
      </c>
      <c r="E25" s="86">
        <f>'Sales Summary'!E191</f>
        <v>0</v>
      </c>
      <c r="F25" s="84">
        <f>SUM(B25:E25)</f>
        <v>0</v>
      </c>
      <c r="G25" s="86">
        <f>'Sales Summary'!F191</f>
        <v>0</v>
      </c>
      <c r="H25" s="86">
        <f>'Sales Summary'!G191</f>
        <v>0</v>
      </c>
      <c r="I25" s="86">
        <f>'Sales Summary'!H191</f>
        <v>0</v>
      </c>
      <c r="J25" s="86">
        <f>'Sales Summary'!I191</f>
        <v>0</v>
      </c>
      <c r="K25" s="84">
        <f>SUM(G25:J25)</f>
        <v>0</v>
      </c>
      <c r="L25" s="86">
        <f>'Sales Summary'!J191</f>
        <v>0</v>
      </c>
      <c r="M25" s="86">
        <f>'Sales Summary'!K191</f>
        <v>0</v>
      </c>
      <c r="N25" s="86">
        <f>'Sales Summary'!L191</f>
        <v>0</v>
      </c>
      <c r="O25" s="86">
        <f>'Sales Summary'!M191</f>
        <v>0</v>
      </c>
      <c r="P25" s="84">
        <f>SUM(L25:O25)</f>
        <v>0</v>
      </c>
    </row>
    <row r="26" spans="1:16" ht="12.75" hidden="1" customHeight="1" outlineLevel="1" x14ac:dyDescent="0.2">
      <c r="A26" s="52" t="str">
        <f>"   "&amp;Labels!B101</f>
        <v xml:space="preserve">   West</v>
      </c>
      <c r="B26" s="86">
        <f>'Sales Summary'!B204</f>
        <v>0</v>
      </c>
      <c r="C26" s="86">
        <f>'Sales Summary'!C204</f>
        <v>0</v>
      </c>
      <c r="D26" s="86">
        <f>'Sales Summary'!D204</f>
        <v>0</v>
      </c>
      <c r="E26" s="86">
        <f>'Sales Summary'!E204</f>
        <v>0</v>
      </c>
      <c r="F26" s="84">
        <f>SUM(B26:E26)</f>
        <v>0</v>
      </c>
      <c r="G26" s="86">
        <f>'Sales Summary'!F204</f>
        <v>0</v>
      </c>
      <c r="H26" s="86">
        <f>'Sales Summary'!G204</f>
        <v>0</v>
      </c>
      <c r="I26" s="86">
        <f>'Sales Summary'!H204</f>
        <v>0</v>
      </c>
      <c r="J26" s="86">
        <f>'Sales Summary'!I204</f>
        <v>0</v>
      </c>
      <c r="K26" s="84">
        <f>SUM(G26:J26)</f>
        <v>0</v>
      </c>
      <c r="L26" s="86">
        <f>'Sales Summary'!J204</f>
        <v>0</v>
      </c>
      <c r="M26" s="86">
        <f>'Sales Summary'!K204</f>
        <v>0</v>
      </c>
      <c r="N26" s="86">
        <f>'Sales Summary'!L204</f>
        <v>0</v>
      </c>
      <c r="O26" s="86">
        <f>'Sales Summary'!M204</f>
        <v>0</v>
      </c>
      <c r="P26" s="84">
        <f>SUM(L26:O26)</f>
        <v>0</v>
      </c>
    </row>
    <row r="27" spans="1:16" ht="12.75" hidden="1" customHeight="1" outlineLevel="1" x14ac:dyDescent="0.2">
      <c r="A27" s="111" t="str">
        <f>"   "&amp;Labels!C99</f>
        <v xml:space="preserve">   Total</v>
      </c>
      <c r="B27" s="150">
        <f>Products!B23</f>
        <v>0</v>
      </c>
      <c r="C27" s="150">
        <f>Products!C23</f>
        <v>0</v>
      </c>
      <c r="D27" s="150">
        <f>Products!D23</f>
        <v>0</v>
      </c>
      <c r="E27" s="150">
        <f>Products!E23</f>
        <v>0</v>
      </c>
      <c r="F27" s="89">
        <f>SUM(B27:E27)</f>
        <v>0</v>
      </c>
      <c r="G27" s="150">
        <f>Products!G23</f>
        <v>0</v>
      </c>
      <c r="H27" s="150">
        <f>Products!H23</f>
        <v>0</v>
      </c>
      <c r="I27" s="150">
        <f>Products!I23</f>
        <v>0</v>
      </c>
      <c r="J27" s="150">
        <f>Products!J23</f>
        <v>0</v>
      </c>
      <c r="K27" s="89">
        <f>SUM(G27:J27)</f>
        <v>0</v>
      </c>
      <c r="L27" s="150">
        <f>Products!L23</f>
        <v>0</v>
      </c>
      <c r="M27" s="150">
        <f>SUM(M25:M26)</f>
        <v>0</v>
      </c>
      <c r="N27" s="150">
        <f>SUM(N25:N26)</f>
        <v>0</v>
      </c>
      <c r="O27" s="150">
        <f>SUM(O25:O26)</f>
        <v>0</v>
      </c>
      <c r="P27" s="89">
        <f>SUM(L27:O27)</f>
        <v>0</v>
      </c>
    </row>
    <row r="28" spans="1:16" ht="12.75" hidden="1" customHeight="1" outlineLevel="1" x14ac:dyDescent="0.2"/>
    <row r="29" spans="1:16" ht="12.75" hidden="1" customHeight="1" outlineLevel="1" x14ac:dyDescent="0.2">
      <c r="A29" s="3" t="str">
        <f>"Units Growth"</f>
        <v>Units Growth</v>
      </c>
    </row>
    <row r="30" spans="1:16" ht="12.75" hidden="1" customHeight="1" outlineLevel="2" x14ac:dyDescent="0.2">
      <c r="A30" s="3" t="str">
        <f>" "</f>
        <v xml:space="preserve"> </v>
      </c>
    </row>
    <row r="31" spans="1:16" ht="12.75" hidden="1" customHeight="1" outlineLevel="2" collapsed="1" x14ac:dyDescent="0.2"/>
    <row r="32" spans="1:16" ht="12.75" hidden="1" customHeight="1" outlineLevel="1" collapsed="1" x14ac:dyDescent="0.2"/>
    <row r="33" spans="1:16" ht="12.75" customHeight="1" collapsed="1" x14ac:dyDescent="0.2"/>
    <row r="34" spans="1:16" ht="12.75" customHeight="1" x14ac:dyDescent="0.2">
      <c r="A34" s="2" t="str">
        <f>"Prices"</f>
        <v>Prices</v>
      </c>
    </row>
    <row r="35" spans="1:16" ht="12.75" hidden="1" customHeight="1" outlineLevel="1" x14ac:dyDescent="0.2">
      <c r="A35" s="1" t="str">
        <f>" "</f>
        <v xml:space="preserve"> </v>
      </c>
    </row>
    <row r="36" spans="1:16" ht="12.75" hidden="1" customHeight="1" outlineLevel="1" x14ac:dyDescent="0.2">
      <c r="A36" s="3" t="str">
        <f>"List Prices"</f>
        <v>List Prices</v>
      </c>
    </row>
    <row r="37" spans="1:16" ht="12.75" hidden="1" customHeight="1" outlineLevel="2" x14ac:dyDescent="0.2">
      <c r="A37" s="3" t="str">
        <f>" "</f>
        <v xml:space="preserve"> </v>
      </c>
    </row>
    <row r="38" spans="1:16" ht="12.75" hidden="1" customHeight="1" outlineLevel="2" x14ac:dyDescent="0.2">
      <c r="B38" s="9" t="str">
        <f>'(FnCalls 1)'!G6</f>
        <v>Q1 2009</v>
      </c>
      <c r="C38" s="10" t="str">
        <f>'(FnCalls 1)'!G7</f>
        <v>Q2 2009</v>
      </c>
      <c r="D38" s="10" t="str">
        <f>'(FnCalls 1)'!G8</f>
        <v>Q3 2009</v>
      </c>
      <c r="E38" s="10" t="str">
        <f>'(FnCalls 1)'!G9</f>
        <v>Q4 2009</v>
      </c>
      <c r="F38" s="48" t="str">
        <f>'(FnCalls 1)'!H6</f>
        <v>2009</v>
      </c>
      <c r="G38" s="10" t="str">
        <f>'(FnCalls 1)'!G10</f>
        <v>Q1 2010</v>
      </c>
      <c r="H38" s="10" t="str">
        <f>'(FnCalls 1)'!G11</f>
        <v>Q2 2010</v>
      </c>
      <c r="I38" s="10" t="str">
        <f>'(FnCalls 1)'!G12</f>
        <v>Q3 2010</v>
      </c>
      <c r="J38" s="10" t="str">
        <f>'(FnCalls 1)'!G13</f>
        <v>Q4 2010</v>
      </c>
      <c r="K38" s="48" t="str">
        <f>'(FnCalls 1)'!H10</f>
        <v>2010</v>
      </c>
      <c r="L38" s="10" t="str">
        <f>'(FnCalls 1)'!G14</f>
        <v>Q1 2011</v>
      </c>
      <c r="M38" s="10" t="str">
        <f>'(FnCalls 1)'!G15</f>
        <v>Q2 2011</v>
      </c>
      <c r="N38" s="10" t="str">
        <f>'(FnCalls 1)'!G16</f>
        <v>Q3 2011</v>
      </c>
      <c r="O38" s="10" t="str">
        <f>'(FnCalls 1)'!G17</f>
        <v>Q4 2011</v>
      </c>
      <c r="P38" s="48" t="str">
        <f>'(FnCalls 1)'!H14</f>
        <v>2011</v>
      </c>
    </row>
    <row r="39" spans="1:16" ht="12.75" hidden="1" customHeight="1" outlineLevel="2" x14ac:dyDescent="0.2">
      <c r="A39" s="49" t="str">
        <f>Labels!B33</f>
        <v>List Price</v>
      </c>
      <c r="B39" s="50"/>
      <c r="C39" s="50"/>
      <c r="D39" s="50"/>
      <c r="E39" s="50"/>
      <c r="F39" s="51"/>
      <c r="G39" s="50"/>
      <c r="H39" s="50"/>
      <c r="I39" s="50"/>
      <c r="J39" s="50"/>
      <c r="K39" s="51"/>
      <c r="L39" s="50"/>
      <c r="M39" s="50"/>
      <c r="N39" s="50"/>
      <c r="O39" s="50"/>
      <c r="P39" s="51"/>
    </row>
    <row r="40" spans="1:16" ht="12.75" hidden="1" customHeight="1" outlineLevel="2" x14ac:dyDescent="0.2">
      <c r="A40" s="52" t="str">
        <f>"   "&amp;Labels!B100</f>
        <v xml:space="preserve">   East</v>
      </c>
      <c r="B40" s="71">
        <f>'Price History'!B32</f>
        <v>0</v>
      </c>
      <c r="C40" s="71">
        <f>'Price History'!C32</f>
        <v>0</v>
      </c>
      <c r="D40" s="71">
        <f>'Price History'!D32</f>
        <v>0</v>
      </c>
      <c r="E40" s="71">
        <f>'Price History'!E32</f>
        <v>0</v>
      </c>
      <c r="F40" s="54">
        <f>IF(SUM('Sales History'!B147:E147)=0,0,SUM('(Other Variables)'!B393:E393)/SUM('Sales History'!B147:E147))</f>
        <v>0</v>
      </c>
      <c r="G40" s="71">
        <f>'Price History'!G32</f>
        <v>0</v>
      </c>
      <c r="H40" s="71">
        <f>'Price History'!H32</f>
        <v>0</v>
      </c>
      <c r="I40" s="71">
        <f>'Price History'!I32</f>
        <v>0</v>
      </c>
      <c r="J40" s="71">
        <f>'Price History'!J32</f>
        <v>0</v>
      </c>
      <c r="K40" s="54">
        <f>IF(SUM('Sales History'!G147:J147)=0,0,SUM('(Other Variables)'!F393:I393)/SUM('Sales History'!G147:J147))</f>
        <v>0</v>
      </c>
      <c r="L40" s="71">
        <f>'Price Plan'!B31</f>
        <v>0</v>
      </c>
      <c r="M40" s="71">
        <f>'Price Plan'!C31</f>
        <v>0</v>
      </c>
      <c r="N40" s="71">
        <f>'Price Plan'!D31</f>
        <v>0</v>
      </c>
      <c r="O40" s="71">
        <f>'Price Plan'!E31</f>
        <v>0</v>
      </c>
      <c r="P40" s="54">
        <f>IF(SUM('Sales Plan'!H59:K59)=0,0,SUM('(Other Variables)'!B311:E311)/SUM('Sales Plan'!H59:K59))</f>
        <v>0</v>
      </c>
    </row>
    <row r="41" spans="1:16" ht="12.75" hidden="1" customHeight="1" outlineLevel="2" x14ac:dyDescent="0.2">
      <c r="A41" s="52" t="str">
        <f>"   "&amp;Labels!B101</f>
        <v xml:space="preserve">   West</v>
      </c>
      <c r="B41" s="71">
        <f>'Price History'!B33</f>
        <v>0</v>
      </c>
      <c r="C41" s="71">
        <f>'Price History'!C33</f>
        <v>0</v>
      </c>
      <c r="D41" s="71">
        <f>'Price History'!D33</f>
        <v>0</v>
      </c>
      <c r="E41" s="71">
        <f>'Price History'!E33</f>
        <v>0</v>
      </c>
      <c r="F41" s="54">
        <f>IF(SUM('Sales History'!B160:E160)=0,0,SUM('(Other Variables)'!B406:E406)/SUM('Sales History'!B160:E160))</f>
        <v>0</v>
      </c>
      <c r="G41" s="71">
        <f>'Price History'!G33</f>
        <v>0</v>
      </c>
      <c r="H41" s="71">
        <f>'Price History'!H33</f>
        <v>0</v>
      </c>
      <c r="I41" s="71">
        <f>'Price History'!I33</f>
        <v>0</v>
      </c>
      <c r="J41" s="71">
        <f>'Price History'!J33</f>
        <v>0</v>
      </c>
      <c r="K41" s="54">
        <f>IF(SUM('Sales History'!G160:J160)=0,0,SUM('(Other Variables)'!F406:I406)/SUM('Sales History'!G160:J160))</f>
        <v>0</v>
      </c>
      <c r="L41" s="71">
        <f>'Price Plan'!B32</f>
        <v>0</v>
      </c>
      <c r="M41" s="71">
        <f>'Price Plan'!C32</f>
        <v>0</v>
      </c>
      <c r="N41" s="71">
        <f>'Price Plan'!D32</f>
        <v>0</v>
      </c>
      <c r="O41" s="71">
        <f>'Price Plan'!E32</f>
        <v>0</v>
      </c>
      <c r="P41" s="54">
        <f>IF(SUM('Sales Plan'!H72:K72)=0,0,SUM('(Other Variables)'!B324:E324)/SUM('Sales Plan'!H72:K72))</f>
        <v>0</v>
      </c>
    </row>
    <row r="42" spans="1:16" ht="12.75" hidden="1" customHeight="1" outlineLevel="2" x14ac:dyDescent="0.2">
      <c r="A42" s="111" t="str">
        <f>"   "&amp;Labels!C99</f>
        <v xml:space="preserve">   Total</v>
      </c>
      <c r="B42" s="151">
        <f>'Price History'!B22</f>
        <v>0</v>
      </c>
      <c r="C42" s="151">
        <f>'Price History'!C22</f>
        <v>0</v>
      </c>
      <c r="D42" s="151">
        <f>'Price History'!D22</f>
        <v>0</v>
      </c>
      <c r="E42" s="151">
        <f>'Price History'!E22</f>
        <v>0</v>
      </c>
      <c r="F42" s="61">
        <f>IF(SUM('Sales History'!B137:E137)=0,0,SUM('(Other Variables)'!B383:E383)/SUM('Sales History'!B137:E137))</f>
        <v>0</v>
      </c>
      <c r="G42" s="151">
        <f>'Price History'!G22</f>
        <v>0</v>
      </c>
      <c r="H42" s="151">
        <f>'Price History'!H22</f>
        <v>0</v>
      </c>
      <c r="I42" s="151">
        <f>'Price History'!I22</f>
        <v>0</v>
      </c>
      <c r="J42" s="151">
        <f>'Price History'!J22</f>
        <v>0</v>
      </c>
      <c r="K42" s="61">
        <f>IF(SUM('Sales History'!G137:J137)=0,0,SUM('(Other Variables)'!F383:I383)/SUM('Sales History'!G137:J137))</f>
        <v>0</v>
      </c>
      <c r="L42" s="151">
        <f>'Price Plan'!B21</f>
        <v>0</v>
      </c>
      <c r="M42" s="151">
        <f>'Price Plan'!C21</f>
        <v>0</v>
      </c>
      <c r="N42" s="151">
        <f>'Price Plan'!D21</f>
        <v>0</v>
      </c>
      <c r="O42" s="151">
        <f>'Price Plan'!E21</f>
        <v>0</v>
      </c>
      <c r="P42" s="61">
        <f>IF(SUM('Sales Plan'!H49:K49)=0,0,SUM('(Other Variables)'!B301:E301)/SUM('Sales Plan'!H49:K49))</f>
        <v>0</v>
      </c>
    </row>
    <row r="43" spans="1:16" ht="12.75" hidden="1" customHeight="1" outlineLevel="2" collapsed="1" x14ac:dyDescent="0.2"/>
    <row r="44" spans="1:16" ht="12.75" hidden="1" customHeight="1" outlineLevel="1" collapsed="1" x14ac:dyDescent="0.2">
      <c r="A44" s="283" t="str">
        <f>"Average Selling Prices"</f>
        <v>Average Selling Prices</v>
      </c>
      <c r="B44" s="283"/>
    </row>
    <row r="45" spans="1:16" ht="12.75" hidden="1" customHeight="1" outlineLevel="2" x14ac:dyDescent="0.2">
      <c r="A45" s="283" t="str">
        <f>" "</f>
        <v xml:space="preserve"> </v>
      </c>
      <c r="B45" s="283"/>
    </row>
    <row r="46" spans="1:16" ht="12.75" hidden="1" customHeight="1" outlineLevel="2" x14ac:dyDescent="0.2">
      <c r="B46" s="9" t="str">
        <f>'(FnCalls 1)'!G6</f>
        <v>Q1 2009</v>
      </c>
      <c r="C46" s="10" t="str">
        <f>'(FnCalls 1)'!G7</f>
        <v>Q2 2009</v>
      </c>
      <c r="D46" s="10" t="str">
        <f>'(FnCalls 1)'!G8</f>
        <v>Q3 2009</v>
      </c>
      <c r="E46" s="10" t="str">
        <f>'(FnCalls 1)'!G9</f>
        <v>Q4 2009</v>
      </c>
      <c r="F46" s="48" t="str">
        <f>'(FnCalls 1)'!H6</f>
        <v>2009</v>
      </c>
      <c r="G46" s="10" t="str">
        <f>'(FnCalls 1)'!G10</f>
        <v>Q1 2010</v>
      </c>
      <c r="H46" s="10" t="str">
        <f>'(FnCalls 1)'!G11</f>
        <v>Q2 2010</v>
      </c>
      <c r="I46" s="10" t="str">
        <f>'(FnCalls 1)'!G12</f>
        <v>Q3 2010</v>
      </c>
      <c r="J46" s="10" t="str">
        <f>'(FnCalls 1)'!G13</f>
        <v>Q4 2010</v>
      </c>
      <c r="K46" s="48" t="str">
        <f>'(FnCalls 1)'!H10</f>
        <v>2010</v>
      </c>
      <c r="L46" s="10" t="str">
        <f>'(FnCalls 1)'!G14</f>
        <v>Q1 2011</v>
      </c>
      <c r="M46" s="10" t="str">
        <f>'(FnCalls 1)'!G15</f>
        <v>Q2 2011</v>
      </c>
      <c r="N46" s="10" t="str">
        <f>'(FnCalls 1)'!G16</f>
        <v>Q3 2011</v>
      </c>
      <c r="O46" s="10" t="str">
        <f>'(FnCalls 1)'!G17</f>
        <v>Q4 2011</v>
      </c>
      <c r="P46" s="48" t="str">
        <f>'(FnCalls 1)'!H14</f>
        <v>2011</v>
      </c>
    </row>
    <row r="47" spans="1:16" ht="12.75" hidden="1" customHeight="1" outlineLevel="2" x14ac:dyDescent="0.2">
      <c r="A47" s="49" t="str">
        <f>Labels!B28</f>
        <v>Average Price $</v>
      </c>
      <c r="B47" s="50"/>
      <c r="C47" s="50"/>
      <c r="D47" s="50"/>
      <c r="E47" s="50"/>
      <c r="F47" s="51"/>
      <c r="G47" s="50"/>
      <c r="H47" s="50"/>
      <c r="I47" s="50"/>
      <c r="J47" s="50"/>
      <c r="K47" s="51"/>
      <c r="L47" s="50"/>
      <c r="M47" s="50"/>
      <c r="N47" s="50"/>
      <c r="O47" s="50"/>
      <c r="P47" s="51"/>
    </row>
    <row r="48" spans="1:16" ht="12.75" hidden="1" customHeight="1" outlineLevel="2" x14ac:dyDescent="0.2">
      <c r="A48" s="52" t="str">
        <f>"   "&amp;Labels!B100</f>
        <v xml:space="preserve">   East</v>
      </c>
      <c r="B48" s="71">
        <f>B40*1+B40*(-'Price Summary'!B200)</f>
        <v>0</v>
      </c>
      <c r="C48" s="71">
        <f>C40*1+C40*(-'Price Summary'!C200)</f>
        <v>0</v>
      </c>
      <c r="D48" s="71">
        <f>D40*1+D40*(-'Price Summary'!D200)</f>
        <v>0</v>
      </c>
      <c r="E48" s="71">
        <f>E40*1+E40*(-'Price Summary'!E200)</f>
        <v>0</v>
      </c>
      <c r="F48" s="54">
        <f>IF(SUM('Sales History'!B147:E147)=0,0,SUM('(Other Variables)'!B393:E393)/SUM('Sales History'!B147:E147))*1+IF(SUM('Sales History'!B147:E147)=0,0,SUM('(Other Variables)'!B393:E393)/SUM('Sales History'!B147:E147))*(-IF(SUM('(Other Variables)'!B393:E393)=0,0,1-SUM(B9:E9)/SUM('(Other Variables)'!B393:E393)))</f>
        <v>0</v>
      </c>
      <c r="G48" s="71">
        <f>G40*1+G40*(-'Price Summary'!F200)</f>
        <v>0</v>
      </c>
      <c r="H48" s="71">
        <f>H40*1+H40*(-'Price Summary'!G200)</f>
        <v>0</v>
      </c>
      <c r="I48" s="71">
        <f>I40*1+I40*(-'Price Summary'!H200)</f>
        <v>0</v>
      </c>
      <c r="J48" s="71">
        <f>J40*1+J40*(-'Price Summary'!I200)</f>
        <v>0</v>
      </c>
      <c r="K48" s="54">
        <f>IF(SUM('Sales History'!G147:J147)=0,0,SUM('(Other Variables)'!F393:I393)/SUM('Sales History'!G147:J147))*1+IF(SUM('Sales History'!G147:J147)=0,0,SUM('(Other Variables)'!F393:I393)/SUM('Sales History'!G147:J147))*(-IF(SUM('(Other Variables)'!F393:I393)=0,0,1-SUM(G9:J9)/SUM('(Other Variables)'!F393:I393)))</f>
        <v>0</v>
      </c>
      <c r="L48" s="71">
        <f>L40*1+L40*(-'Price Summary'!J200)</f>
        <v>0</v>
      </c>
      <c r="M48" s="71">
        <f>M40*1+M40*(-'Price Summary'!K200)</f>
        <v>0</v>
      </c>
      <c r="N48" s="71">
        <f>N40*1+N40*(-'Price Summary'!L200)</f>
        <v>0</v>
      </c>
      <c r="O48" s="71">
        <f>O40*1+O40*(-'Price Summary'!M200)</f>
        <v>0</v>
      </c>
      <c r="P48" s="54">
        <f>IF(SUM('Sales Plan'!H59:K59)=0,0,SUM('(Other Variables)'!B311:E311)/SUM('Sales Plan'!H59:K59))*1+IF(SUM('Sales Plan'!H59:K59)=0,0,SUM('(Other Variables)'!B311:E311)/SUM('Sales Plan'!H59:K59))*(-IF(SUM('(Other Variables)'!J393:M393)=0,0,1-SUM(L9:O9)/SUM('(Other Variables)'!J393:M393)))</f>
        <v>0</v>
      </c>
    </row>
    <row r="49" spans="1:16" ht="12.75" hidden="1" customHeight="1" outlineLevel="2" x14ac:dyDescent="0.2">
      <c r="A49" s="52" t="str">
        <f>"   "&amp;Labels!B101</f>
        <v xml:space="preserve">   West</v>
      </c>
      <c r="B49" s="71">
        <f>B41*1+B41*(-'Price Summary'!B204)</f>
        <v>0</v>
      </c>
      <c r="C49" s="71">
        <f>C41*1+C41*(-'Price Summary'!C204)</f>
        <v>0</v>
      </c>
      <c r="D49" s="71">
        <f>D41*1+D41*(-'Price Summary'!D204)</f>
        <v>0</v>
      </c>
      <c r="E49" s="71">
        <f>E41*1+E41*(-'Price Summary'!E204)</f>
        <v>0</v>
      </c>
      <c r="F49" s="54">
        <f>IF(SUM('Sales History'!B160:E160)=0,0,SUM('(Other Variables)'!B406:E406)/SUM('Sales History'!B160:E160))*1+IF(SUM('Sales History'!B160:E160)=0,0,SUM('(Other Variables)'!B406:E406)/SUM('Sales History'!B160:E160))*(-IF(SUM('(Other Variables)'!B406:E406)=0,0,1-SUM(B10:E10)/SUM('(Other Variables)'!B406:E406)))</f>
        <v>0</v>
      </c>
      <c r="G49" s="71">
        <f>G41*1+G41*(-'Price Summary'!F204)</f>
        <v>0</v>
      </c>
      <c r="H49" s="71">
        <f>H41*1+H41*(-'Price Summary'!G204)</f>
        <v>0</v>
      </c>
      <c r="I49" s="71">
        <f>I41*1+I41*(-'Price Summary'!H204)</f>
        <v>0</v>
      </c>
      <c r="J49" s="71">
        <f>J41*1+J41*(-'Price Summary'!I204)</f>
        <v>0</v>
      </c>
      <c r="K49" s="54">
        <f>IF(SUM('Sales History'!G160:J160)=0,0,SUM('(Other Variables)'!F406:I406)/SUM('Sales History'!G160:J160))*1+IF(SUM('Sales History'!G160:J160)=0,0,SUM('(Other Variables)'!F406:I406)/SUM('Sales History'!G160:J160))*(-IF(SUM('(Other Variables)'!F406:I406)=0,0,1-SUM(G10:J10)/SUM('(Other Variables)'!F406:I406)))</f>
        <v>0</v>
      </c>
      <c r="L49" s="71">
        <f>L41*1+L41*(-'Price Summary'!J204)</f>
        <v>0</v>
      </c>
      <c r="M49" s="71">
        <f>M41*1+M41*(-'Price Summary'!K204)</f>
        <v>0</v>
      </c>
      <c r="N49" s="71">
        <f>N41*1+N41*(-'Price Summary'!L204)</f>
        <v>0</v>
      </c>
      <c r="O49" s="71">
        <f>O41*1+O41*(-'Price Summary'!M204)</f>
        <v>0</v>
      </c>
      <c r="P49" s="54">
        <f>IF(SUM('Sales Plan'!H72:K72)=0,0,SUM('(Other Variables)'!B324:E324)/SUM('Sales Plan'!H72:K72))*1+IF(SUM('Sales Plan'!H72:K72)=0,0,SUM('(Other Variables)'!B324:E324)/SUM('Sales Plan'!H72:K72))*(-IF(SUM('(Other Variables)'!J406:M406)=0,0,1-SUM(L10:O10)/SUM('(Other Variables)'!J406:M406)))</f>
        <v>0</v>
      </c>
    </row>
    <row r="50" spans="1:16" ht="12.75" hidden="1" customHeight="1" outlineLevel="2" x14ac:dyDescent="0.2">
      <c r="A50" s="111" t="str">
        <f>"   "&amp;Labels!C99</f>
        <v xml:space="preserve">   Total</v>
      </c>
      <c r="B50" s="151">
        <f>B42*1+B42*(-Products!B76)</f>
        <v>0</v>
      </c>
      <c r="C50" s="151">
        <f>C42*1+C42*(-Products!C76)</f>
        <v>0</v>
      </c>
      <c r="D50" s="151">
        <f>D42*1+D42*(-Products!D76)</f>
        <v>0</v>
      </c>
      <c r="E50" s="151">
        <f>E42*1+E42*(-Products!E76)</f>
        <v>0</v>
      </c>
      <c r="F50" s="61">
        <f>IF(SUM('Sales History'!B137:E137)=0,0,SUM('(Other Variables)'!B383:E383)/SUM('Sales History'!B137:E137))*1+IF(SUM('Sales History'!B137:E137)=0,0,SUM('(Other Variables)'!B383:E383)/SUM('Sales History'!B137:E137))*(-IF(SUM('(Other Variables)'!B383:E383)=0,0,1-SUM(B11:E11)/SUM('(Other Variables)'!B383:E383)))</f>
        <v>0</v>
      </c>
      <c r="G50" s="151">
        <f>G42*1+G42*(-Products!G76)</f>
        <v>0</v>
      </c>
      <c r="H50" s="151">
        <f>H42*1+H42*(-Products!H76)</f>
        <v>0</v>
      </c>
      <c r="I50" s="151">
        <f>I42*1+I42*(-Products!I76)</f>
        <v>0</v>
      </c>
      <c r="J50" s="151">
        <f>J42*1+J42*(-Products!J76)</f>
        <v>0</v>
      </c>
      <c r="K50" s="61">
        <f>IF(SUM('Sales History'!G137:J137)=0,0,SUM('(Other Variables)'!F383:I383)/SUM('Sales History'!G137:J137))*1+IF(SUM('Sales History'!G137:J137)=0,0,SUM('(Other Variables)'!F383:I383)/SUM('Sales History'!G137:J137))*(-IF(SUM('(Other Variables)'!F383:I383)=0,0,1-SUM(G11:J11)/SUM('(Other Variables)'!F383:I383)))</f>
        <v>0</v>
      </c>
      <c r="L50" s="151">
        <f>L42*1+L42*(-Products!L76)</f>
        <v>0</v>
      </c>
      <c r="M50" s="151">
        <f>M42*1+M42*(-Products!M76)</f>
        <v>0</v>
      </c>
      <c r="N50" s="151">
        <f>N42*1+N42*(-Products!N76)</f>
        <v>0</v>
      </c>
      <c r="O50" s="151">
        <f>O42*1+O42*(-Products!O76)</f>
        <v>0</v>
      </c>
      <c r="P50" s="61">
        <f>IF(SUM('Sales Plan'!H49:K49)=0,0,SUM('(Other Variables)'!B301:E301)/SUM('Sales Plan'!H49:K49))*1+IF(SUM('Sales Plan'!H49:K49)=0,0,SUM('(Other Variables)'!B301:E301)/SUM('Sales Plan'!H49:K49))*(-IF(SUM('(Other Variables)'!J383:M383)=0,0,1-SUM(L11:O11)/SUM('(Other Variables)'!J383:M383)))</f>
        <v>0</v>
      </c>
    </row>
    <row r="51" spans="1:16" ht="12.75" hidden="1" customHeight="1" outlineLevel="2" collapsed="1" x14ac:dyDescent="0.2"/>
    <row r="52" spans="1:16" ht="12.75" hidden="1" customHeight="1" outlineLevel="1" collapsed="1" x14ac:dyDescent="0.2"/>
    <row r="53" spans="1:16" ht="12.75" customHeight="1" collapsed="1" x14ac:dyDescent="0.2"/>
  </sheetData>
  <mergeCells count="6">
    <mergeCell ref="A45:B45"/>
    <mergeCell ref="A1:D1"/>
    <mergeCell ref="A2:D2"/>
    <mergeCell ref="A3:D3"/>
    <mergeCell ref="A4:D4"/>
    <mergeCell ref="A44:B44"/>
  </mergeCells>
  <pageMargins left="0.25" right="0.25" top="0.5" bottom="0.5" header="0.5" footer="0.5"/>
  <pageSetup paperSize="9" fitToHeight="32767" orientation="landscape" horizontalDpi="300" verticalDpi="300"/>
  <headerFooter alignWithMargins="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P53"/>
  <sheetViews>
    <sheetView zoomScaleNormal="100" workbookViewId="0"/>
  </sheetViews>
  <sheetFormatPr defaultRowHeight="12.75" customHeight="1" outlineLevelRow="2" x14ac:dyDescent="0.2"/>
  <cols>
    <col min="1" max="1" width="14.7109375" customWidth="1"/>
    <col min="2" max="16" width="12.42578125" customWidth="1"/>
  </cols>
  <sheetData>
    <row r="1" spans="1:16" ht="15.75" customHeight="1" x14ac:dyDescent="0.2">
      <c r="A1" s="282" t="str">
        <f>"Sales Plan, "&amp;YEAR('(FnCalls 1)'!A18-1)</f>
        <v>Sales Plan, 2011</v>
      </c>
      <c r="B1" s="282"/>
      <c r="C1" s="282"/>
      <c r="D1" s="282"/>
    </row>
    <row r="2" spans="1:16" ht="15.75" customHeight="1" x14ac:dyDescent="0.2">
      <c r="A2" s="282" t="str">
        <f>'History Input'!F8</f>
        <v>ABC Corp.</v>
      </c>
      <c r="B2" s="282"/>
      <c r="C2" s="282"/>
      <c r="D2" s="282"/>
    </row>
    <row r="3" spans="1:16" ht="15.75" customHeight="1" x14ac:dyDescent="0.2">
      <c r="A3" s="282" t="str">
        <f>"Channels"</f>
        <v>Channels</v>
      </c>
      <c r="B3" s="282"/>
      <c r="C3" s="282"/>
      <c r="D3" s="282"/>
    </row>
    <row r="4" spans="1:16" ht="15.75" customHeight="1" x14ac:dyDescent="0.2">
      <c r="A4" s="282" t="str">
        <f>""</f>
        <v/>
      </c>
      <c r="B4" s="282"/>
      <c r="C4" s="282"/>
      <c r="D4" s="282"/>
    </row>
    <row r="5" spans="1:16" ht="12.75" customHeight="1" x14ac:dyDescent="0.2">
      <c r="A5" s="2" t="str">
        <f>"Revenue"</f>
        <v>Revenue</v>
      </c>
    </row>
    <row r="6" spans="1:16" ht="12.75" hidden="1" customHeight="1" outlineLevel="1" x14ac:dyDescent="0.2">
      <c r="A6" s="1" t="str">
        <f>" "</f>
        <v xml:space="preserve"> </v>
      </c>
    </row>
    <row r="7" spans="1:16" ht="12.75" hidden="1" customHeight="1" outlineLevel="1" x14ac:dyDescent="0.2">
      <c r="B7" s="9" t="str">
        <f>'(FnCalls 1)'!G6</f>
        <v>Q1 2009</v>
      </c>
      <c r="C7" s="10" t="str">
        <f>'(FnCalls 1)'!G7</f>
        <v>Q2 2009</v>
      </c>
      <c r="D7" s="10" t="str">
        <f>'(FnCalls 1)'!G8</f>
        <v>Q3 2009</v>
      </c>
      <c r="E7" s="10" t="str">
        <f>'(FnCalls 1)'!G9</f>
        <v>Q4 2009</v>
      </c>
      <c r="F7" s="48" t="str">
        <f>'(FnCalls 1)'!H6</f>
        <v>2009</v>
      </c>
      <c r="G7" s="10" t="str">
        <f>'(FnCalls 1)'!G10</f>
        <v>Q1 2010</v>
      </c>
      <c r="H7" s="10" t="str">
        <f>'(FnCalls 1)'!G11</f>
        <v>Q2 2010</v>
      </c>
      <c r="I7" s="10" t="str">
        <f>'(FnCalls 1)'!G12</f>
        <v>Q3 2010</v>
      </c>
      <c r="J7" s="10" t="str">
        <f>'(FnCalls 1)'!G13</f>
        <v>Q4 2010</v>
      </c>
      <c r="K7" s="48" t="str">
        <f>'(FnCalls 1)'!H10</f>
        <v>2010</v>
      </c>
      <c r="L7" s="10" t="str">
        <f>'(FnCalls 1)'!G14</f>
        <v>Q1 2011</v>
      </c>
      <c r="M7" s="10" t="str">
        <f>'(FnCalls 1)'!G15</f>
        <v>Q2 2011</v>
      </c>
      <c r="N7" s="10" t="str">
        <f>'(FnCalls 1)'!G16</f>
        <v>Q3 2011</v>
      </c>
      <c r="O7" s="10" t="str">
        <f>'(FnCalls 1)'!G17</f>
        <v>Q4 2011</v>
      </c>
      <c r="P7" s="48" t="str">
        <f>'(FnCalls 1)'!H14</f>
        <v>2011</v>
      </c>
    </row>
    <row r="8" spans="1:16" ht="12.75" hidden="1" customHeight="1" outlineLevel="1" x14ac:dyDescent="0.2">
      <c r="A8" s="49" t="str">
        <f>Labels!B40</f>
        <v>Revenue</v>
      </c>
      <c r="B8" s="101"/>
      <c r="C8" s="101"/>
      <c r="D8" s="101"/>
      <c r="E8" s="101"/>
      <c r="F8" s="146"/>
      <c r="G8" s="101"/>
      <c r="H8" s="101"/>
      <c r="I8" s="101"/>
      <c r="J8" s="101"/>
      <c r="K8" s="146"/>
      <c r="L8" s="101"/>
      <c r="M8" s="101"/>
      <c r="N8" s="101"/>
      <c r="O8" s="101"/>
      <c r="P8" s="146"/>
    </row>
    <row r="9" spans="1:16" ht="12.75" hidden="1" customHeight="1" outlineLevel="1" x14ac:dyDescent="0.2">
      <c r="A9" s="52" t="str">
        <f>"   "&amp;Labels!B92</f>
        <v xml:space="preserve">   Direct</v>
      </c>
      <c r="B9" s="109">
        <f>'Sales Summary'!B40</f>
        <v>0</v>
      </c>
      <c r="C9" s="109">
        <f>'Sales Summary'!C40</f>
        <v>0</v>
      </c>
      <c r="D9" s="109">
        <f>'Sales Summary'!D40</f>
        <v>0</v>
      </c>
      <c r="E9" s="109">
        <f>'Sales Summary'!E40</f>
        <v>0</v>
      </c>
      <c r="F9" s="147">
        <f>SUM(B9:E9)</f>
        <v>0</v>
      </c>
      <c r="G9" s="109">
        <f>'Sales Summary'!F40</f>
        <v>0</v>
      </c>
      <c r="H9" s="109">
        <f>'Sales Summary'!G40</f>
        <v>0</v>
      </c>
      <c r="I9" s="109">
        <f>'Sales Summary'!H40</f>
        <v>0</v>
      </c>
      <c r="J9" s="109">
        <f>'Sales Summary'!I40</f>
        <v>0</v>
      </c>
      <c r="K9" s="147">
        <f>SUM(G9:J9)</f>
        <v>0</v>
      </c>
      <c r="L9" s="109">
        <f>'Sales Summary'!J40</f>
        <v>0</v>
      </c>
      <c r="M9" s="109">
        <f>'Sales Summary'!K40</f>
        <v>0</v>
      </c>
      <c r="N9" s="109">
        <f>'Sales Summary'!L40</f>
        <v>0</v>
      </c>
      <c r="O9" s="109">
        <f>'Sales Summary'!M40</f>
        <v>0</v>
      </c>
      <c r="P9" s="147">
        <f>SUM(L9:O9)</f>
        <v>0</v>
      </c>
    </row>
    <row r="10" spans="1:16" ht="12.75" hidden="1" customHeight="1" outlineLevel="1" x14ac:dyDescent="0.2">
      <c r="A10" s="52" t="str">
        <f>"   "&amp;Labels!B93</f>
        <v xml:space="preserve">   Indirect</v>
      </c>
      <c r="B10" s="109">
        <f>'Sales Summary'!B44</f>
        <v>0</v>
      </c>
      <c r="C10" s="109">
        <f>'Sales Summary'!C44</f>
        <v>0</v>
      </c>
      <c r="D10" s="109">
        <f>'Sales Summary'!D44</f>
        <v>0</v>
      </c>
      <c r="E10" s="109">
        <f>'Sales Summary'!E44</f>
        <v>0</v>
      </c>
      <c r="F10" s="147">
        <f>SUM(B10:E10)</f>
        <v>0</v>
      </c>
      <c r="G10" s="109">
        <f>'Sales Summary'!F44</f>
        <v>0</v>
      </c>
      <c r="H10" s="109">
        <f>'Sales Summary'!G44</f>
        <v>0</v>
      </c>
      <c r="I10" s="109">
        <f>'Sales Summary'!H44</f>
        <v>0</v>
      </c>
      <c r="J10" s="109">
        <f>'Sales Summary'!I44</f>
        <v>0</v>
      </c>
      <c r="K10" s="147">
        <f>SUM(G10:J10)</f>
        <v>0</v>
      </c>
      <c r="L10" s="109">
        <f>'Sales Summary'!J44</f>
        <v>0</v>
      </c>
      <c r="M10" s="109">
        <f>'Sales Summary'!K44</f>
        <v>0</v>
      </c>
      <c r="N10" s="109">
        <f>'Sales Summary'!L44</f>
        <v>0</v>
      </c>
      <c r="O10" s="109">
        <f>'Sales Summary'!M44</f>
        <v>0</v>
      </c>
      <c r="P10" s="147">
        <f>SUM(L10:O10)</f>
        <v>0</v>
      </c>
    </row>
    <row r="11" spans="1:16" ht="12.75" hidden="1" customHeight="1" outlineLevel="1" x14ac:dyDescent="0.2">
      <c r="A11" s="111" t="str">
        <f>"   "&amp;Labels!C91</f>
        <v xml:space="preserve">   Total</v>
      </c>
      <c r="B11" s="114">
        <f>SUM(Locations!B9:B10)</f>
        <v>0</v>
      </c>
      <c r="C11" s="114">
        <f>SUM(Locations!C9:C10)</f>
        <v>0</v>
      </c>
      <c r="D11" s="114">
        <f>SUM(Locations!D9:D10)</f>
        <v>0</v>
      </c>
      <c r="E11" s="114">
        <f>SUM(Locations!E9:E10)</f>
        <v>0</v>
      </c>
      <c r="F11" s="148">
        <f>SUM(B11:E11)</f>
        <v>0</v>
      </c>
      <c r="G11" s="114">
        <f>SUM(Locations!G9:G10)</f>
        <v>0</v>
      </c>
      <c r="H11" s="114">
        <f>SUM(Locations!H9:H10)</f>
        <v>0</v>
      </c>
      <c r="I11" s="114">
        <f>SUM(Locations!I9:I10)</f>
        <v>0</v>
      </c>
      <c r="J11" s="114">
        <f>SUM(Locations!J9:J10)</f>
        <v>0</v>
      </c>
      <c r="K11" s="148">
        <f>SUM(G11:J11)</f>
        <v>0</v>
      </c>
      <c r="L11" s="114">
        <f>SUM(Locations!L9:L10)</f>
        <v>0</v>
      </c>
      <c r="M11" s="114">
        <f>SUM(Locations!M9:M10)</f>
        <v>0</v>
      </c>
      <c r="N11" s="114">
        <f>SUM(Locations!N9:N10)</f>
        <v>0</v>
      </c>
      <c r="O11" s="114">
        <f>SUM(Locations!O9:O10)</f>
        <v>0</v>
      </c>
      <c r="P11" s="148">
        <f>SUM(L11:O11)</f>
        <v>0</v>
      </c>
    </row>
    <row r="12" spans="1:16" ht="12.75" hidden="1" customHeight="1" outlineLevel="1" x14ac:dyDescent="0.2"/>
    <row r="13" spans="1:16" ht="12.75" hidden="1" customHeight="1" outlineLevel="1" x14ac:dyDescent="0.2">
      <c r="A13" s="3" t="str">
        <f>"Revenue Growth"</f>
        <v>Revenue Growth</v>
      </c>
    </row>
    <row r="14" spans="1:16" ht="12.75" hidden="1" customHeight="1" outlineLevel="2" x14ac:dyDescent="0.2">
      <c r="A14" s="3" t="str">
        <f>" "</f>
        <v xml:space="preserve"> </v>
      </c>
    </row>
    <row r="15" spans="1:16" ht="12.75" hidden="1" customHeight="1" outlineLevel="2" x14ac:dyDescent="0.2">
      <c r="A15" s="49" t="str">
        <f>Labels!B43</f>
        <v>Rev Growth</v>
      </c>
      <c r="B15" s="62"/>
      <c r="C15" s="62"/>
      <c r="D15" s="62"/>
      <c r="E15" s="62"/>
      <c r="F15" s="63"/>
      <c r="G15" s="62"/>
      <c r="H15" s="62"/>
      <c r="I15" s="62"/>
      <c r="J15" s="62"/>
      <c r="K15" s="63"/>
      <c r="L15" s="62"/>
      <c r="M15" s="62"/>
      <c r="N15" s="62"/>
      <c r="O15" s="62"/>
      <c r="P15" s="63"/>
    </row>
    <row r="16" spans="1:16" ht="12.75" hidden="1" customHeight="1" outlineLevel="2" x14ac:dyDescent="0.2">
      <c r="A16" s="52" t="str">
        <f>"   "&amp;Labels!B92</f>
        <v xml:space="preserve">   Direct</v>
      </c>
      <c r="B16" s="67"/>
      <c r="C16" s="67" t="str">
        <f t="shared" ref="C16:E18" si="0">IF(B9=0," ",C9/B9-1)</f>
        <v xml:space="preserve"> </v>
      </c>
      <c r="D16" s="67" t="str">
        <f t="shared" si="0"/>
        <v xml:space="preserve"> </v>
      </c>
      <c r="E16" s="67" t="str">
        <f t="shared" si="0"/>
        <v xml:space="preserve"> </v>
      </c>
      <c r="F16" s="65" t="str">
        <f>IF(0=0," ",SUM(B9:E9)/0-1)</f>
        <v xml:space="preserve"> </v>
      </c>
      <c r="G16" s="67" t="str">
        <f>IF(E9=0," ",G9/E9-1)</f>
        <v xml:space="preserve"> </v>
      </c>
      <c r="H16" s="67" t="str">
        <f t="shared" ref="H16:J18" si="1">IF(G9=0," ",H9/G9-1)</f>
        <v xml:space="preserve"> </v>
      </c>
      <c r="I16" s="67" t="str">
        <f t="shared" si="1"/>
        <v xml:space="preserve"> </v>
      </c>
      <c r="J16" s="67" t="str">
        <f t="shared" si="1"/>
        <v xml:space="preserve"> </v>
      </c>
      <c r="K16" s="65" t="str">
        <f>IF(SUM(B9:E9)=0," ",SUM(G9:J9)/SUM(B9:E9)-1)</f>
        <v xml:space="preserve"> </v>
      </c>
      <c r="L16" s="67" t="str">
        <f>IF(J9=0," ",L9/J9-1)</f>
        <v xml:space="preserve"> </v>
      </c>
      <c r="M16" s="67" t="str">
        <f t="shared" ref="M16:O18" si="2">IF(L9=0," ",M9/L9-1)</f>
        <v xml:space="preserve"> </v>
      </c>
      <c r="N16" s="67" t="str">
        <f t="shared" si="2"/>
        <v xml:space="preserve"> </v>
      </c>
      <c r="O16" s="67" t="str">
        <f t="shared" si="2"/>
        <v xml:space="preserve"> </v>
      </c>
      <c r="P16" s="65" t="str">
        <f>IF(SUM(G9:J9)=0," ",SUM(L9:O9)/SUM(G9:J9)-1)</f>
        <v xml:space="preserve"> </v>
      </c>
    </row>
    <row r="17" spans="1:16" ht="12.75" hidden="1" customHeight="1" outlineLevel="2" x14ac:dyDescent="0.2">
      <c r="A17" s="52" t="str">
        <f>"   "&amp;Labels!B93</f>
        <v xml:space="preserve">   Indirect</v>
      </c>
      <c r="B17" s="67"/>
      <c r="C17" s="67" t="str">
        <f t="shared" si="0"/>
        <v xml:space="preserve"> </v>
      </c>
      <c r="D17" s="67" t="str">
        <f t="shared" si="0"/>
        <v xml:space="preserve"> </v>
      </c>
      <c r="E17" s="67" t="str">
        <f t="shared" si="0"/>
        <v xml:space="preserve"> </v>
      </c>
      <c r="F17" s="65" t="str">
        <f>IF(0=0," ",SUM(B10:E10)/0-1)</f>
        <v xml:space="preserve"> </v>
      </c>
      <c r="G17" s="67" t="str">
        <f>IF(E10=0," ",G10/E10-1)</f>
        <v xml:space="preserve"> </v>
      </c>
      <c r="H17" s="67" t="str">
        <f t="shared" si="1"/>
        <v xml:space="preserve"> </v>
      </c>
      <c r="I17" s="67" t="str">
        <f t="shared" si="1"/>
        <v xml:space="preserve"> </v>
      </c>
      <c r="J17" s="67" t="str">
        <f t="shared" si="1"/>
        <v xml:space="preserve"> </v>
      </c>
      <c r="K17" s="65" t="str">
        <f>IF(SUM(B10:E10)=0," ",SUM(G10:J10)/SUM(B10:E10)-1)</f>
        <v xml:space="preserve"> </v>
      </c>
      <c r="L17" s="67" t="str">
        <f>IF(J10=0," ",L10/J10-1)</f>
        <v xml:space="preserve"> </v>
      </c>
      <c r="M17" s="67" t="str">
        <f t="shared" si="2"/>
        <v xml:space="preserve"> </v>
      </c>
      <c r="N17" s="67" t="str">
        <f t="shared" si="2"/>
        <v xml:space="preserve"> </v>
      </c>
      <c r="O17" s="67" t="str">
        <f t="shared" si="2"/>
        <v xml:space="preserve"> </v>
      </c>
      <c r="P17" s="65" t="str">
        <f>IF(SUM(G10:J10)=0," ",SUM(L10:O10)/SUM(G10:J10)-1)</f>
        <v xml:space="preserve"> </v>
      </c>
    </row>
    <row r="18" spans="1:16" ht="12.75" hidden="1" customHeight="1" outlineLevel="2" x14ac:dyDescent="0.2">
      <c r="A18" s="111" t="str">
        <f>"   "&amp;Labels!C91</f>
        <v xml:space="preserve">   Total</v>
      </c>
      <c r="B18" s="149"/>
      <c r="C18" s="149" t="str">
        <f t="shared" si="0"/>
        <v xml:space="preserve"> </v>
      </c>
      <c r="D18" s="149" t="str">
        <f t="shared" si="0"/>
        <v xml:space="preserve"> </v>
      </c>
      <c r="E18" s="149" t="str">
        <f t="shared" si="0"/>
        <v xml:space="preserve"> </v>
      </c>
      <c r="F18" s="70" t="str">
        <f>IF(0=0," ",SUM(B11:E11)/0-1)</f>
        <v xml:space="preserve"> </v>
      </c>
      <c r="G18" s="149" t="str">
        <f>IF(E11=0," ",G11/E11-1)</f>
        <v xml:space="preserve"> </v>
      </c>
      <c r="H18" s="149" t="str">
        <f t="shared" si="1"/>
        <v xml:space="preserve"> </v>
      </c>
      <c r="I18" s="149" t="str">
        <f t="shared" si="1"/>
        <v xml:space="preserve"> </v>
      </c>
      <c r="J18" s="149" t="str">
        <f t="shared" si="1"/>
        <v xml:space="preserve"> </v>
      </c>
      <c r="K18" s="70" t="str">
        <f>IF(SUM(B11:E11)=0," ",SUM(G11:J11)/SUM(B11:E11)-1)</f>
        <v xml:space="preserve"> </v>
      </c>
      <c r="L18" s="149" t="str">
        <f>IF(J11=0," ",L11/J11-1)</f>
        <v xml:space="preserve"> </v>
      </c>
      <c r="M18" s="149" t="str">
        <f t="shared" si="2"/>
        <v xml:space="preserve"> </v>
      </c>
      <c r="N18" s="149" t="str">
        <f t="shared" si="2"/>
        <v xml:space="preserve"> </v>
      </c>
      <c r="O18" s="149" t="str">
        <f t="shared" si="2"/>
        <v xml:space="preserve"> </v>
      </c>
      <c r="P18" s="70" t="str">
        <f>IF(SUM(G11:J11)=0," ",SUM(L11:O11)/SUM(G11:J11)-1)</f>
        <v xml:space="preserve"> </v>
      </c>
    </row>
    <row r="19" spans="1:16" ht="12.75" hidden="1" customHeight="1" outlineLevel="2" collapsed="1" x14ac:dyDescent="0.2"/>
    <row r="20" spans="1:16" ht="12.75" hidden="1" customHeight="1" outlineLevel="1" collapsed="1" x14ac:dyDescent="0.2"/>
    <row r="21" spans="1:16" ht="12.75" customHeight="1" collapsed="1" x14ac:dyDescent="0.2"/>
    <row r="22" spans="1:16" ht="12.75" customHeight="1" x14ac:dyDescent="0.2">
      <c r="A22" s="2" t="str">
        <f>"Sales Units"</f>
        <v>Sales Units</v>
      </c>
    </row>
    <row r="23" spans="1:16" ht="12.75" hidden="1" customHeight="1" outlineLevel="1" x14ac:dyDescent="0.2">
      <c r="A23" s="1" t="str">
        <f>" "</f>
        <v xml:space="preserve"> </v>
      </c>
    </row>
    <row r="24" spans="1:16" ht="12.75" hidden="1" customHeight="1" outlineLevel="1" x14ac:dyDescent="0.2">
      <c r="A24" s="49" t="str">
        <f>Labels!B63</f>
        <v>Sales Units</v>
      </c>
      <c r="B24" s="81"/>
      <c r="C24" s="81"/>
      <c r="D24" s="81"/>
      <c r="E24" s="81"/>
      <c r="F24" s="82"/>
      <c r="G24" s="81"/>
      <c r="H24" s="81"/>
      <c r="I24" s="81"/>
      <c r="J24" s="81"/>
      <c r="K24" s="82"/>
      <c r="L24" s="81"/>
      <c r="M24" s="81"/>
      <c r="N24" s="81"/>
      <c r="O24" s="81"/>
      <c r="P24" s="82"/>
    </row>
    <row r="25" spans="1:16" ht="12.75" hidden="1" customHeight="1" outlineLevel="1" x14ac:dyDescent="0.2">
      <c r="A25" s="52" t="str">
        <f>"   "&amp;Labels!B92</f>
        <v xml:space="preserve">   Direct</v>
      </c>
      <c r="B25" s="86">
        <f>'Sales Summary'!B212</f>
        <v>0</v>
      </c>
      <c r="C25" s="86">
        <f>'Sales Summary'!C212</f>
        <v>0</v>
      </c>
      <c r="D25" s="86">
        <f>'Sales Summary'!D212</f>
        <v>0</v>
      </c>
      <c r="E25" s="86">
        <f>'Sales Summary'!E212</f>
        <v>0</v>
      </c>
      <c r="F25" s="84">
        <f>SUM(B25:E25)</f>
        <v>0</v>
      </c>
      <c r="G25" s="86">
        <f>'Sales Summary'!F212</f>
        <v>0</v>
      </c>
      <c r="H25" s="86">
        <f>'Sales Summary'!G212</f>
        <v>0</v>
      </c>
      <c r="I25" s="86">
        <f>'Sales Summary'!H212</f>
        <v>0</v>
      </c>
      <c r="J25" s="86">
        <f>'Sales Summary'!I212</f>
        <v>0</v>
      </c>
      <c r="K25" s="84">
        <f>SUM(G25:J25)</f>
        <v>0</v>
      </c>
      <c r="L25" s="86">
        <f>'Sales Summary'!J212</f>
        <v>0</v>
      </c>
      <c r="M25" s="86">
        <f>'Sales Summary'!K212</f>
        <v>0</v>
      </c>
      <c r="N25" s="86">
        <f>'Sales Summary'!L212</f>
        <v>0</v>
      </c>
      <c r="O25" s="86">
        <f>'Sales Summary'!M212</f>
        <v>0</v>
      </c>
      <c r="P25" s="84">
        <f>SUM(L25:O25)</f>
        <v>0</v>
      </c>
    </row>
    <row r="26" spans="1:16" ht="12.75" hidden="1" customHeight="1" outlineLevel="1" x14ac:dyDescent="0.2">
      <c r="A26" s="52" t="str">
        <f>"   "&amp;Labels!B93</f>
        <v xml:space="preserve">   Indirect</v>
      </c>
      <c r="B26" s="86">
        <f>'Sales Summary'!B216</f>
        <v>0</v>
      </c>
      <c r="C26" s="86">
        <f>'Sales Summary'!C216</f>
        <v>0</v>
      </c>
      <c r="D26" s="86">
        <f>'Sales Summary'!D216</f>
        <v>0</v>
      </c>
      <c r="E26" s="86">
        <f>'Sales Summary'!E216</f>
        <v>0</v>
      </c>
      <c r="F26" s="84">
        <f>SUM(B26:E26)</f>
        <v>0</v>
      </c>
      <c r="G26" s="86">
        <f>'Sales Summary'!F216</f>
        <v>0</v>
      </c>
      <c r="H26" s="86">
        <f>'Sales Summary'!G216</f>
        <v>0</v>
      </c>
      <c r="I26" s="86">
        <f>'Sales Summary'!H216</f>
        <v>0</v>
      </c>
      <c r="J26" s="86">
        <f>'Sales Summary'!I216</f>
        <v>0</v>
      </c>
      <c r="K26" s="84">
        <f>SUM(G26:J26)</f>
        <v>0</v>
      </c>
      <c r="L26" s="86">
        <f>'Sales Summary'!J216</f>
        <v>0</v>
      </c>
      <c r="M26" s="86">
        <f>'Sales Summary'!K216</f>
        <v>0</v>
      </c>
      <c r="N26" s="86">
        <f>'Sales Summary'!L216</f>
        <v>0</v>
      </c>
      <c r="O26" s="86">
        <f>'Sales Summary'!M216</f>
        <v>0</v>
      </c>
      <c r="P26" s="84">
        <f>SUM(L26:O26)</f>
        <v>0</v>
      </c>
    </row>
    <row r="27" spans="1:16" ht="12.75" hidden="1" customHeight="1" outlineLevel="1" x14ac:dyDescent="0.2">
      <c r="A27" s="111" t="str">
        <f>"   "&amp;Labels!C91</f>
        <v xml:space="preserve">   Total</v>
      </c>
      <c r="B27" s="150">
        <f>SUM(Locations!B25:B26)</f>
        <v>0</v>
      </c>
      <c r="C27" s="150">
        <f>SUM(Locations!C25:C26)</f>
        <v>0</v>
      </c>
      <c r="D27" s="150">
        <f>SUM(Locations!D25:D26)</f>
        <v>0</v>
      </c>
      <c r="E27" s="150">
        <f>SUM(Locations!E25:E26)</f>
        <v>0</v>
      </c>
      <c r="F27" s="89">
        <f>SUM(B27:E27)</f>
        <v>0</v>
      </c>
      <c r="G27" s="150">
        <f>SUM(Locations!G25:G26)</f>
        <v>0</v>
      </c>
      <c r="H27" s="150">
        <f>SUM(Locations!H25:H26)</f>
        <v>0</v>
      </c>
      <c r="I27" s="150">
        <f>SUM(Locations!I25:I26)</f>
        <v>0</v>
      </c>
      <c r="J27" s="150">
        <f>SUM(Locations!J25:J26)</f>
        <v>0</v>
      </c>
      <c r="K27" s="89">
        <f>SUM(G27:J27)</f>
        <v>0</v>
      </c>
      <c r="L27" s="150">
        <f>SUM(Locations!L25:L26)</f>
        <v>0</v>
      </c>
      <c r="M27" s="150">
        <f>SUM(M25:M26)</f>
        <v>0</v>
      </c>
      <c r="N27" s="150">
        <f>SUM(N25:N26)</f>
        <v>0</v>
      </c>
      <c r="O27" s="150">
        <f>SUM(O25:O26)</f>
        <v>0</v>
      </c>
      <c r="P27" s="89">
        <f>SUM(L27:O27)</f>
        <v>0</v>
      </c>
    </row>
    <row r="28" spans="1:16" ht="12.75" hidden="1" customHeight="1" outlineLevel="1" x14ac:dyDescent="0.2"/>
    <row r="29" spans="1:16" ht="12.75" hidden="1" customHeight="1" outlineLevel="1" x14ac:dyDescent="0.2">
      <c r="A29" s="3" t="str">
        <f>"Units Growth"</f>
        <v>Units Growth</v>
      </c>
    </row>
    <row r="30" spans="1:16" ht="12.75" hidden="1" customHeight="1" outlineLevel="2" x14ac:dyDescent="0.2">
      <c r="A30" s="3" t="str">
        <f>" "</f>
        <v xml:space="preserve"> </v>
      </c>
    </row>
    <row r="31" spans="1:16" ht="12.75" hidden="1" customHeight="1" outlineLevel="2" collapsed="1" x14ac:dyDescent="0.2"/>
    <row r="32" spans="1:16" ht="12.75" hidden="1" customHeight="1" outlineLevel="1" collapsed="1" x14ac:dyDescent="0.2"/>
    <row r="33" spans="1:16" ht="12.75" customHeight="1" collapsed="1" x14ac:dyDescent="0.2"/>
    <row r="34" spans="1:16" ht="12.75" customHeight="1" x14ac:dyDescent="0.2">
      <c r="A34" s="2" t="str">
        <f>"Prices"</f>
        <v>Prices</v>
      </c>
    </row>
    <row r="35" spans="1:16" ht="12.75" hidden="1" customHeight="1" outlineLevel="1" x14ac:dyDescent="0.2">
      <c r="A35" s="1" t="str">
        <f>" "</f>
        <v xml:space="preserve"> </v>
      </c>
    </row>
    <row r="36" spans="1:16" ht="12.75" hidden="1" customHeight="1" outlineLevel="1" x14ac:dyDescent="0.2">
      <c r="A36" s="3" t="str">
        <f>"List Prices"</f>
        <v>List Prices</v>
      </c>
    </row>
    <row r="37" spans="1:16" ht="12.75" hidden="1" customHeight="1" outlineLevel="2" x14ac:dyDescent="0.2">
      <c r="A37" s="3" t="str">
        <f>" "</f>
        <v xml:space="preserve"> </v>
      </c>
    </row>
    <row r="38" spans="1:16" ht="12.75" hidden="1" customHeight="1" outlineLevel="2" x14ac:dyDescent="0.2">
      <c r="B38" s="9" t="str">
        <f>'(FnCalls 1)'!G6</f>
        <v>Q1 2009</v>
      </c>
      <c r="C38" s="10" t="str">
        <f>'(FnCalls 1)'!G7</f>
        <v>Q2 2009</v>
      </c>
      <c r="D38" s="10" t="str">
        <f>'(FnCalls 1)'!G8</f>
        <v>Q3 2009</v>
      </c>
      <c r="E38" s="10" t="str">
        <f>'(FnCalls 1)'!G9</f>
        <v>Q4 2009</v>
      </c>
      <c r="F38" s="48" t="str">
        <f>'(FnCalls 1)'!H6</f>
        <v>2009</v>
      </c>
      <c r="G38" s="10" t="str">
        <f>'(FnCalls 1)'!G10</f>
        <v>Q1 2010</v>
      </c>
      <c r="H38" s="10" t="str">
        <f>'(FnCalls 1)'!G11</f>
        <v>Q2 2010</v>
      </c>
      <c r="I38" s="10" t="str">
        <f>'(FnCalls 1)'!G12</f>
        <v>Q3 2010</v>
      </c>
      <c r="J38" s="10" t="str">
        <f>'(FnCalls 1)'!G13</f>
        <v>Q4 2010</v>
      </c>
      <c r="K38" s="48" t="str">
        <f>'(FnCalls 1)'!H10</f>
        <v>2010</v>
      </c>
      <c r="L38" s="10" t="str">
        <f>'(FnCalls 1)'!G14</f>
        <v>Q1 2011</v>
      </c>
      <c r="M38" s="10" t="str">
        <f>'(FnCalls 1)'!G15</f>
        <v>Q2 2011</v>
      </c>
      <c r="N38" s="10" t="str">
        <f>'(FnCalls 1)'!G16</f>
        <v>Q3 2011</v>
      </c>
      <c r="O38" s="10" t="str">
        <f>'(FnCalls 1)'!G17</f>
        <v>Q4 2011</v>
      </c>
      <c r="P38" s="48" t="str">
        <f>'(FnCalls 1)'!H14</f>
        <v>2011</v>
      </c>
    </row>
    <row r="39" spans="1:16" ht="12.75" hidden="1" customHeight="1" outlineLevel="2" x14ac:dyDescent="0.2">
      <c r="A39" s="49" t="str">
        <f>Labels!B33</f>
        <v>List Price</v>
      </c>
      <c r="B39" s="50"/>
      <c r="C39" s="50"/>
      <c r="D39" s="50"/>
      <c r="E39" s="50"/>
      <c r="F39" s="51"/>
      <c r="G39" s="50"/>
      <c r="H39" s="50"/>
      <c r="I39" s="50"/>
      <c r="J39" s="50"/>
      <c r="K39" s="51"/>
      <c r="L39" s="50"/>
      <c r="M39" s="50"/>
      <c r="N39" s="50"/>
      <c r="O39" s="50"/>
      <c r="P39" s="51"/>
    </row>
    <row r="40" spans="1:16" ht="12.75" hidden="1" customHeight="1" outlineLevel="2" x14ac:dyDescent="0.2">
      <c r="A40" s="52" t="str">
        <f>"   "&amp;Labels!B92</f>
        <v xml:space="preserve">   Direct</v>
      </c>
      <c r="B40" s="71">
        <f>'Price History'!B26</f>
        <v>0</v>
      </c>
      <c r="C40" s="71">
        <f>'Price History'!C26</f>
        <v>0</v>
      </c>
      <c r="D40" s="71">
        <f>'Price History'!D26</f>
        <v>0</v>
      </c>
      <c r="E40" s="71">
        <f>'Price History'!E26</f>
        <v>0</v>
      </c>
      <c r="F40" s="54">
        <f>IF(SUM('Sales History'!B168:E168)=0,0,SUM('(Other Variables)'!B414:E414)/SUM('Sales History'!B168:E168))</f>
        <v>0</v>
      </c>
      <c r="G40" s="71">
        <f>'Price History'!G26</f>
        <v>0</v>
      </c>
      <c r="H40" s="71">
        <f>'Price History'!H26</f>
        <v>0</v>
      </c>
      <c r="I40" s="71">
        <f>'Price History'!I26</f>
        <v>0</v>
      </c>
      <c r="J40" s="71">
        <f>'Price History'!J26</f>
        <v>0</v>
      </c>
      <c r="K40" s="54">
        <f>IF(SUM('Sales History'!G168:J168)=0,0,SUM('(Other Variables)'!F414:I414)/SUM('Sales History'!G168:J168))</f>
        <v>0</v>
      </c>
      <c r="L40" s="71">
        <f>'Price Plan'!B25</f>
        <v>0</v>
      </c>
      <c r="M40" s="71">
        <f>'Price Plan'!C25</f>
        <v>0</v>
      </c>
      <c r="N40" s="71">
        <f>'Price Plan'!D25</f>
        <v>0</v>
      </c>
      <c r="O40" s="71">
        <f>'Price Plan'!E25</f>
        <v>0</v>
      </c>
      <c r="P40" s="54">
        <f>IF(SUM('Sales Plan'!H80:K80)=0,0,SUM('(Other Variables)'!B332:E332)/SUM('Sales Plan'!H80:K80))</f>
        <v>0</v>
      </c>
    </row>
    <row r="41" spans="1:16" ht="12.75" hidden="1" customHeight="1" outlineLevel="2" x14ac:dyDescent="0.2">
      <c r="A41" s="52" t="str">
        <f>"   "&amp;Labels!B93</f>
        <v xml:space="preserve">   Indirect</v>
      </c>
      <c r="B41" s="71">
        <f>'Price History'!B30</f>
        <v>0</v>
      </c>
      <c r="C41" s="71">
        <f>'Price History'!C30</f>
        <v>0</v>
      </c>
      <c r="D41" s="71">
        <f>'Price History'!D30</f>
        <v>0</v>
      </c>
      <c r="E41" s="71">
        <f>'Price History'!E30</f>
        <v>0</v>
      </c>
      <c r="F41" s="54">
        <f>IF(SUM('Sales History'!B172:E172)=0,0,SUM('(Other Variables)'!B418:E418)/SUM('Sales History'!B172:E172))</f>
        <v>0</v>
      </c>
      <c r="G41" s="71">
        <f>'Price History'!G30</f>
        <v>0</v>
      </c>
      <c r="H41" s="71">
        <f>'Price History'!H30</f>
        <v>0</v>
      </c>
      <c r="I41" s="71">
        <f>'Price History'!I30</f>
        <v>0</v>
      </c>
      <c r="J41" s="71">
        <f>'Price History'!J30</f>
        <v>0</v>
      </c>
      <c r="K41" s="54">
        <f>IF(SUM('Sales History'!G172:J172)=0,0,SUM('(Other Variables)'!F418:I418)/SUM('Sales History'!G172:J172))</f>
        <v>0</v>
      </c>
      <c r="L41" s="71">
        <f>'Price Plan'!B29</f>
        <v>0</v>
      </c>
      <c r="M41" s="71">
        <f>'Price Plan'!C29</f>
        <v>0</v>
      </c>
      <c r="N41" s="71">
        <f>'Price Plan'!D29</f>
        <v>0</v>
      </c>
      <c r="O41" s="71">
        <f>'Price Plan'!E29</f>
        <v>0</v>
      </c>
      <c r="P41" s="54">
        <f>IF(SUM('Sales Plan'!H84:K84)=0,0,SUM('(Other Variables)'!B336:E336)/SUM('Sales Plan'!H84:K84))</f>
        <v>0</v>
      </c>
    </row>
    <row r="42" spans="1:16" ht="12.75" hidden="1" customHeight="1" outlineLevel="2" x14ac:dyDescent="0.2">
      <c r="A42" s="111" t="str">
        <f>"   "&amp;Labels!C91</f>
        <v xml:space="preserve">   Total</v>
      </c>
      <c r="B42" s="151">
        <f>'Price History'!B22</f>
        <v>0</v>
      </c>
      <c r="C42" s="151">
        <f>'Price History'!C22</f>
        <v>0</v>
      </c>
      <c r="D42" s="151">
        <f>'Price History'!D22</f>
        <v>0</v>
      </c>
      <c r="E42" s="151">
        <f>'Price History'!E22</f>
        <v>0</v>
      </c>
      <c r="F42" s="61">
        <f>IF(SUM('Sales History'!B137:E137)=0,0,SUM('(Other Variables)'!B383:E383)/SUM('Sales History'!B137:E137))</f>
        <v>0</v>
      </c>
      <c r="G42" s="151">
        <f>'Price History'!G22</f>
        <v>0</v>
      </c>
      <c r="H42" s="151">
        <f>'Price History'!H22</f>
        <v>0</v>
      </c>
      <c r="I42" s="151">
        <f>'Price History'!I22</f>
        <v>0</v>
      </c>
      <c r="J42" s="151">
        <f>'Price History'!J22</f>
        <v>0</v>
      </c>
      <c r="K42" s="61">
        <f>IF(SUM('Sales History'!G137:J137)=0,0,SUM('(Other Variables)'!F383:I383)/SUM('Sales History'!G137:J137))</f>
        <v>0</v>
      </c>
      <c r="L42" s="151">
        <f>'Price Plan'!B21</f>
        <v>0</v>
      </c>
      <c r="M42" s="151">
        <f>'Price Plan'!C21</f>
        <v>0</v>
      </c>
      <c r="N42" s="151">
        <f>'Price Plan'!D21</f>
        <v>0</v>
      </c>
      <c r="O42" s="151">
        <f>'Price Plan'!E21</f>
        <v>0</v>
      </c>
      <c r="P42" s="61">
        <f>IF(SUM('Sales Plan'!H49:K49)=0,0,SUM('(Other Variables)'!B301:E301)/SUM('Sales Plan'!H49:K49))</f>
        <v>0</v>
      </c>
    </row>
    <row r="43" spans="1:16" ht="12.75" hidden="1" customHeight="1" outlineLevel="2" collapsed="1" x14ac:dyDescent="0.2"/>
    <row r="44" spans="1:16" ht="12.75" hidden="1" customHeight="1" outlineLevel="1" collapsed="1" x14ac:dyDescent="0.2">
      <c r="A44" s="283" t="str">
        <f>"Average Selling Prices"</f>
        <v>Average Selling Prices</v>
      </c>
      <c r="B44" s="283"/>
    </row>
    <row r="45" spans="1:16" ht="12.75" hidden="1" customHeight="1" outlineLevel="2" x14ac:dyDescent="0.2">
      <c r="A45" s="283" t="str">
        <f>" "</f>
        <v xml:space="preserve"> </v>
      </c>
      <c r="B45" s="283"/>
    </row>
    <row r="46" spans="1:16" ht="12.75" hidden="1" customHeight="1" outlineLevel="2" x14ac:dyDescent="0.2">
      <c r="B46" s="9" t="str">
        <f>'(FnCalls 1)'!G6</f>
        <v>Q1 2009</v>
      </c>
      <c r="C46" s="10" t="str">
        <f>'(FnCalls 1)'!G7</f>
        <v>Q2 2009</v>
      </c>
      <c r="D46" s="10" t="str">
        <f>'(FnCalls 1)'!G8</f>
        <v>Q3 2009</v>
      </c>
      <c r="E46" s="10" t="str">
        <f>'(FnCalls 1)'!G9</f>
        <v>Q4 2009</v>
      </c>
      <c r="F46" s="48" t="str">
        <f>'(FnCalls 1)'!H6</f>
        <v>2009</v>
      </c>
      <c r="G46" s="10" t="str">
        <f>'(FnCalls 1)'!G10</f>
        <v>Q1 2010</v>
      </c>
      <c r="H46" s="10" t="str">
        <f>'(FnCalls 1)'!G11</f>
        <v>Q2 2010</v>
      </c>
      <c r="I46" s="10" t="str">
        <f>'(FnCalls 1)'!G12</f>
        <v>Q3 2010</v>
      </c>
      <c r="J46" s="10" t="str">
        <f>'(FnCalls 1)'!G13</f>
        <v>Q4 2010</v>
      </c>
      <c r="K46" s="48" t="str">
        <f>'(FnCalls 1)'!H10</f>
        <v>2010</v>
      </c>
      <c r="L46" s="10" t="str">
        <f>'(FnCalls 1)'!G14</f>
        <v>Q1 2011</v>
      </c>
      <c r="M46" s="10" t="str">
        <f>'(FnCalls 1)'!G15</f>
        <v>Q2 2011</v>
      </c>
      <c r="N46" s="10" t="str">
        <f>'(FnCalls 1)'!G16</f>
        <v>Q3 2011</v>
      </c>
      <c r="O46" s="10" t="str">
        <f>'(FnCalls 1)'!G17</f>
        <v>Q4 2011</v>
      </c>
      <c r="P46" s="48" t="str">
        <f>'(FnCalls 1)'!H14</f>
        <v>2011</v>
      </c>
    </row>
    <row r="47" spans="1:16" ht="12.75" hidden="1" customHeight="1" outlineLevel="2" x14ac:dyDescent="0.2">
      <c r="A47" s="49" t="str">
        <f>Labels!B28</f>
        <v>Average Price $</v>
      </c>
      <c r="B47" s="50"/>
      <c r="C47" s="50"/>
      <c r="D47" s="50"/>
      <c r="E47" s="50"/>
      <c r="F47" s="51"/>
      <c r="G47" s="50"/>
      <c r="H47" s="50"/>
      <c r="I47" s="50"/>
      <c r="J47" s="50"/>
      <c r="K47" s="51"/>
      <c r="L47" s="50"/>
      <c r="M47" s="50"/>
      <c r="N47" s="50"/>
      <c r="O47" s="50"/>
      <c r="P47" s="51"/>
    </row>
    <row r="48" spans="1:16" ht="12.75" hidden="1" customHeight="1" outlineLevel="2" x14ac:dyDescent="0.2">
      <c r="A48" s="52" t="str">
        <f>"   "&amp;Labels!B92</f>
        <v xml:space="preserve">   Direct</v>
      </c>
      <c r="B48" s="71">
        <f>B40*1+B40*(-'Price Summary'!B179)</f>
        <v>0</v>
      </c>
      <c r="C48" s="71">
        <f>C40*1+C40*(-'Price Summary'!C179)</f>
        <v>0</v>
      </c>
      <c r="D48" s="71">
        <f>D40*1+D40*(-'Price Summary'!D179)</f>
        <v>0</v>
      </c>
      <c r="E48" s="71">
        <f>E40*1+E40*(-'Price Summary'!E179)</f>
        <v>0</v>
      </c>
      <c r="F48" s="54">
        <f>IF(SUM('Sales History'!B168:E168)=0,0,SUM('(Other Variables)'!B414:E414)/SUM('Sales History'!B168:E168))*1+IF(SUM('Sales History'!B168:E168)=0,0,SUM('(Other Variables)'!B414:E414)/SUM('Sales History'!B168:E168))*(-IF(SUM('(Other Variables)'!B414:E414)=0,0,1-SUM(B9:E9)/SUM('(Other Variables)'!B414:E414)))</f>
        <v>0</v>
      </c>
      <c r="G48" s="71">
        <f>G40*1+G40*(-'Price Summary'!F179)</f>
        <v>0</v>
      </c>
      <c r="H48" s="71">
        <f>H40*1+H40*(-'Price Summary'!G179)</f>
        <v>0</v>
      </c>
      <c r="I48" s="71">
        <f>I40*1+I40*(-'Price Summary'!H179)</f>
        <v>0</v>
      </c>
      <c r="J48" s="71">
        <f>J40*1+J40*(-'Price Summary'!I179)</f>
        <v>0</v>
      </c>
      <c r="K48" s="54">
        <f>IF(SUM('Sales History'!G168:J168)=0,0,SUM('(Other Variables)'!F414:I414)/SUM('Sales History'!G168:J168))*1+IF(SUM('Sales History'!G168:J168)=0,0,SUM('(Other Variables)'!F414:I414)/SUM('Sales History'!G168:J168))*(-IF(SUM('(Other Variables)'!F414:I414)=0,0,1-SUM(G9:J9)/SUM('(Other Variables)'!F414:I414)))</f>
        <v>0</v>
      </c>
      <c r="L48" s="71">
        <f>L40*1+L40*(-'Price Summary'!J179)</f>
        <v>0</v>
      </c>
      <c r="M48" s="71">
        <f>M40*1+M40*(-'Price Summary'!K179)</f>
        <v>0</v>
      </c>
      <c r="N48" s="71">
        <f>N40*1+N40*(-'Price Summary'!L179)</f>
        <v>0</v>
      </c>
      <c r="O48" s="71">
        <f>O40*1+O40*(-'Price Summary'!M179)</f>
        <v>0</v>
      </c>
      <c r="P48" s="54">
        <f>IF(SUM('Sales Plan'!H80:K80)=0,0,SUM('(Other Variables)'!B332:E332)/SUM('Sales Plan'!H80:K80))*1+IF(SUM('Sales Plan'!H80:K80)=0,0,SUM('(Other Variables)'!B332:E332)/SUM('Sales Plan'!H80:K80))*(-IF(SUM('(Other Variables)'!J414:M414)=0,0,1-SUM(L9:O9)/SUM('(Other Variables)'!J414:M414)))</f>
        <v>0</v>
      </c>
    </row>
    <row r="49" spans="1:16" ht="12.75" hidden="1" customHeight="1" outlineLevel="2" x14ac:dyDescent="0.2">
      <c r="A49" s="52" t="str">
        <f>"   "&amp;Labels!B93</f>
        <v xml:space="preserve">   Indirect</v>
      </c>
      <c r="B49" s="71">
        <f>B41*1+B41*(-'Price Summary'!B192)</f>
        <v>0</v>
      </c>
      <c r="C49" s="71">
        <f>C41*1+C41*(-'Price Summary'!C192)</f>
        <v>0</v>
      </c>
      <c r="D49" s="71">
        <f>D41*1+D41*(-'Price Summary'!D192)</f>
        <v>0</v>
      </c>
      <c r="E49" s="71">
        <f>E41*1+E41*(-'Price Summary'!E192)</f>
        <v>0</v>
      </c>
      <c r="F49" s="54">
        <f>IF(SUM('Sales History'!B172:E172)=0,0,SUM('(Other Variables)'!B418:E418)/SUM('Sales History'!B172:E172))*1+IF(SUM('Sales History'!B172:E172)=0,0,SUM('(Other Variables)'!B418:E418)/SUM('Sales History'!B172:E172))*(-IF(SUM('(Other Variables)'!B418:E418)=0,0,1-SUM(B10:E10)/SUM('(Other Variables)'!B418:E418)))</f>
        <v>0</v>
      </c>
      <c r="G49" s="71">
        <f>G41*1+G41*(-'Price Summary'!F192)</f>
        <v>0</v>
      </c>
      <c r="H49" s="71">
        <f>H41*1+H41*(-'Price Summary'!G192)</f>
        <v>0</v>
      </c>
      <c r="I49" s="71">
        <f>I41*1+I41*(-'Price Summary'!H192)</f>
        <v>0</v>
      </c>
      <c r="J49" s="71">
        <f>J41*1+J41*(-'Price Summary'!I192)</f>
        <v>0</v>
      </c>
      <c r="K49" s="54">
        <f>IF(SUM('Sales History'!G172:J172)=0,0,SUM('(Other Variables)'!F418:I418)/SUM('Sales History'!G172:J172))*1+IF(SUM('Sales History'!G172:J172)=0,0,SUM('(Other Variables)'!F418:I418)/SUM('Sales History'!G172:J172))*(-IF(SUM('(Other Variables)'!F418:I418)=0,0,1-SUM(G10:J10)/SUM('(Other Variables)'!F418:I418)))</f>
        <v>0</v>
      </c>
      <c r="L49" s="71">
        <f>L41*1+L41*(-'Price Summary'!J192)</f>
        <v>0</v>
      </c>
      <c r="M49" s="71">
        <f>M41*1+M41*(-'Price Summary'!K192)</f>
        <v>0</v>
      </c>
      <c r="N49" s="71">
        <f>N41*1+N41*(-'Price Summary'!L192)</f>
        <v>0</v>
      </c>
      <c r="O49" s="71">
        <f>O41*1+O41*(-'Price Summary'!M192)</f>
        <v>0</v>
      </c>
      <c r="P49" s="54">
        <f>IF(SUM('Sales Plan'!H84:K84)=0,0,SUM('(Other Variables)'!B336:E336)/SUM('Sales Plan'!H84:K84))*1+IF(SUM('Sales Plan'!H84:K84)=0,0,SUM('(Other Variables)'!B336:E336)/SUM('Sales Plan'!H84:K84))*(-IF(SUM('(Other Variables)'!J418:M418)=0,0,1-SUM(L10:O10)/SUM('(Other Variables)'!J418:M418)))</f>
        <v>0</v>
      </c>
    </row>
    <row r="50" spans="1:16" ht="12.75" hidden="1" customHeight="1" outlineLevel="2" x14ac:dyDescent="0.2">
      <c r="A50" s="111" t="str">
        <f>"   "&amp;Labels!C91</f>
        <v xml:space="preserve">   Total</v>
      </c>
      <c r="B50" s="151">
        <f>B42*1+B42*(-Products!B76)</f>
        <v>0</v>
      </c>
      <c r="C50" s="151">
        <f>C42*1+C42*(-Products!C76)</f>
        <v>0</v>
      </c>
      <c r="D50" s="151">
        <f>D42*1+D42*(-Products!D76)</f>
        <v>0</v>
      </c>
      <c r="E50" s="151">
        <f>E42*1+E42*(-Products!E76)</f>
        <v>0</v>
      </c>
      <c r="F50" s="61">
        <f>IF(SUM('Sales History'!B137:E137)=0,0,SUM('(Other Variables)'!B383:E383)/SUM('Sales History'!B137:E137))*1+IF(SUM('Sales History'!B137:E137)=0,0,SUM('(Other Variables)'!B383:E383)/SUM('Sales History'!B137:E137))*(-IF(SUM('(Other Variables)'!B383:E383)=0,0,1-SUM(B11:E11)/SUM('(Other Variables)'!B383:E383)))</f>
        <v>0</v>
      </c>
      <c r="G50" s="151">
        <f>G42*1+G42*(-Products!G76)</f>
        <v>0</v>
      </c>
      <c r="H50" s="151">
        <f>H42*1+H42*(-Products!H76)</f>
        <v>0</v>
      </c>
      <c r="I50" s="151">
        <f>I42*1+I42*(-Products!I76)</f>
        <v>0</v>
      </c>
      <c r="J50" s="151">
        <f>J42*1+J42*(-Products!J76)</f>
        <v>0</v>
      </c>
      <c r="K50" s="61">
        <f>IF(SUM('Sales History'!G137:J137)=0,0,SUM('(Other Variables)'!F383:I383)/SUM('Sales History'!G137:J137))*1+IF(SUM('Sales History'!G137:J137)=0,0,SUM('(Other Variables)'!F383:I383)/SUM('Sales History'!G137:J137))*(-IF(SUM('(Other Variables)'!F383:I383)=0,0,1-SUM(G11:J11)/SUM('(Other Variables)'!F383:I383)))</f>
        <v>0</v>
      </c>
      <c r="L50" s="151">
        <f>L42*1+L42*(-Products!L76)</f>
        <v>0</v>
      </c>
      <c r="M50" s="151">
        <f>M42*1+M42*(-Products!M76)</f>
        <v>0</v>
      </c>
      <c r="N50" s="151">
        <f>N42*1+N42*(-Products!N76)</f>
        <v>0</v>
      </c>
      <c r="O50" s="151">
        <f>O42*1+O42*(-Products!O76)</f>
        <v>0</v>
      </c>
      <c r="P50" s="61">
        <f>IF(SUM('Sales Plan'!H49:K49)=0,0,SUM('(Other Variables)'!B301:E301)/SUM('Sales Plan'!H49:K49))*1+IF(SUM('Sales Plan'!H49:K49)=0,0,SUM('(Other Variables)'!B301:E301)/SUM('Sales Plan'!H49:K49))*(-IF(SUM('(Other Variables)'!J383:M383)=0,0,1-SUM(L11:O11)/SUM('(Other Variables)'!J383:M383)))</f>
        <v>0</v>
      </c>
    </row>
    <row r="51" spans="1:16" ht="12.75" hidden="1" customHeight="1" outlineLevel="2" collapsed="1" x14ac:dyDescent="0.2"/>
    <row r="52" spans="1:16" ht="12.75" hidden="1" customHeight="1" outlineLevel="1" collapsed="1" x14ac:dyDescent="0.2"/>
    <row r="53" spans="1:16" ht="12.75" customHeight="1" collapsed="1" x14ac:dyDescent="0.2"/>
  </sheetData>
  <mergeCells count="6">
    <mergeCell ref="A45:B45"/>
    <mergeCell ref="A1:D1"/>
    <mergeCell ref="A2:D2"/>
    <mergeCell ref="A3:D3"/>
    <mergeCell ref="A4:D4"/>
    <mergeCell ref="A44:B44"/>
  </mergeCells>
  <pageMargins left="0.25" right="0.25" top="0.5" bottom="0.5" header="0.5" footer="0.5"/>
  <pageSetup paperSize="9" fitToHeight="32767" orientation="landscape" horizontalDpi="300" verticalDpi="300"/>
  <headerFooter alignWithMargins="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P51"/>
  <sheetViews>
    <sheetView zoomScaleNormal="100" workbookViewId="0"/>
  </sheetViews>
  <sheetFormatPr defaultRowHeight="12.75" customHeight="1" outlineLevelRow="2" x14ac:dyDescent="0.2"/>
  <cols>
    <col min="1" max="1" width="14.7109375" customWidth="1"/>
    <col min="2" max="16" width="12.42578125" customWidth="1"/>
  </cols>
  <sheetData>
    <row r="1" spans="1:16" ht="15.75" customHeight="1" x14ac:dyDescent="0.2">
      <c r="A1" s="282" t="str">
        <f>"Sales Plan, "&amp;YEAR('(FnCalls 1)'!A18-1)</f>
        <v>Sales Plan, 2011</v>
      </c>
      <c r="B1" s="282"/>
      <c r="C1" s="282"/>
      <c r="D1" s="282"/>
    </row>
    <row r="2" spans="1:16" ht="15.75" customHeight="1" x14ac:dyDescent="0.2">
      <c r="A2" s="282" t="str">
        <f>'History Input'!F8</f>
        <v>ABC Corp.</v>
      </c>
      <c r="B2" s="282"/>
      <c r="C2" s="282"/>
      <c r="D2" s="282"/>
    </row>
    <row r="3" spans="1:16" ht="15.75" customHeight="1" x14ac:dyDescent="0.2">
      <c r="A3" s="282" t="str">
        <f>"Industries"</f>
        <v>Industries</v>
      </c>
      <c r="B3" s="282"/>
      <c r="C3" s="282"/>
      <c r="D3" s="282"/>
    </row>
    <row r="4" spans="1:16" ht="15.75" customHeight="1" x14ac:dyDescent="0.2">
      <c r="A4" s="282" t="str">
        <f>""</f>
        <v/>
      </c>
      <c r="B4" s="282"/>
      <c r="C4" s="282"/>
      <c r="D4" s="282"/>
    </row>
    <row r="5" spans="1:16" ht="12.75" customHeight="1" x14ac:dyDescent="0.2">
      <c r="A5" s="2" t="str">
        <f>"Revenue"</f>
        <v>Revenue</v>
      </c>
    </row>
    <row r="6" spans="1:16" ht="12.75" hidden="1" customHeight="1" outlineLevel="1" x14ac:dyDescent="0.2">
      <c r="A6" s="1" t="str">
        <f>" "</f>
        <v xml:space="preserve"> </v>
      </c>
    </row>
    <row r="7" spans="1:16" ht="12.75" hidden="1" customHeight="1" outlineLevel="1" x14ac:dyDescent="0.2">
      <c r="B7" s="9" t="str">
        <f>'(FnCalls 1)'!G6</f>
        <v>Q1 2009</v>
      </c>
      <c r="C7" s="10" t="str">
        <f>'(FnCalls 1)'!G7</f>
        <v>Q2 2009</v>
      </c>
      <c r="D7" s="10" t="str">
        <f>'(FnCalls 1)'!G8</f>
        <v>Q3 2009</v>
      </c>
      <c r="E7" s="10" t="str">
        <f>'(FnCalls 1)'!G9</f>
        <v>Q4 2009</v>
      </c>
      <c r="F7" s="48" t="str">
        <f>'(FnCalls 1)'!H6</f>
        <v>2009</v>
      </c>
      <c r="G7" s="10" t="str">
        <f>'(FnCalls 1)'!G10</f>
        <v>Q1 2010</v>
      </c>
      <c r="H7" s="10" t="str">
        <f>'(FnCalls 1)'!G11</f>
        <v>Q2 2010</v>
      </c>
      <c r="I7" s="10" t="str">
        <f>'(FnCalls 1)'!G12</f>
        <v>Q3 2010</v>
      </c>
      <c r="J7" s="10" t="str">
        <f>'(FnCalls 1)'!G13</f>
        <v>Q4 2010</v>
      </c>
      <c r="K7" s="48" t="str">
        <f>'(FnCalls 1)'!H10</f>
        <v>2010</v>
      </c>
      <c r="L7" s="10" t="str">
        <f>'(FnCalls 1)'!G14</f>
        <v>Q1 2011</v>
      </c>
      <c r="M7" s="10" t="str">
        <f>'(FnCalls 1)'!G15</f>
        <v>Q2 2011</v>
      </c>
      <c r="N7" s="10" t="str">
        <f>'(FnCalls 1)'!G16</f>
        <v>Q3 2011</v>
      </c>
      <c r="O7" s="10" t="str">
        <f>'(FnCalls 1)'!G17</f>
        <v>Q4 2011</v>
      </c>
      <c r="P7" s="48" t="str">
        <f>'(FnCalls 1)'!H14</f>
        <v>2011</v>
      </c>
    </row>
    <row r="8" spans="1:16" ht="12.75" hidden="1" customHeight="1" outlineLevel="1" x14ac:dyDescent="0.2">
      <c r="A8" s="49" t="str">
        <f>Labels!B40</f>
        <v>Revenue</v>
      </c>
      <c r="B8" s="101"/>
      <c r="C8" s="101"/>
      <c r="D8" s="101"/>
      <c r="E8" s="101"/>
      <c r="F8" s="146"/>
      <c r="G8" s="101"/>
      <c r="H8" s="101"/>
      <c r="I8" s="101"/>
      <c r="J8" s="101"/>
      <c r="K8" s="146"/>
      <c r="L8" s="101"/>
      <c r="M8" s="101"/>
      <c r="N8" s="101"/>
      <c r="O8" s="101"/>
      <c r="P8" s="146"/>
    </row>
    <row r="9" spans="1:16" ht="12.75" hidden="1" customHeight="1" outlineLevel="1" x14ac:dyDescent="0.2">
      <c r="A9" s="52" t="str">
        <f>"   "&amp;Labels!B96</f>
        <v xml:space="preserve">   Direct</v>
      </c>
      <c r="B9" s="109">
        <f>'Sales Summary'!B46</f>
        <v>0</v>
      </c>
      <c r="C9" s="109">
        <f>'Sales Summary'!C46</f>
        <v>0</v>
      </c>
      <c r="D9" s="109">
        <f>'Sales Summary'!D46</f>
        <v>0</v>
      </c>
      <c r="E9" s="109">
        <f>'Sales Summary'!E46</f>
        <v>0</v>
      </c>
      <c r="F9" s="147">
        <f>SUM(B9:E9)</f>
        <v>0</v>
      </c>
      <c r="G9" s="109">
        <f>'Sales Summary'!F46</f>
        <v>0</v>
      </c>
      <c r="H9" s="109">
        <f>'Sales Summary'!G46</f>
        <v>0</v>
      </c>
      <c r="I9" s="109">
        <f>'Sales Summary'!H46</f>
        <v>0</v>
      </c>
      <c r="J9" s="109">
        <f>'Sales Summary'!I46</f>
        <v>0</v>
      </c>
      <c r="K9" s="147">
        <f>SUM(G9:J9)</f>
        <v>0</v>
      </c>
      <c r="L9" s="109">
        <f>'Sales Summary'!J46</f>
        <v>0</v>
      </c>
      <c r="M9" s="109">
        <f>'Sales Summary'!K46</f>
        <v>0</v>
      </c>
      <c r="N9" s="109">
        <f>'Sales Summary'!L46</f>
        <v>0</v>
      </c>
      <c r="O9" s="109">
        <f>'Sales Summary'!M46</f>
        <v>0</v>
      </c>
      <c r="P9" s="147">
        <f>SUM(L9:O9)</f>
        <v>0</v>
      </c>
    </row>
    <row r="10" spans="1:16" ht="12.75" hidden="1" customHeight="1" outlineLevel="1" x14ac:dyDescent="0.2">
      <c r="A10" s="52" t="str">
        <f>"   "&amp;Labels!B97</f>
        <v xml:space="preserve">   Indirect</v>
      </c>
      <c r="B10" s="109">
        <f>'Sales Summary'!B47</f>
        <v>0</v>
      </c>
      <c r="C10" s="109">
        <f>'Sales Summary'!C47</f>
        <v>0</v>
      </c>
      <c r="D10" s="109">
        <f>'Sales Summary'!D47</f>
        <v>0</v>
      </c>
      <c r="E10" s="109">
        <f>'Sales Summary'!E47</f>
        <v>0</v>
      </c>
      <c r="F10" s="147">
        <f>SUM(B10:E10)</f>
        <v>0</v>
      </c>
      <c r="G10" s="109">
        <f>'Sales Summary'!F47</f>
        <v>0</v>
      </c>
      <c r="H10" s="109">
        <f>'Sales Summary'!G47</f>
        <v>0</v>
      </c>
      <c r="I10" s="109">
        <f>'Sales Summary'!H47</f>
        <v>0</v>
      </c>
      <c r="J10" s="109">
        <f>'Sales Summary'!I47</f>
        <v>0</v>
      </c>
      <c r="K10" s="147">
        <f>SUM(G10:J10)</f>
        <v>0</v>
      </c>
      <c r="L10" s="109">
        <f>'Sales Summary'!J47</f>
        <v>0</v>
      </c>
      <c r="M10" s="109">
        <f>'Sales Summary'!K47</f>
        <v>0</v>
      </c>
      <c r="N10" s="109">
        <f>'Sales Summary'!L47</f>
        <v>0</v>
      </c>
      <c r="O10" s="109">
        <f>'Sales Summary'!M47</f>
        <v>0</v>
      </c>
      <c r="P10" s="147">
        <f>SUM(L10:O10)</f>
        <v>0</v>
      </c>
    </row>
    <row r="11" spans="1:16" ht="12.75" hidden="1" customHeight="1" outlineLevel="1" x14ac:dyDescent="0.2">
      <c r="A11" s="111" t="str">
        <f>"   "&amp;Labels!C95</f>
        <v xml:space="preserve">   Total</v>
      </c>
      <c r="B11" s="114">
        <f>SUM(Channels!B9:B10)</f>
        <v>0</v>
      </c>
      <c r="C11" s="114">
        <f>SUM(Channels!C9:C10)</f>
        <v>0</v>
      </c>
      <c r="D11" s="114">
        <f>SUM(Channels!D9:D10)</f>
        <v>0</v>
      </c>
      <c r="E11" s="114">
        <f>SUM(Channels!E9:E10)</f>
        <v>0</v>
      </c>
      <c r="F11" s="148">
        <f>SUM(B11:E11)</f>
        <v>0</v>
      </c>
      <c r="G11" s="114">
        <f>SUM(Channels!G9:G10)</f>
        <v>0</v>
      </c>
      <c r="H11" s="114">
        <f>SUM(Channels!H9:H10)</f>
        <v>0</v>
      </c>
      <c r="I11" s="114">
        <f>SUM(Channels!I9:I10)</f>
        <v>0</v>
      </c>
      <c r="J11" s="114">
        <f>SUM(Channels!J9:J10)</f>
        <v>0</v>
      </c>
      <c r="K11" s="148">
        <f>SUM(G11:J11)</f>
        <v>0</v>
      </c>
      <c r="L11" s="114">
        <f>SUM(Channels!L9:L10)</f>
        <v>0</v>
      </c>
      <c r="M11" s="114">
        <f>SUM(Channels!M9:M10)</f>
        <v>0</v>
      </c>
      <c r="N11" s="114">
        <f>SUM(Channels!N9:N10)</f>
        <v>0</v>
      </c>
      <c r="O11" s="114">
        <f>SUM(Channels!O9:O10)</f>
        <v>0</v>
      </c>
      <c r="P11" s="148">
        <f>SUM(L11:O11)</f>
        <v>0</v>
      </c>
    </row>
    <row r="12" spans="1:16" ht="12.75" hidden="1" customHeight="1" outlineLevel="1" x14ac:dyDescent="0.2"/>
    <row r="13" spans="1:16" ht="12.75" hidden="1" customHeight="1" outlineLevel="1" x14ac:dyDescent="0.2">
      <c r="A13" s="3" t="str">
        <f>"Revenue Growth"</f>
        <v>Revenue Growth</v>
      </c>
    </row>
    <row r="14" spans="1:16" ht="12.75" hidden="1" customHeight="1" outlineLevel="2" x14ac:dyDescent="0.2">
      <c r="A14" s="3" t="str">
        <f>" "</f>
        <v xml:space="preserve"> </v>
      </c>
    </row>
    <row r="15" spans="1:16" ht="12.75" hidden="1" customHeight="1" outlineLevel="2" x14ac:dyDescent="0.2">
      <c r="A15" s="49" t="str">
        <f>Labels!B43</f>
        <v>Rev Growth</v>
      </c>
      <c r="B15" s="62"/>
      <c r="C15" s="62"/>
      <c r="D15" s="62"/>
      <c r="E15" s="62"/>
      <c r="F15" s="63"/>
      <c r="G15" s="62"/>
      <c r="H15" s="62"/>
      <c r="I15" s="62"/>
      <c r="J15" s="62"/>
      <c r="K15" s="63"/>
      <c r="L15" s="62"/>
      <c r="M15" s="62"/>
      <c r="N15" s="62"/>
      <c r="O15" s="62"/>
      <c r="P15" s="63"/>
    </row>
    <row r="16" spans="1:16" ht="12.75" hidden="1" customHeight="1" outlineLevel="2" x14ac:dyDescent="0.2">
      <c r="A16" s="52" t="str">
        <f>"   "&amp;Labels!B96</f>
        <v xml:space="preserve">   Direct</v>
      </c>
      <c r="B16" s="67"/>
      <c r="C16" s="67" t="str">
        <f t="shared" ref="C16:E18" si="0">IF(B9=0," ",C9/B9-1)</f>
        <v xml:space="preserve"> </v>
      </c>
      <c r="D16" s="67" t="str">
        <f t="shared" si="0"/>
        <v xml:space="preserve"> </v>
      </c>
      <c r="E16" s="67" t="str">
        <f t="shared" si="0"/>
        <v xml:space="preserve"> </v>
      </c>
      <c r="F16" s="65" t="str">
        <f>IF(0=0," ",SUM(B9:E9)/0-1)</f>
        <v xml:space="preserve"> </v>
      </c>
      <c r="G16" s="67" t="str">
        <f>IF(E9=0," ",G9/E9-1)</f>
        <v xml:space="preserve"> </v>
      </c>
      <c r="H16" s="67" t="str">
        <f t="shared" ref="H16:J18" si="1">IF(G9=0," ",H9/G9-1)</f>
        <v xml:space="preserve"> </v>
      </c>
      <c r="I16" s="67" t="str">
        <f t="shared" si="1"/>
        <v xml:space="preserve"> </v>
      </c>
      <c r="J16" s="67" t="str">
        <f t="shared" si="1"/>
        <v xml:space="preserve"> </v>
      </c>
      <c r="K16" s="65" t="str">
        <f>IF(SUM(B9:E9)=0," ",SUM(G9:J9)/SUM(B9:E9)-1)</f>
        <v xml:space="preserve"> </v>
      </c>
      <c r="L16" s="67" t="str">
        <f>IF(J9=0," ",L9/J9-1)</f>
        <v xml:space="preserve"> </v>
      </c>
      <c r="M16" s="67" t="str">
        <f t="shared" ref="M16:O18" si="2">IF(L9=0," ",M9/L9-1)</f>
        <v xml:space="preserve"> </v>
      </c>
      <c r="N16" s="67" t="str">
        <f t="shared" si="2"/>
        <v xml:space="preserve"> </v>
      </c>
      <c r="O16" s="67" t="str">
        <f t="shared" si="2"/>
        <v xml:space="preserve"> </v>
      </c>
      <c r="P16" s="65" t="str">
        <f>IF(SUM(G9:J9)=0," ",SUM(L9:O9)/SUM(G9:J9)-1)</f>
        <v xml:space="preserve"> </v>
      </c>
    </row>
    <row r="17" spans="1:16" ht="12.75" hidden="1" customHeight="1" outlineLevel="2" x14ac:dyDescent="0.2">
      <c r="A17" s="52" t="str">
        <f>"   "&amp;Labels!B97</f>
        <v xml:space="preserve">   Indirect</v>
      </c>
      <c r="B17" s="67"/>
      <c r="C17" s="67" t="str">
        <f t="shared" si="0"/>
        <v xml:space="preserve"> </v>
      </c>
      <c r="D17" s="67" t="str">
        <f t="shared" si="0"/>
        <v xml:space="preserve"> </v>
      </c>
      <c r="E17" s="67" t="str">
        <f t="shared" si="0"/>
        <v xml:space="preserve"> </v>
      </c>
      <c r="F17" s="65" t="str">
        <f>IF(0=0," ",SUM(B10:E10)/0-1)</f>
        <v xml:space="preserve"> </v>
      </c>
      <c r="G17" s="67" t="str">
        <f>IF(E10=0," ",G10/E10-1)</f>
        <v xml:space="preserve"> </v>
      </c>
      <c r="H17" s="67" t="str">
        <f t="shared" si="1"/>
        <v xml:space="preserve"> </v>
      </c>
      <c r="I17" s="67" t="str">
        <f t="shared" si="1"/>
        <v xml:space="preserve"> </v>
      </c>
      <c r="J17" s="67" t="str">
        <f t="shared" si="1"/>
        <v xml:space="preserve"> </v>
      </c>
      <c r="K17" s="65" t="str">
        <f>IF(SUM(B10:E10)=0," ",SUM(G10:J10)/SUM(B10:E10)-1)</f>
        <v xml:space="preserve"> </v>
      </c>
      <c r="L17" s="67" t="str">
        <f>IF(J10=0," ",L10/J10-1)</f>
        <v xml:space="preserve"> </v>
      </c>
      <c r="M17" s="67" t="str">
        <f t="shared" si="2"/>
        <v xml:space="preserve"> </v>
      </c>
      <c r="N17" s="67" t="str">
        <f t="shared" si="2"/>
        <v xml:space="preserve"> </v>
      </c>
      <c r="O17" s="67" t="str">
        <f t="shared" si="2"/>
        <v xml:space="preserve"> </v>
      </c>
      <c r="P17" s="65" t="str">
        <f>IF(SUM(G10:J10)=0," ",SUM(L10:O10)/SUM(G10:J10)-1)</f>
        <v xml:space="preserve"> </v>
      </c>
    </row>
    <row r="18" spans="1:16" ht="12.75" hidden="1" customHeight="1" outlineLevel="2" x14ac:dyDescent="0.2">
      <c r="A18" s="111" t="str">
        <f>"   "&amp;Labels!C95</f>
        <v xml:space="preserve">   Total</v>
      </c>
      <c r="B18" s="149"/>
      <c r="C18" s="149" t="str">
        <f t="shared" si="0"/>
        <v xml:space="preserve"> </v>
      </c>
      <c r="D18" s="149" t="str">
        <f t="shared" si="0"/>
        <v xml:space="preserve"> </v>
      </c>
      <c r="E18" s="149" t="str">
        <f t="shared" si="0"/>
        <v xml:space="preserve"> </v>
      </c>
      <c r="F18" s="70" t="str">
        <f>IF(0=0," ",SUM(B11:E11)/0-1)</f>
        <v xml:space="preserve"> </v>
      </c>
      <c r="G18" s="149" t="str">
        <f>IF(E11=0," ",G11/E11-1)</f>
        <v xml:space="preserve"> </v>
      </c>
      <c r="H18" s="149" t="str">
        <f t="shared" si="1"/>
        <v xml:space="preserve"> </v>
      </c>
      <c r="I18" s="149" t="str">
        <f t="shared" si="1"/>
        <v xml:space="preserve"> </v>
      </c>
      <c r="J18" s="149" t="str">
        <f t="shared" si="1"/>
        <v xml:space="preserve"> </v>
      </c>
      <c r="K18" s="70" t="str">
        <f>IF(SUM(B11:E11)=0," ",SUM(G11:J11)/SUM(B11:E11)-1)</f>
        <v xml:space="preserve"> </v>
      </c>
      <c r="L18" s="149" t="str">
        <f>IF(J11=0," ",L11/J11-1)</f>
        <v xml:space="preserve"> </v>
      </c>
      <c r="M18" s="149" t="str">
        <f t="shared" si="2"/>
        <v xml:space="preserve"> </v>
      </c>
      <c r="N18" s="149" t="str">
        <f t="shared" si="2"/>
        <v xml:space="preserve"> </v>
      </c>
      <c r="O18" s="149" t="str">
        <f t="shared" si="2"/>
        <v xml:space="preserve"> </v>
      </c>
      <c r="P18" s="70" t="str">
        <f>IF(SUM(G11:J11)=0," ",SUM(L11:O11)/SUM(G11:J11)-1)</f>
        <v xml:space="preserve"> </v>
      </c>
    </row>
    <row r="19" spans="1:16" ht="12.75" hidden="1" customHeight="1" outlineLevel="2" collapsed="1" x14ac:dyDescent="0.2"/>
    <row r="20" spans="1:16" ht="12.75" hidden="1" customHeight="1" outlineLevel="1" collapsed="1" x14ac:dyDescent="0.2"/>
    <row r="21" spans="1:16" ht="12.75" customHeight="1" collapsed="1" x14ac:dyDescent="0.2"/>
    <row r="22" spans="1:16" ht="12.75" customHeight="1" x14ac:dyDescent="0.2">
      <c r="A22" s="2" t="str">
        <f>"Sales Units"</f>
        <v>Sales Units</v>
      </c>
    </row>
    <row r="23" spans="1:16" ht="12.75" hidden="1" customHeight="1" outlineLevel="1" x14ac:dyDescent="0.2">
      <c r="A23" s="1" t="str">
        <f>" "</f>
        <v xml:space="preserve"> </v>
      </c>
    </row>
    <row r="24" spans="1:16" ht="12.75" hidden="1" customHeight="1" outlineLevel="1" x14ac:dyDescent="0.2">
      <c r="B24" s="9" t="str">
        <f>'(FnCalls 1)'!G6</f>
        <v>Q1 2009</v>
      </c>
      <c r="C24" s="10" t="str">
        <f>'(FnCalls 1)'!G7</f>
        <v>Q2 2009</v>
      </c>
      <c r="D24" s="10" t="str">
        <f>'(FnCalls 1)'!G8</f>
        <v>Q3 2009</v>
      </c>
      <c r="E24" s="10" t="str">
        <f>'(FnCalls 1)'!G9</f>
        <v>Q4 2009</v>
      </c>
      <c r="F24" s="48" t="str">
        <f>'(FnCalls 1)'!H6</f>
        <v>2009</v>
      </c>
      <c r="G24" s="10" t="str">
        <f>'(FnCalls 1)'!G10</f>
        <v>Q1 2010</v>
      </c>
      <c r="H24" s="10" t="str">
        <f>'(FnCalls 1)'!G11</f>
        <v>Q2 2010</v>
      </c>
      <c r="I24" s="10" t="str">
        <f>'(FnCalls 1)'!G12</f>
        <v>Q3 2010</v>
      </c>
      <c r="J24" s="10" t="str">
        <f>'(FnCalls 1)'!G13</f>
        <v>Q4 2010</v>
      </c>
      <c r="K24" s="48" t="str">
        <f>'(FnCalls 1)'!H10</f>
        <v>2010</v>
      </c>
      <c r="L24" s="10" t="str">
        <f>'(FnCalls 1)'!G14</f>
        <v>Q1 2011</v>
      </c>
      <c r="M24" s="10" t="str">
        <f>'(FnCalls 1)'!G15</f>
        <v>Q2 2011</v>
      </c>
      <c r="N24" s="10" t="str">
        <f>'(FnCalls 1)'!G16</f>
        <v>Q3 2011</v>
      </c>
      <c r="O24" s="10" t="str">
        <f>'(FnCalls 1)'!G17</f>
        <v>Q4 2011</v>
      </c>
      <c r="P24" s="48" t="str">
        <f>'(FnCalls 1)'!H14</f>
        <v>2011</v>
      </c>
    </row>
    <row r="25" spans="1:16" ht="12.75" hidden="1" customHeight="1" outlineLevel="1" x14ac:dyDescent="0.2">
      <c r="A25" s="49" t="str">
        <f>Labels!B63</f>
        <v>Sales Units</v>
      </c>
      <c r="B25" s="81"/>
      <c r="C25" s="81"/>
      <c r="D25" s="81"/>
      <c r="E25" s="81"/>
      <c r="F25" s="82"/>
      <c r="G25" s="81"/>
      <c r="H25" s="81"/>
      <c r="I25" s="81"/>
      <c r="J25" s="81"/>
      <c r="K25" s="82"/>
      <c r="L25" s="81"/>
      <c r="M25" s="81"/>
      <c r="N25" s="81"/>
      <c r="O25" s="81"/>
      <c r="P25" s="82"/>
    </row>
    <row r="26" spans="1:16" ht="12.75" hidden="1" customHeight="1" outlineLevel="1" x14ac:dyDescent="0.2">
      <c r="A26" s="52" t="str">
        <f>"   "&amp;Labels!B96</f>
        <v xml:space="preserve">   Direct</v>
      </c>
      <c r="B26" s="86">
        <f>'Sales Summary'!B218</f>
        <v>0</v>
      </c>
      <c r="C26" s="86">
        <f>'Sales Summary'!C218</f>
        <v>0</v>
      </c>
      <c r="D26" s="86">
        <f>'Sales Summary'!D218</f>
        <v>0</v>
      </c>
      <c r="E26" s="86">
        <f>'Sales Summary'!E218</f>
        <v>0</v>
      </c>
      <c r="F26" s="84">
        <f>SUM(B26:E26)</f>
        <v>0</v>
      </c>
      <c r="G26" s="86">
        <f>'Sales Summary'!F218</f>
        <v>0</v>
      </c>
      <c r="H26" s="86">
        <f>'Sales Summary'!G218</f>
        <v>0</v>
      </c>
      <c r="I26" s="86">
        <f>'Sales Summary'!H218</f>
        <v>0</v>
      </c>
      <c r="J26" s="86">
        <f>'Sales Summary'!I218</f>
        <v>0</v>
      </c>
      <c r="K26" s="84">
        <f>SUM(G26:J26)</f>
        <v>0</v>
      </c>
      <c r="L26" s="86">
        <f>'Sales Summary'!J218</f>
        <v>0</v>
      </c>
      <c r="M26" s="86">
        <f>'Sales Summary'!K218</f>
        <v>0</v>
      </c>
      <c r="N26" s="86">
        <f>'Sales Summary'!L218</f>
        <v>0</v>
      </c>
      <c r="O26" s="86">
        <f>'Sales Summary'!M218</f>
        <v>0</v>
      </c>
      <c r="P26" s="84">
        <f>SUM(L26:O26)</f>
        <v>0</v>
      </c>
    </row>
    <row r="27" spans="1:16" ht="12.75" hidden="1" customHeight="1" outlineLevel="1" x14ac:dyDescent="0.2">
      <c r="A27" s="52" t="str">
        <f>"   "&amp;Labels!B97</f>
        <v xml:space="preserve">   Indirect</v>
      </c>
      <c r="B27" s="86">
        <f>'Sales Summary'!B219</f>
        <v>0</v>
      </c>
      <c r="C27" s="86">
        <f>'Sales Summary'!C219</f>
        <v>0</v>
      </c>
      <c r="D27" s="86">
        <f>'Sales Summary'!D219</f>
        <v>0</v>
      </c>
      <c r="E27" s="86">
        <f>'Sales Summary'!E219</f>
        <v>0</v>
      </c>
      <c r="F27" s="84">
        <f>SUM(B27:E27)</f>
        <v>0</v>
      </c>
      <c r="G27" s="86">
        <f>'Sales Summary'!F219</f>
        <v>0</v>
      </c>
      <c r="H27" s="86">
        <f>'Sales Summary'!G219</f>
        <v>0</v>
      </c>
      <c r="I27" s="86">
        <f>'Sales Summary'!H219</f>
        <v>0</v>
      </c>
      <c r="J27" s="86">
        <f>'Sales Summary'!I219</f>
        <v>0</v>
      </c>
      <c r="K27" s="84">
        <f>SUM(G27:J27)</f>
        <v>0</v>
      </c>
      <c r="L27" s="86">
        <f>'Sales Summary'!J219</f>
        <v>0</v>
      </c>
      <c r="M27" s="86">
        <f>'Sales Summary'!K219</f>
        <v>0</v>
      </c>
      <c r="N27" s="86">
        <f>'Sales Summary'!L219</f>
        <v>0</v>
      </c>
      <c r="O27" s="86">
        <f>'Sales Summary'!M219</f>
        <v>0</v>
      </c>
      <c r="P27" s="84">
        <f>SUM(L27:O27)</f>
        <v>0</v>
      </c>
    </row>
    <row r="28" spans="1:16" ht="12.75" hidden="1" customHeight="1" outlineLevel="1" x14ac:dyDescent="0.2">
      <c r="A28" s="111" t="str">
        <f>"   "&amp;Labels!C95</f>
        <v xml:space="preserve">   Total</v>
      </c>
      <c r="B28" s="150">
        <f>SUM(Channels!B25:B26)</f>
        <v>0</v>
      </c>
      <c r="C28" s="150">
        <f>SUM(Channels!C25:C26)</f>
        <v>0</v>
      </c>
      <c r="D28" s="150">
        <f>SUM(Channels!D25:D26)</f>
        <v>0</v>
      </c>
      <c r="E28" s="150">
        <f>SUM(Channels!E25:E26)</f>
        <v>0</v>
      </c>
      <c r="F28" s="89">
        <f>SUM(B28:E28)</f>
        <v>0</v>
      </c>
      <c r="G28" s="150">
        <f>SUM(Channels!G25:G26)</f>
        <v>0</v>
      </c>
      <c r="H28" s="150">
        <f>SUM(Channels!H25:H26)</f>
        <v>0</v>
      </c>
      <c r="I28" s="150">
        <f>SUM(Channels!I25:I26)</f>
        <v>0</v>
      </c>
      <c r="J28" s="150">
        <f>SUM(Channels!J25:J26)</f>
        <v>0</v>
      </c>
      <c r="K28" s="89">
        <f>SUM(G28:J28)</f>
        <v>0</v>
      </c>
      <c r="L28" s="150">
        <f>SUM(Channels!L25:L26)</f>
        <v>0</v>
      </c>
      <c r="M28" s="150">
        <f>SUM(M26:M27)</f>
        <v>0</v>
      </c>
      <c r="N28" s="150">
        <f>SUM(N26:N27)</f>
        <v>0</v>
      </c>
      <c r="O28" s="150">
        <f>SUM(O26:O27)</f>
        <v>0</v>
      </c>
      <c r="P28" s="89">
        <f>SUM(L28:O28)</f>
        <v>0</v>
      </c>
    </row>
    <row r="29" spans="1:16" ht="12.75" hidden="1" customHeight="1" outlineLevel="1" x14ac:dyDescent="0.2"/>
    <row r="30" spans="1:16" ht="12.75" hidden="1" customHeight="1" outlineLevel="1" x14ac:dyDescent="0.2">
      <c r="A30" s="3" t="str">
        <f>"Units Growth"</f>
        <v>Units Growth</v>
      </c>
    </row>
    <row r="31" spans="1:16" ht="12.75" hidden="1" customHeight="1" outlineLevel="2" x14ac:dyDescent="0.2">
      <c r="A31" s="3" t="str">
        <f>" "</f>
        <v xml:space="preserve"> </v>
      </c>
    </row>
    <row r="32" spans="1:16" ht="12.75" hidden="1" customHeight="1" outlineLevel="2" collapsed="1" x14ac:dyDescent="0.2"/>
    <row r="33" spans="1:16" ht="12.75" hidden="1" customHeight="1" outlineLevel="1" collapsed="1" x14ac:dyDescent="0.2"/>
    <row r="34" spans="1:16" ht="12.75" customHeight="1" collapsed="1" x14ac:dyDescent="0.2"/>
    <row r="35" spans="1:16" ht="12.75" customHeight="1" x14ac:dyDescent="0.2">
      <c r="A35" s="2" t="str">
        <f>"Prices"</f>
        <v>Prices</v>
      </c>
    </row>
    <row r="36" spans="1:16" ht="12.75" hidden="1" customHeight="1" outlineLevel="1" x14ac:dyDescent="0.2">
      <c r="A36" s="1" t="str">
        <f>" "</f>
        <v xml:space="preserve"> </v>
      </c>
    </row>
    <row r="37" spans="1:16" ht="12.75" hidden="1" customHeight="1" outlineLevel="1" x14ac:dyDescent="0.2">
      <c r="A37" s="3" t="str">
        <f>"List Prices"</f>
        <v>List Prices</v>
      </c>
    </row>
    <row r="38" spans="1:16" ht="12.75" hidden="1" customHeight="1" outlineLevel="2" x14ac:dyDescent="0.2">
      <c r="A38" s="3" t="str">
        <f>" "</f>
        <v xml:space="preserve"> </v>
      </c>
    </row>
    <row r="39" spans="1:16" ht="12.75" hidden="1" customHeight="1" outlineLevel="2" x14ac:dyDescent="0.2">
      <c r="B39" s="9" t="str">
        <f>'(FnCalls 1)'!G6</f>
        <v>Q1 2009</v>
      </c>
      <c r="C39" s="10" t="str">
        <f>'(FnCalls 1)'!G7</f>
        <v>Q2 2009</v>
      </c>
      <c r="D39" s="10" t="str">
        <f>'(FnCalls 1)'!G8</f>
        <v>Q3 2009</v>
      </c>
      <c r="E39" s="10" t="str">
        <f>'(FnCalls 1)'!G9</f>
        <v>Q4 2009</v>
      </c>
      <c r="F39" s="48" t="str">
        <f>'(FnCalls 1)'!H6</f>
        <v>2009</v>
      </c>
      <c r="G39" s="10" t="str">
        <f>'(FnCalls 1)'!G10</f>
        <v>Q1 2010</v>
      </c>
      <c r="H39" s="10" t="str">
        <f>'(FnCalls 1)'!G11</f>
        <v>Q2 2010</v>
      </c>
      <c r="I39" s="10" t="str">
        <f>'(FnCalls 1)'!G12</f>
        <v>Q3 2010</v>
      </c>
      <c r="J39" s="10" t="str">
        <f>'(FnCalls 1)'!G13</f>
        <v>Q4 2010</v>
      </c>
      <c r="K39" s="48" t="str">
        <f>'(FnCalls 1)'!H10</f>
        <v>2010</v>
      </c>
      <c r="L39" s="10" t="str">
        <f>'(FnCalls 1)'!G14</f>
        <v>Q1 2011</v>
      </c>
      <c r="M39" s="10" t="str">
        <f>'(FnCalls 1)'!G15</f>
        <v>Q2 2011</v>
      </c>
      <c r="N39" s="10" t="str">
        <f>'(FnCalls 1)'!G16</f>
        <v>Q3 2011</v>
      </c>
      <c r="O39" s="10" t="str">
        <f>'(FnCalls 1)'!G17</f>
        <v>Q4 2011</v>
      </c>
      <c r="P39" s="48" t="str">
        <f>'(FnCalls 1)'!H14</f>
        <v>2011</v>
      </c>
    </row>
    <row r="40" spans="1:16" ht="12.75" hidden="1" customHeight="1" outlineLevel="2" x14ac:dyDescent="0.2">
      <c r="A40" s="90" t="str">
        <f>Labels!B33</f>
        <v>List Price</v>
      </c>
      <c r="B40" s="152">
        <f>'Price History'!B22</f>
        <v>0</v>
      </c>
      <c r="C40" s="152">
        <f>'Price History'!C22</f>
        <v>0</v>
      </c>
      <c r="D40" s="152">
        <f>'Price History'!D22</f>
        <v>0</v>
      </c>
      <c r="E40" s="152">
        <f>'Price History'!E22</f>
        <v>0</v>
      </c>
      <c r="F40" s="153">
        <f>IF(SUM('Sales History'!B137:E137)=0,0,SUM('(Other Variables)'!B383:E383)/SUM('Sales History'!B137:E137))</f>
        <v>0</v>
      </c>
      <c r="G40" s="152">
        <f>'Price History'!G22</f>
        <v>0</v>
      </c>
      <c r="H40" s="152">
        <f>'Price History'!H22</f>
        <v>0</v>
      </c>
      <c r="I40" s="152">
        <f>'Price History'!I22</f>
        <v>0</v>
      </c>
      <c r="J40" s="152">
        <f>'Price History'!J22</f>
        <v>0</v>
      </c>
      <c r="K40" s="153">
        <f>IF(SUM('Sales History'!G137:J137)=0,0,SUM('(Other Variables)'!F383:I383)/SUM('Sales History'!G137:J137))</f>
        <v>0</v>
      </c>
      <c r="L40" s="152">
        <f>'Price Plan'!B21</f>
        <v>0</v>
      </c>
      <c r="M40" s="152">
        <f>'Price Plan'!C21</f>
        <v>0</v>
      </c>
      <c r="N40" s="152">
        <f>'Price Plan'!D21</f>
        <v>0</v>
      </c>
      <c r="O40" s="152">
        <f>'Price Plan'!E21</f>
        <v>0</v>
      </c>
      <c r="P40" s="153">
        <f>IF(SUM('Sales Plan'!H49:K49)=0,0,SUM('(Other Variables)'!B301:E301)/SUM('Sales Plan'!H49:K49))</f>
        <v>0</v>
      </c>
    </row>
    <row r="41" spans="1:16" ht="12.75" hidden="1" customHeight="1" outlineLevel="2" collapsed="1" x14ac:dyDescent="0.2"/>
    <row r="42" spans="1:16" ht="12.75" hidden="1" customHeight="1" outlineLevel="1" collapsed="1" x14ac:dyDescent="0.2">
      <c r="A42" s="283" t="str">
        <f>"Average Selling Prices"</f>
        <v>Average Selling Prices</v>
      </c>
      <c r="B42" s="283"/>
    </row>
    <row r="43" spans="1:16" ht="12.75" hidden="1" customHeight="1" outlineLevel="2" x14ac:dyDescent="0.2">
      <c r="A43" s="283" t="str">
        <f>" "</f>
        <v xml:space="preserve"> </v>
      </c>
      <c r="B43" s="283"/>
    </row>
    <row r="44" spans="1:16" ht="12.75" hidden="1" customHeight="1" outlineLevel="2" x14ac:dyDescent="0.2">
      <c r="B44" s="9" t="str">
        <f>'(FnCalls 1)'!G6</f>
        <v>Q1 2009</v>
      </c>
      <c r="C44" s="10" t="str">
        <f>'(FnCalls 1)'!G7</f>
        <v>Q2 2009</v>
      </c>
      <c r="D44" s="10" t="str">
        <f>'(FnCalls 1)'!G8</f>
        <v>Q3 2009</v>
      </c>
      <c r="E44" s="10" t="str">
        <f>'(FnCalls 1)'!G9</f>
        <v>Q4 2009</v>
      </c>
      <c r="F44" s="48" t="str">
        <f>'(FnCalls 1)'!H6</f>
        <v>2009</v>
      </c>
      <c r="G44" s="10" t="str">
        <f>'(FnCalls 1)'!G10</f>
        <v>Q1 2010</v>
      </c>
      <c r="H44" s="10" t="str">
        <f>'(FnCalls 1)'!G11</f>
        <v>Q2 2010</v>
      </c>
      <c r="I44" s="10" t="str">
        <f>'(FnCalls 1)'!G12</f>
        <v>Q3 2010</v>
      </c>
      <c r="J44" s="10" t="str">
        <f>'(FnCalls 1)'!G13</f>
        <v>Q4 2010</v>
      </c>
      <c r="K44" s="48" t="str">
        <f>'(FnCalls 1)'!H10</f>
        <v>2010</v>
      </c>
      <c r="L44" s="10" t="str">
        <f>'(FnCalls 1)'!G14</f>
        <v>Q1 2011</v>
      </c>
      <c r="M44" s="10" t="str">
        <f>'(FnCalls 1)'!G15</f>
        <v>Q2 2011</v>
      </c>
      <c r="N44" s="10" t="str">
        <f>'(FnCalls 1)'!G16</f>
        <v>Q3 2011</v>
      </c>
      <c r="O44" s="10" t="str">
        <f>'(FnCalls 1)'!G17</f>
        <v>Q4 2011</v>
      </c>
      <c r="P44" s="48" t="str">
        <f>'(FnCalls 1)'!H14</f>
        <v>2011</v>
      </c>
    </row>
    <row r="45" spans="1:16" ht="12.75" hidden="1" customHeight="1" outlineLevel="2" x14ac:dyDescent="0.2">
      <c r="A45" s="49" t="str">
        <f>Labels!B28</f>
        <v>Average Price $</v>
      </c>
      <c r="B45" s="50"/>
      <c r="C45" s="50"/>
      <c r="D45" s="50"/>
      <c r="E45" s="50"/>
      <c r="F45" s="51"/>
      <c r="G45" s="50"/>
      <c r="H45" s="50"/>
      <c r="I45" s="50"/>
      <c r="J45" s="50"/>
      <c r="K45" s="51"/>
      <c r="L45" s="50"/>
      <c r="M45" s="50"/>
      <c r="N45" s="50"/>
      <c r="O45" s="50"/>
      <c r="P45" s="51"/>
    </row>
    <row r="46" spans="1:16" ht="12.75" hidden="1" customHeight="1" outlineLevel="2" x14ac:dyDescent="0.2">
      <c r="A46" s="52" t="str">
        <f>"   "&amp;Labels!B96</f>
        <v xml:space="preserve">   Direct</v>
      </c>
      <c r="B46" s="71">
        <f>B40*1+B40*(-'Price Summary'!B206)</f>
        <v>0</v>
      </c>
      <c r="C46" s="71">
        <f>C40*1+C40*(-'Price Summary'!C206)</f>
        <v>0</v>
      </c>
      <c r="D46" s="71">
        <f>D40*1+D40*(-'Price Summary'!D206)</f>
        <v>0</v>
      </c>
      <c r="E46" s="71">
        <f>E40*1+E40*(-'Price Summary'!E206)</f>
        <v>0</v>
      </c>
      <c r="F46" s="54">
        <f>IF(SUM('Sales History'!B137:E137)=0,0,SUM('(Other Variables)'!B383:E383)/SUM('Sales History'!B137:E137))*1+IF(SUM('Sales History'!B137:E137)=0,0,SUM('(Other Variables)'!B383:E383)/SUM('Sales History'!B137:E137))*(-IF(SUM('(Other Variables)'!B420:E420)=0,0,1-SUM(B9:E9)/SUM('(Other Variables)'!B420:E420)))</f>
        <v>0</v>
      </c>
      <c r="G46" s="71">
        <f>G40*1+G40*(-'Price Summary'!F206)</f>
        <v>0</v>
      </c>
      <c r="H46" s="71">
        <f>H40*1+H40*(-'Price Summary'!G206)</f>
        <v>0</v>
      </c>
      <c r="I46" s="71">
        <f>I40*1+I40*(-'Price Summary'!H206)</f>
        <v>0</v>
      </c>
      <c r="J46" s="71">
        <f>J40*1+J40*(-'Price Summary'!I206)</f>
        <v>0</v>
      </c>
      <c r="K46" s="54">
        <f>IF(SUM('Sales History'!G137:J137)=0,0,SUM('(Other Variables)'!F383:I383)/SUM('Sales History'!G137:J137))*1+IF(SUM('Sales History'!G137:J137)=0,0,SUM('(Other Variables)'!F383:I383)/SUM('Sales History'!G137:J137))*(-IF(SUM('(Other Variables)'!F420:I420)=0,0,1-SUM(G9:J9)/SUM('(Other Variables)'!F420:I420)))</f>
        <v>0</v>
      </c>
      <c r="L46" s="71">
        <f>L40*1+L40*(-'Price Summary'!J206)</f>
        <v>0</v>
      </c>
      <c r="M46" s="71">
        <f>M40*1+M40*(-'Price Summary'!K206)</f>
        <v>0</v>
      </c>
      <c r="N46" s="71">
        <f>N40*1+N40*(-'Price Summary'!L206)</f>
        <v>0</v>
      </c>
      <c r="O46" s="71">
        <f>O40*1+O40*(-'Price Summary'!M206)</f>
        <v>0</v>
      </c>
      <c r="P46" s="54">
        <f>IF(SUM('Sales Plan'!H49:K49)=0,0,SUM('(Other Variables)'!B301:E301)/SUM('Sales Plan'!H49:K49))*1+IF(SUM('Sales Plan'!H49:K49)=0,0,SUM('(Other Variables)'!B301:E301)/SUM('Sales Plan'!H49:K49))*(-IF(SUM('(Other Variables)'!J420:M420)=0,0,1-SUM(L9:O9)/SUM('(Other Variables)'!J420:M420)))</f>
        <v>0</v>
      </c>
    </row>
    <row r="47" spans="1:16" ht="12.75" hidden="1" customHeight="1" outlineLevel="2" x14ac:dyDescent="0.2">
      <c r="A47" s="52" t="str">
        <f>"   "&amp;Labels!B97</f>
        <v xml:space="preserve">   Indirect</v>
      </c>
      <c r="B47" s="71">
        <f>B40*1+B40*(-'Price Summary'!B207)</f>
        <v>0</v>
      </c>
      <c r="C47" s="71">
        <f>C40*1+C40*(-'Price Summary'!C207)</f>
        <v>0</v>
      </c>
      <c r="D47" s="71">
        <f>D40*1+D40*(-'Price Summary'!D207)</f>
        <v>0</v>
      </c>
      <c r="E47" s="71">
        <f>E40*1+E40*(-'Price Summary'!E207)</f>
        <v>0</v>
      </c>
      <c r="F47" s="54">
        <f>IF(SUM('Sales History'!B137:E137)=0,0,SUM('(Other Variables)'!B383:E383)/SUM('Sales History'!B137:E137))*1+IF(SUM('Sales History'!B137:E137)=0,0,SUM('(Other Variables)'!B383:E383)/SUM('Sales History'!B137:E137))*(-IF(SUM('(Other Variables)'!B421:E421)=0,0,1-SUM(B10:E10)/SUM('(Other Variables)'!B421:E421)))</f>
        <v>0</v>
      </c>
      <c r="G47" s="71">
        <f>G40*1+G40*(-'Price Summary'!F207)</f>
        <v>0</v>
      </c>
      <c r="H47" s="71">
        <f>H40*1+H40*(-'Price Summary'!G207)</f>
        <v>0</v>
      </c>
      <c r="I47" s="71">
        <f>I40*1+I40*(-'Price Summary'!H207)</f>
        <v>0</v>
      </c>
      <c r="J47" s="71">
        <f>J40*1+J40*(-'Price Summary'!I207)</f>
        <v>0</v>
      </c>
      <c r="K47" s="54">
        <f>IF(SUM('Sales History'!G137:J137)=0,0,SUM('(Other Variables)'!F383:I383)/SUM('Sales History'!G137:J137))*1+IF(SUM('Sales History'!G137:J137)=0,0,SUM('(Other Variables)'!F383:I383)/SUM('Sales History'!G137:J137))*(-IF(SUM('(Other Variables)'!F421:I421)=0,0,1-SUM(G10:J10)/SUM('(Other Variables)'!F421:I421)))</f>
        <v>0</v>
      </c>
      <c r="L47" s="71">
        <f>L40*1+L40*(-'Price Summary'!J207)</f>
        <v>0</v>
      </c>
      <c r="M47" s="71">
        <f>M40*1+M40*(-'Price Summary'!K207)</f>
        <v>0</v>
      </c>
      <c r="N47" s="71">
        <f>N40*1+N40*(-'Price Summary'!L207)</f>
        <v>0</v>
      </c>
      <c r="O47" s="71">
        <f>O40*1+O40*(-'Price Summary'!M207)</f>
        <v>0</v>
      </c>
      <c r="P47" s="54">
        <f>IF(SUM('Sales Plan'!H49:K49)=0,0,SUM('(Other Variables)'!B301:E301)/SUM('Sales Plan'!H49:K49))*1+IF(SUM('Sales Plan'!H49:K49)=0,0,SUM('(Other Variables)'!B301:E301)/SUM('Sales Plan'!H49:K49))*(-IF(SUM('(Other Variables)'!J421:M421)=0,0,1-SUM(L10:O10)/SUM('(Other Variables)'!J421:M421)))</f>
        <v>0</v>
      </c>
    </row>
    <row r="48" spans="1:16" ht="12.75" hidden="1" customHeight="1" outlineLevel="2" x14ac:dyDescent="0.2">
      <c r="A48" s="111" t="str">
        <f>"   "&amp;Labels!C95</f>
        <v xml:space="preserve">   Total</v>
      </c>
      <c r="B48" s="151">
        <f>B40*1+B40*(-Products!B76)</f>
        <v>0</v>
      </c>
      <c r="C48" s="151">
        <f>C40*1+C40*(-Products!C76)</f>
        <v>0</v>
      </c>
      <c r="D48" s="151">
        <f>D40*1+D40*(-Products!D76)</f>
        <v>0</v>
      </c>
      <c r="E48" s="151">
        <f>E40*1+E40*(-Products!E76)</f>
        <v>0</v>
      </c>
      <c r="F48" s="61">
        <f>IF(SUM('Sales History'!B137:E137)=0,0,SUM('(Other Variables)'!B383:E383)/SUM('Sales History'!B137:E137))*1+IF(SUM('Sales History'!B137:E137)=0,0,SUM('(Other Variables)'!B383:E383)/SUM('Sales History'!B137:E137))*(-IF(SUM('(Other Variables)'!B383:E383)=0,0,1-SUM(B11:E11)/SUM('(Other Variables)'!B383:E383)))</f>
        <v>0</v>
      </c>
      <c r="G48" s="151">
        <f>G40*1+G40*(-Products!G76)</f>
        <v>0</v>
      </c>
      <c r="H48" s="151">
        <f>H40*1+H40*(-Products!H76)</f>
        <v>0</v>
      </c>
      <c r="I48" s="151">
        <f>I40*1+I40*(-Products!I76)</f>
        <v>0</v>
      </c>
      <c r="J48" s="151">
        <f>J40*1+J40*(-Products!J76)</f>
        <v>0</v>
      </c>
      <c r="K48" s="61">
        <f>IF(SUM('Sales History'!G137:J137)=0,0,SUM('(Other Variables)'!F383:I383)/SUM('Sales History'!G137:J137))*1+IF(SUM('Sales History'!G137:J137)=0,0,SUM('(Other Variables)'!F383:I383)/SUM('Sales History'!G137:J137))*(-IF(SUM('(Other Variables)'!F383:I383)=0,0,1-SUM(G11:J11)/SUM('(Other Variables)'!F383:I383)))</f>
        <v>0</v>
      </c>
      <c r="L48" s="151">
        <f>L40*1+L40*(-Products!L76)</f>
        <v>0</v>
      </c>
      <c r="M48" s="151">
        <f>M40*1+M40*(-Products!M76)</f>
        <v>0</v>
      </c>
      <c r="N48" s="151">
        <f>N40*1+N40*(-Products!N76)</f>
        <v>0</v>
      </c>
      <c r="O48" s="151">
        <f>O40*1+O40*(-Products!O76)</f>
        <v>0</v>
      </c>
      <c r="P48" s="61">
        <f>IF(SUM('Sales Plan'!H49:K49)=0,0,SUM('(Other Variables)'!B301:E301)/SUM('Sales Plan'!H49:K49))*1+IF(SUM('Sales Plan'!H49:K49)=0,0,SUM('(Other Variables)'!B301:E301)/SUM('Sales Plan'!H49:K49))*(-IF(SUM('(Other Variables)'!J383:M383)=0,0,1-SUM(L11:O11)/SUM('(Other Variables)'!J383:M383)))</f>
        <v>0</v>
      </c>
    </row>
    <row r="49" ht="12.75" hidden="1" customHeight="1" outlineLevel="2" collapsed="1" x14ac:dyDescent="0.2"/>
    <row r="50" ht="12.75" hidden="1" customHeight="1" outlineLevel="1" collapsed="1" x14ac:dyDescent="0.2"/>
    <row r="51" ht="12.75" customHeight="1" collapsed="1" x14ac:dyDescent="0.2"/>
  </sheetData>
  <mergeCells count="6">
    <mergeCell ref="A43:B43"/>
    <mergeCell ref="A1:D1"/>
    <mergeCell ref="A2:D2"/>
    <mergeCell ref="A3:D3"/>
    <mergeCell ref="A4:D4"/>
    <mergeCell ref="A42:B42"/>
  </mergeCells>
  <pageMargins left="0.25" right="0.25" top="0.5" bottom="0.5" header="0.5" footer="0.5"/>
  <pageSetup paperSize="9" fitToHeight="32767" orientation="landscape" horizontalDpi="300" verticalDpi="300"/>
  <headerFooter alignWithMargins="0"/>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M266"/>
  <sheetViews>
    <sheetView zoomScaleNormal="100" workbookViewId="0"/>
  </sheetViews>
  <sheetFormatPr defaultRowHeight="12.75" customHeight="1" outlineLevelRow="2" x14ac:dyDescent="0.2"/>
  <cols>
    <col min="1" max="13" width="12.42578125" customWidth="1"/>
  </cols>
  <sheetData>
    <row r="1" spans="1:13" ht="15.75" customHeight="1" x14ac:dyDescent="0.2">
      <c r="A1" s="282" t="str">
        <f>"Sales Plan, "&amp;YEAR('(FnCalls 1)'!A18-1)</f>
        <v>Sales Plan, 2011</v>
      </c>
      <c r="B1" s="282"/>
      <c r="C1" s="282"/>
      <c r="D1" s="282"/>
    </row>
    <row r="2" spans="1:13" ht="15.75" customHeight="1" x14ac:dyDescent="0.2">
      <c r="A2" s="282" t="str">
        <f>'History Input'!F8</f>
        <v>ABC Corp.</v>
      </c>
      <c r="B2" s="282"/>
      <c r="C2" s="282"/>
      <c r="D2" s="282"/>
    </row>
    <row r="3" spans="1:13" ht="15.75" customHeight="1" x14ac:dyDescent="0.2">
      <c r="A3" s="282" t="str">
        <f>"Sales Summary"</f>
        <v>Sales Summary</v>
      </c>
      <c r="B3" s="282"/>
      <c r="C3" s="282"/>
      <c r="D3" s="282"/>
    </row>
    <row r="4" spans="1:13" ht="15.75" customHeight="1" x14ac:dyDescent="0.2">
      <c r="A4" s="282" t="str">
        <f>""</f>
        <v/>
      </c>
      <c r="B4" s="282"/>
      <c r="C4" s="282"/>
      <c r="D4" s="282"/>
    </row>
    <row r="5" spans="1:13" ht="12.75" customHeight="1" x14ac:dyDescent="0.2">
      <c r="A5" s="2" t="str">
        <f>"Revenue"</f>
        <v>Revenue</v>
      </c>
    </row>
    <row r="6" spans="1:13" ht="12.75" hidden="1" customHeight="1" outlineLevel="1" x14ac:dyDescent="0.2">
      <c r="A6" s="1" t="str">
        <f>" "</f>
        <v xml:space="preserve"> </v>
      </c>
    </row>
    <row r="7" spans="1:13" ht="12.75" hidden="1" customHeight="1" outlineLevel="1" x14ac:dyDescent="0.2">
      <c r="B7" s="9" t="str">
        <f>'(FnCalls 1)'!G6</f>
        <v>Q1 2009</v>
      </c>
      <c r="C7" s="10" t="str">
        <f>'(FnCalls 1)'!G7</f>
        <v>Q2 2009</v>
      </c>
      <c r="D7" s="10" t="str">
        <f>'(FnCalls 1)'!G8</f>
        <v>Q3 2009</v>
      </c>
      <c r="E7" s="10" t="str">
        <f>'(FnCalls 1)'!G9</f>
        <v>Q4 2009</v>
      </c>
      <c r="F7" s="10" t="str">
        <f>'(FnCalls 1)'!G10</f>
        <v>Q1 2010</v>
      </c>
      <c r="G7" s="10" t="str">
        <f>'(FnCalls 1)'!G11</f>
        <v>Q2 2010</v>
      </c>
      <c r="H7" s="10" t="str">
        <f>'(FnCalls 1)'!G12</f>
        <v>Q3 2010</v>
      </c>
      <c r="I7" s="10" t="str">
        <f>'(FnCalls 1)'!G13</f>
        <v>Q4 2010</v>
      </c>
      <c r="J7" s="10" t="str">
        <f>'(FnCalls 1)'!G14</f>
        <v>Q1 2011</v>
      </c>
      <c r="K7" s="10" t="str">
        <f>'(FnCalls 1)'!G15</f>
        <v>Q2 2011</v>
      </c>
      <c r="L7" s="10" t="str">
        <f>'(FnCalls 1)'!G16</f>
        <v>Q3 2011</v>
      </c>
      <c r="M7" s="11" t="str">
        <f>'(FnCalls 1)'!G17</f>
        <v>Q4 2011</v>
      </c>
    </row>
    <row r="8" spans="1:13" ht="12.75" hidden="1" customHeight="1" outlineLevel="1" x14ac:dyDescent="0.2">
      <c r="A8" s="49" t="str">
        <f>Labels!B40</f>
        <v>Revenue</v>
      </c>
      <c r="B8" s="101"/>
      <c r="C8" s="101"/>
      <c r="D8" s="101"/>
      <c r="E8" s="101"/>
      <c r="F8" s="101"/>
      <c r="G8" s="101"/>
      <c r="H8" s="101"/>
      <c r="I8" s="101"/>
      <c r="J8" s="101"/>
      <c r="K8" s="101"/>
      <c r="L8" s="101"/>
      <c r="M8" s="102"/>
    </row>
    <row r="9" spans="1:13" ht="12.75" hidden="1" customHeight="1" outlineLevel="1" x14ac:dyDescent="0.2">
      <c r="A9" s="52" t="str">
        <f>"   "&amp;Labels!B111</f>
        <v xml:space="preserve">   Drill Press</v>
      </c>
      <c r="B9" s="133"/>
      <c r="C9" s="133"/>
      <c r="D9" s="133"/>
      <c r="E9" s="133"/>
      <c r="F9" s="133"/>
      <c r="G9" s="133"/>
      <c r="H9" s="133"/>
      <c r="I9" s="133"/>
      <c r="J9" s="133"/>
      <c r="K9" s="133"/>
      <c r="L9" s="133"/>
      <c r="M9" s="134"/>
    </row>
    <row r="10" spans="1:13" ht="12.75" hidden="1" customHeight="1" outlineLevel="1" x14ac:dyDescent="0.2">
      <c r="A10" s="55" t="str">
        <f>"      "&amp;Labels!B100</f>
        <v xml:space="preserve">      East</v>
      </c>
      <c r="B10" s="136"/>
      <c r="C10" s="136"/>
      <c r="D10" s="136"/>
      <c r="E10" s="136"/>
      <c r="F10" s="136"/>
      <c r="G10" s="136"/>
      <c r="H10" s="136"/>
      <c r="I10" s="136"/>
      <c r="J10" s="136"/>
      <c r="K10" s="136"/>
      <c r="L10" s="136"/>
      <c r="M10" s="137"/>
    </row>
    <row r="11" spans="1:13" ht="12.75" hidden="1" customHeight="1" outlineLevel="1" x14ac:dyDescent="0.2">
      <c r="A11" s="55" t="str">
        <f>"         "&amp;Labels!B92</f>
        <v xml:space="preserve">         Direct</v>
      </c>
      <c r="B11" s="136"/>
      <c r="C11" s="136"/>
      <c r="D11" s="136"/>
      <c r="E11" s="136"/>
      <c r="F11" s="136"/>
      <c r="G11" s="136"/>
      <c r="H11" s="136"/>
      <c r="I11" s="136"/>
      <c r="J11" s="136"/>
      <c r="K11" s="136"/>
      <c r="L11" s="136"/>
      <c r="M11" s="137"/>
    </row>
    <row r="12" spans="1:13" ht="12.75" hidden="1" customHeight="1" outlineLevel="1" x14ac:dyDescent="0.2">
      <c r="A12" s="55" t="str">
        <f>"            "&amp;Labels!B96</f>
        <v xml:space="preserve">            Direct</v>
      </c>
      <c r="B12" s="109">
        <f>'Sales History'!B12</f>
        <v>0</v>
      </c>
      <c r="C12" s="109">
        <f>'Sales History'!C12</f>
        <v>0</v>
      </c>
      <c r="D12" s="109">
        <f>'Sales History'!D12</f>
        <v>0</v>
      </c>
      <c r="E12" s="109">
        <f>'Sales History'!E12</f>
        <v>0</v>
      </c>
      <c r="F12" s="109">
        <f>'Sales History'!G12</f>
        <v>0</v>
      </c>
      <c r="G12" s="109">
        <f>'Sales History'!H12</f>
        <v>0</v>
      </c>
      <c r="H12" s="109">
        <f>'Sales History'!I12</f>
        <v>0</v>
      </c>
      <c r="I12" s="109">
        <f>'Sales History'!J12</f>
        <v>0</v>
      </c>
      <c r="J12" s="109">
        <f>'Sales Plan'!B12</f>
        <v>0</v>
      </c>
      <c r="K12" s="109">
        <f>'Sales Plan'!C12</f>
        <v>0</v>
      </c>
      <c r="L12" s="109">
        <f>'Sales Plan'!D12</f>
        <v>0</v>
      </c>
      <c r="M12" s="110">
        <f>'Sales Plan'!E12</f>
        <v>0</v>
      </c>
    </row>
    <row r="13" spans="1:13" ht="12.75" hidden="1" customHeight="1" outlineLevel="1" x14ac:dyDescent="0.2">
      <c r="A13" s="55" t="str">
        <f>"            "&amp;Labels!B97</f>
        <v xml:space="preserve">            Indirect</v>
      </c>
      <c r="B13" s="109">
        <f>'Sales History'!B13</f>
        <v>0</v>
      </c>
      <c r="C13" s="109">
        <f>'Sales History'!C13</f>
        <v>0</v>
      </c>
      <c r="D13" s="109">
        <f>'Sales History'!D13</f>
        <v>0</v>
      </c>
      <c r="E13" s="109">
        <f>'Sales History'!E13</f>
        <v>0</v>
      </c>
      <c r="F13" s="109">
        <f>'Sales History'!G13</f>
        <v>0</v>
      </c>
      <c r="G13" s="109">
        <f>'Sales History'!H13</f>
        <v>0</v>
      </c>
      <c r="H13" s="109">
        <f>'Sales History'!I13</f>
        <v>0</v>
      </c>
      <c r="I13" s="109">
        <f>'Sales History'!J13</f>
        <v>0</v>
      </c>
      <c r="J13" s="109">
        <f>'Sales Plan'!B13</f>
        <v>0</v>
      </c>
      <c r="K13" s="109">
        <f>'Sales Plan'!C13</f>
        <v>0</v>
      </c>
      <c r="L13" s="109">
        <f>'Sales Plan'!D13</f>
        <v>0</v>
      </c>
      <c r="M13" s="110">
        <f>'Sales Plan'!E13</f>
        <v>0</v>
      </c>
    </row>
    <row r="14" spans="1:13" ht="12.75" hidden="1" customHeight="1" outlineLevel="1" x14ac:dyDescent="0.2">
      <c r="A14" s="55" t="str">
        <f>"            "&amp;Labels!C95</f>
        <v xml:space="preserve">            Total</v>
      </c>
      <c r="B14" s="136">
        <f t="shared" ref="B14:M14" si="0">SUM(B12:B13)</f>
        <v>0</v>
      </c>
      <c r="C14" s="136">
        <f t="shared" si="0"/>
        <v>0</v>
      </c>
      <c r="D14" s="136">
        <f t="shared" si="0"/>
        <v>0</v>
      </c>
      <c r="E14" s="136">
        <f t="shared" si="0"/>
        <v>0</v>
      </c>
      <c r="F14" s="136">
        <f t="shared" si="0"/>
        <v>0</v>
      </c>
      <c r="G14" s="136">
        <f t="shared" si="0"/>
        <v>0</v>
      </c>
      <c r="H14" s="136">
        <f t="shared" si="0"/>
        <v>0</v>
      </c>
      <c r="I14" s="136">
        <f t="shared" si="0"/>
        <v>0</v>
      </c>
      <c r="J14" s="136">
        <f t="shared" si="0"/>
        <v>0</v>
      </c>
      <c r="K14" s="136">
        <f t="shared" si="0"/>
        <v>0</v>
      </c>
      <c r="L14" s="136">
        <f t="shared" si="0"/>
        <v>0</v>
      </c>
      <c r="M14" s="137">
        <f t="shared" si="0"/>
        <v>0</v>
      </c>
    </row>
    <row r="15" spans="1:13" ht="12.75" hidden="1" customHeight="1" outlineLevel="1" x14ac:dyDescent="0.2">
      <c r="A15" s="55" t="str">
        <f>"         "&amp;Labels!B93</f>
        <v xml:space="preserve">         Indirect</v>
      </c>
      <c r="B15" s="136"/>
      <c r="C15" s="136"/>
      <c r="D15" s="136"/>
      <c r="E15" s="136"/>
      <c r="F15" s="136"/>
      <c r="G15" s="136"/>
      <c r="H15" s="136"/>
      <c r="I15" s="136"/>
      <c r="J15" s="136"/>
      <c r="K15" s="136"/>
      <c r="L15" s="136"/>
      <c r="M15" s="137"/>
    </row>
    <row r="16" spans="1:13" ht="12.75" hidden="1" customHeight="1" outlineLevel="1" x14ac:dyDescent="0.2">
      <c r="A16" s="55" t="str">
        <f>"            "&amp;Labels!B96</f>
        <v xml:space="preserve">            Direct</v>
      </c>
      <c r="B16" s="109">
        <f>'Sales History'!B16</f>
        <v>0</v>
      </c>
      <c r="C16" s="109">
        <f>'Sales History'!C16</f>
        <v>0</v>
      </c>
      <c r="D16" s="109">
        <f>'Sales History'!D16</f>
        <v>0</v>
      </c>
      <c r="E16" s="109">
        <f>'Sales History'!E16</f>
        <v>0</v>
      </c>
      <c r="F16" s="109">
        <f>'Sales History'!G16</f>
        <v>0</v>
      </c>
      <c r="G16" s="109">
        <f>'Sales History'!H16</f>
        <v>0</v>
      </c>
      <c r="H16" s="109">
        <f>'Sales History'!I16</f>
        <v>0</v>
      </c>
      <c r="I16" s="109">
        <f>'Sales History'!J16</f>
        <v>0</v>
      </c>
      <c r="J16" s="109">
        <f>'Sales Plan'!B16</f>
        <v>0</v>
      </c>
      <c r="K16" s="109">
        <f>'Sales Plan'!C16</f>
        <v>0</v>
      </c>
      <c r="L16" s="109">
        <f>'Sales Plan'!D16</f>
        <v>0</v>
      </c>
      <c r="M16" s="110">
        <f>'Sales Plan'!E16</f>
        <v>0</v>
      </c>
    </row>
    <row r="17" spans="1:13" ht="12.75" hidden="1" customHeight="1" outlineLevel="1" x14ac:dyDescent="0.2">
      <c r="A17" s="55" t="str">
        <f>"            "&amp;Labels!B97</f>
        <v xml:space="preserve">            Indirect</v>
      </c>
      <c r="B17" s="109">
        <f>'Sales History'!B17</f>
        <v>0</v>
      </c>
      <c r="C17" s="109">
        <f>'Sales History'!C17</f>
        <v>0</v>
      </c>
      <c r="D17" s="109">
        <f>'Sales History'!D17</f>
        <v>0</v>
      </c>
      <c r="E17" s="109">
        <f>'Sales History'!E17</f>
        <v>0</v>
      </c>
      <c r="F17" s="109">
        <f>'Sales History'!G17</f>
        <v>0</v>
      </c>
      <c r="G17" s="109">
        <f>'Sales History'!H17</f>
        <v>0</v>
      </c>
      <c r="H17" s="109">
        <f>'Sales History'!I17</f>
        <v>0</v>
      </c>
      <c r="I17" s="109">
        <f>'Sales History'!J17</f>
        <v>0</v>
      </c>
      <c r="J17" s="109">
        <f>'Sales Plan'!B17</f>
        <v>0</v>
      </c>
      <c r="K17" s="109">
        <f>'Sales Plan'!C17</f>
        <v>0</v>
      </c>
      <c r="L17" s="109">
        <f>'Sales Plan'!D17</f>
        <v>0</v>
      </c>
      <c r="M17" s="110">
        <f>'Sales Plan'!E17</f>
        <v>0</v>
      </c>
    </row>
    <row r="18" spans="1:13" ht="12.75" hidden="1" customHeight="1" outlineLevel="1" x14ac:dyDescent="0.2">
      <c r="A18" s="55" t="str">
        <f>"            "&amp;Labels!C95</f>
        <v xml:space="preserve">            Total</v>
      </c>
      <c r="B18" s="136">
        <f t="shared" ref="B18:M18" si="1">SUM(B16:B17)</f>
        <v>0</v>
      </c>
      <c r="C18" s="136">
        <f t="shared" si="1"/>
        <v>0</v>
      </c>
      <c r="D18" s="136">
        <f t="shared" si="1"/>
        <v>0</v>
      </c>
      <c r="E18" s="136">
        <f t="shared" si="1"/>
        <v>0</v>
      </c>
      <c r="F18" s="136">
        <f t="shared" si="1"/>
        <v>0</v>
      </c>
      <c r="G18" s="136">
        <f t="shared" si="1"/>
        <v>0</v>
      </c>
      <c r="H18" s="136">
        <f t="shared" si="1"/>
        <v>0</v>
      </c>
      <c r="I18" s="136">
        <f t="shared" si="1"/>
        <v>0</v>
      </c>
      <c r="J18" s="136">
        <f t="shared" si="1"/>
        <v>0</v>
      </c>
      <c r="K18" s="136">
        <f t="shared" si="1"/>
        <v>0</v>
      </c>
      <c r="L18" s="136">
        <f t="shared" si="1"/>
        <v>0</v>
      </c>
      <c r="M18" s="137">
        <f t="shared" si="1"/>
        <v>0</v>
      </c>
    </row>
    <row r="19" spans="1:13" ht="12.75" hidden="1" customHeight="1" outlineLevel="1" x14ac:dyDescent="0.2">
      <c r="A19" s="55" t="str">
        <f>"         "&amp;Labels!C91</f>
        <v xml:space="preserve">         Total</v>
      </c>
      <c r="B19" s="136">
        <f t="shared" ref="B19:M19" si="2">SUM(B14,B18)</f>
        <v>0</v>
      </c>
      <c r="C19" s="136">
        <f t="shared" si="2"/>
        <v>0</v>
      </c>
      <c r="D19" s="136">
        <f t="shared" si="2"/>
        <v>0</v>
      </c>
      <c r="E19" s="136">
        <f t="shared" si="2"/>
        <v>0</v>
      </c>
      <c r="F19" s="136">
        <f t="shared" si="2"/>
        <v>0</v>
      </c>
      <c r="G19" s="136">
        <f t="shared" si="2"/>
        <v>0</v>
      </c>
      <c r="H19" s="136">
        <f t="shared" si="2"/>
        <v>0</v>
      </c>
      <c r="I19" s="136">
        <f t="shared" si="2"/>
        <v>0</v>
      </c>
      <c r="J19" s="136">
        <f t="shared" si="2"/>
        <v>0</v>
      </c>
      <c r="K19" s="136">
        <f t="shared" si="2"/>
        <v>0</v>
      </c>
      <c r="L19" s="136">
        <f t="shared" si="2"/>
        <v>0</v>
      </c>
      <c r="M19" s="137">
        <f t="shared" si="2"/>
        <v>0</v>
      </c>
    </row>
    <row r="20" spans="1:13" ht="12.75" hidden="1" customHeight="1" outlineLevel="1" x14ac:dyDescent="0.2">
      <c r="A20" s="55" t="str">
        <f>"            "&amp;Labels!B96</f>
        <v xml:space="preserve">            Direct</v>
      </c>
      <c r="B20" s="109">
        <f t="shared" ref="B20:M20" si="3">SUM(B12,B16)</f>
        <v>0</v>
      </c>
      <c r="C20" s="109">
        <f t="shared" si="3"/>
        <v>0</v>
      </c>
      <c r="D20" s="109">
        <f t="shared" si="3"/>
        <v>0</v>
      </c>
      <c r="E20" s="109">
        <f t="shared" si="3"/>
        <v>0</v>
      </c>
      <c r="F20" s="109">
        <f t="shared" si="3"/>
        <v>0</v>
      </c>
      <c r="G20" s="109">
        <f t="shared" si="3"/>
        <v>0</v>
      </c>
      <c r="H20" s="109">
        <f t="shared" si="3"/>
        <v>0</v>
      </c>
      <c r="I20" s="109">
        <f t="shared" si="3"/>
        <v>0</v>
      </c>
      <c r="J20" s="109">
        <f t="shared" si="3"/>
        <v>0</v>
      </c>
      <c r="K20" s="109">
        <f t="shared" si="3"/>
        <v>0</v>
      </c>
      <c r="L20" s="109">
        <f t="shared" si="3"/>
        <v>0</v>
      </c>
      <c r="M20" s="110">
        <f t="shared" si="3"/>
        <v>0</v>
      </c>
    </row>
    <row r="21" spans="1:13" ht="12.75" hidden="1" customHeight="1" outlineLevel="1" x14ac:dyDescent="0.2">
      <c r="A21" s="55" t="str">
        <f>"            "&amp;Labels!B97</f>
        <v xml:space="preserve">            Indirect</v>
      </c>
      <c r="B21" s="109">
        <f t="shared" ref="B21:M21" si="4">SUM(B13,B17)</f>
        <v>0</v>
      </c>
      <c r="C21" s="109">
        <f t="shared" si="4"/>
        <v>0</v>
      </c>
      <c r="D21" s="109">
        <f t="shared" si="4"/>
        <v>0</v>
      </c>
      <c r="E21" s="109">
        <f t="shared" si="4"/>
        <v>0</v>
      </c>
      <c r="F21" s="109">
        <f t="shared" si="4"/>
        <v>0</v>
      </c>
      <c r="G21" s="109">
        <f t="shared" si="4"/>
        <v>0</v>
      </c>
      <c r="H21" s="109">
        <f t="shared" si="4"/>
        <v>0</v>
      </c>
      <c r="I21" s="109">
        <f t="shared" si="4"/>
        <v>0</v>
      </c>
      <c r="J21" s="109">
        <f t="shared" si="4"/>
        <v>0</v>
      </c>
      <c r="K21" s="109">
        <f t="shared" si="4"/>
        <v>0</v>
      </c>
      <c r="L21" s="109">
        <f t="shared" si="4"/>
        <v>0</v>
      </c>
      <c r="M21" s="110">
        <f t="shared" si="4"/>
        <v>0</v>
      </c>
    </row>
    <row r="22" spans="1:13" ht="12.75" hidden="1" customHeight="1" outlineLevel="1" x14ac:dyDescent="0.2">
      <c r="A22" s="55" t="str">
        <f>"            "&amp;Labels!C95</f>
        <v xml:space="preserve">            Total</v>
      </c>
      <c r="B22" s="136">
        <f t="shared" ref="B22:M22" si="5">SUM(B14,B18)</f>
        <v>0</v>
      </c>
      <c r="C22" s="136">
        <f t="shared" si="5"/>
        <v>0</v>
      </c>
      <c r="D22" s="136">
        <f t="shared" si="5"/>
        <v>0</v>
      </c>
      <c r="E22" s="136">
        <f t="shared" si="5"/>
        <v>0</v>
      </c>
      <c r="F22" s="136">
        <f t="shared" si="5"/>
        <v>0</v>
      </c>
      <c r="G22" s="136">
        <f t="shared" si="5"/>
        <v>0</v>
      </c>
      <c r="H22" s="136">
        <f t="shared" si="5"/>
        <v>0</v>
      </c>
      <c r="I22" s="136">
        <f t="shared" si="5"/>
        <v>0</v>
      </c>
      <c r="J22" s="136">
        <f t="shared" si="5"/>
        <v>0</v>
      </c>
      <c r="K22" s="136">
        <f t="shared" si="5"/>
        <v>0</v>
      </c>
      <c r="L22" s="136">
        <f t="shared" si="5"/>
        <v>0</v>
      </c>
      <c r="M22" s="137">
        <f t="shared" si="5"/>
        <v>0</v>
      </c>
    </row>
    <row r="23" spans="1:13" ht="12.75" hidden="1" customHeight="1" outlineLevel="1" x14ac:dyDescent="0.2">
      <c r="A23" s="55" t="str">
        <f>"      "&amp;Labels!B101</f>
        <v xml:space="preserve">      West</v>
      </c>
      <c r="B23" s="136"/>
      <c r="C23" s="136"/>
      <c r="D23" s="136"/>
      <c r="E23" s="136"/>
      <c r="F23" s="136"/>
      <c r="G23" s="136"/>
      <c r="H23" s="136"/>
      <c r="I23" s="136"/>
      <c r="J23" s="136"/>
      <c r="K23" s="136"/>
      <c r="L23" s="136"/>
      <c r="M23" s="137"/>
    </row>
    <row r="24" spans="1:13" ht="12.75" hidden="1" customHeight="1" outlineLevel="1" x14ac:dyDescent="0.2">
      <c r="A24" s="55" t="str">
        <f>"         "&amp;Labels!B92</f>
        <v xml:space="preserve">         Direct</v>
      </c>
      <c r="B24" s="136"/>
      <c r="C24" s="136"/>
      <c r="D24" s="136"/>
      <c r="E24" s="136"/>
      <c r="F24" s="136"/>
      <c r="G24" s="136"/>
      <c r="H24" s="136"/>
      <c r="I24" s="136"/>
      <c r="J24" s="136"/>
      <c r="K24" s="136"/>
      <c r="L24" s="136"/>
      <c r="M24" s="137"/>
    </row>
    <row r="25" spans="1:13" ht="12.75" hidden="1" customHeight="1" outlineLevel="1" x14ac:dyDescent="0.2">
      <c r="A25" s="55" t="str">
        <f>"            "&amp;Labels!B96</f>
        <v xml:space="preserve">            Direct</v>
      </c>
      <c r="B25" s="109">
        <f>'Sales History'!B25</f>
        <v>0</v>
      </c>
      <c r="C25" s="109">
        <f>'Sales History'!C25</f>
        <v>0</v>
      </c>
      <c r="D25" s="109">
        <f>'Sales History'!D25</f>
        <v>0</v>
      </c>
      <c r="E25" s="109">
        <f>'Sales History'!E25</f>
        <v>0</v>
      </c>
      <c r="F25" s="109">
        <f>'Sales History'!G25</f>
        <v>0</v>
      </c>
      <c r="G25" s="109">
        <f>'Sales History'!H25</f>
        <v>0</v>
      </c>
      <c r="H25" s="109">
        <f>'Sales History'!I25</f>
        <v>0</v>
      </c>
      <c r="I25" s="109">
        <f>'Sales History'!J25</f>
        <v>0</v>
      </c>
      <c r="J25" s="109">
        <f>'Sales Plan'!B25</f>
        <v>0</v>
      </c>
      <c r="K25" s="109">
        <f>'Sales Plan'!C25</f>
        <v>0</v>
      </c>
      <c r="L25" s="109">
        <f>'Sales Plan'!D25</f>
        <v>0</v>
      </c>
      <c r="M25" s="110">
        <f>'Sales Plan'!E25</f>
        <v>0</v>
      </c>
    </row>
    <row r="26" spans="1:13" ht="12.75" hidden="1" customHeight="1" outlineLevel="1" x14ac:dyDescent="0.2">
      <c r="A26" s="55" t="str">
        <f>"            "&amp;Labels!B97</f>
        <v xml:space="preserve">            Indirect</v>
      </c>
      <c r="B26" s="109">
        <f>'Sales History'!B26</f>
        <v>0</v>
      </c>
      <c r="C26" s="109">
        <f>'Sales History'!C26</f>
        <v>0</v>
      </c>
      <c r="D26" s="109">
        <f>'Sales History'!D26</f>
        <v>0</v>
      </c>
      <c r="E26" s="109">
        <f>'Sales History'!E26</f>
        <v>0</v>
      </c>
      <c r="F26" s="109">
        <f>'Sales History'!G26</f>
        <v>0</v>
      </c>
      <c r="G26" s="109">
        <f>'Sales History'!H26</f>
        <v>0</v>
      </c>
      <c r="H26" s="109">
        <f>'Sales History'!I26</f>
        <v>0</v>
      </c>
      <c r="I26" s="109">
        <f>'Sales History'!J26</f>
        <v>0</v>
      </c>
      <c r="J26" s="109">
        <f>'Sales Plan'!B26</f>
        <v>0</v>
      </c>
      <c r="K26" s="109">
        <f>'Sales Plan'!C26</f>
        <v>0</v>
      </c>
      <c r="L26" s="109">
        <f>'Sales Plan'!D26</f>
        <v>0</v>
      </c>
      <c r="M26" s="110">
        <f>'Sales Plan'!E26</f>
        <v>0</v>
      </c>
    </row>
    <row r="27" spans="1:13" ht="12.75" hidden="1" customHeight="1" outlineLevel="1" x14ac:dyDescent="0.2">
      <c r="A27" s="55" t="str">
        <f>"            "&amp;Labels!C95</f>
        <v xml:space="preserve">            Total</v>
      </c>
      <c r="B27" s="136">
        <f t="shared" ref="B27:M27" si="6">SUM(B25:B26)</f>
        <v>0</v>
      </c>
      <c r="C27" s="136">
        <f t="shared" si="6"/>
        <v>0</v>
      </c>
      <c r="D27" s="136">
        <f t="shared" si="6"/>
        <v>0</v>
      </c>
      <c r="E27" s="136">
        <f t="shared" si="6"/>
        <v>0</v>
      </c>
      <c r="F27" s="136">
        <f t="shared" si="6"/>
        <v>0</v>
      </c>
      <c r="G27" s="136">
        <f t="shared" si="6"/>
        <v>0</v>
      </c>
      <c r="H27" s="136">
        <f t="shared" si="6"/>
        <v>0</v>
      </c>
      <c r="I27" s="136">
        <f t="shared" si="6"/>
        <v>0</v>
      </c>
      <c r="J27" s="136">
        <f t="shared" si="6"/>
        <v>0</v>
      </c>
      <c r="K27" s="136">
        <f t="shared" si="6"/>
        <v>0</v>
      </c>
      <c r="L27" s="136">
        <f t="shared" si="6"/>
        <v>0</v>
      </c>
      <c r="M27" s="137">
        <f t="shared" si="6"/>
        <v>0</v>
      </c>
    </row>
    <row r="28" spans="1:13" ht="12.75" hidden="1" customHeight="1" outlineLevel="1" x14ac:dyDescent="0.2">
      <c r="A28" s="55" t="str">
        <f>"         "&amp;Labels!B93</f>
        <v xml:space="preserve">         Indirect</v>
      </c>
      <c r="B28" s="136"/>
      <c r="C28" s="136"/>
      <c r="D28" s="136"/>
      <c r="E28" s="136"/>
      <c r="F28" s="136"/>
      <c r="G28" s="136"/>
      <c r="H28" s="136"/>
      <c r="I28" s="136"/>
      <c r="J28" s="136"/>
      <c r="K28" s="136"/>
      <c r="L28" s="136"/>
      <c r="M28" s="137"/>
    </row>
    <row r="29" spans="1:13" ht="12.75" hidden="1" customHeight="1" outlineLevel="1" x14ac:dyDescent="0.2">
      <c r="A29" s="55" t="str">
        <f>"            "&amp;Labels!B96</f>
        <v xml:space="preserve">            Direct</v>
      </c>
      <c r="B29" s="109">
        <f>'Sales History'!B29</f>
        <v>0</v>
      </c>
      <c r="C29" s="109">
        <f>'Sales History'!C29</f>
        <v>0</v>
      </c>
      <c r="D29" s="109">
        <f>'Sales History'!D29</f>
        <v>0</v>
      </c>
      <c r="E29" s="109">
        <f>'Sales History'!E29</f>
        <v>0</v>
      </c>
      <c r="F29" s="109">
        <f>'Sales History'!G29</f>
        <v>0</v>
      </c>
      <c r="G29" s="109">
        <f>'Sales History'!H29</f>
        <v>0</v>
      </c>
      <c r="H29" s="109">
        <f>'Sales History'!I29</f>
        <v>0</v>
      </c>
      <c r="I29" s="109">
        <f>'Sales History'!J29</f>
        <v>0</v>
      </c>
      <c r="J29" s="109">
        <f>'Sales Plan'!B29</f>
        <v>0</v>
      </c>
      <c r="K29" s="109">
        <f>'Sales Plan'!C29</f>
        <v>0</v>
      </c>
      <c r="L29" s="109">
        <f>'Sales Plan'!D29</f>
        <v>0</v>
      </c>
      <c r="M29" s="110">
        <f>'Sales Plan'!E29</f>
        <v>0</v>
      </c>
    </row>
    <row r="30" spans="1:13" ht="12.75" hidden="1" customHeight="1" outlineLevel="1" x14ac:dyDescent="0.2">
      <c r="A30" s="55" t="str">
        <f>"            "&amp;Labels!B97</f>
        <v xml:space="preserve">            Indirect</v>
      </c>
      <c r="B30" s="109">
        <f>'Sales History'!B30</f>
        <v>0</v>
      </c>
      <c r="C30" s="109">
        <f>'Sales History'!C30</f>
        <v>0</v>
      </c>
      <c r="D30" s="109">
        <f>'Sales History'!D30</f>
        <v>0</v>
      </c>
      <c r="E30" s="109">
        <f>'Sales History'!E30</f>
        <v>0</v>
      </c>
      <c r="F30" s="109">
        <f>'Sales History'!G30</f>
        <v>0</v>
      </c>
      <c r="G30" s="109">
        <f>'Sales History'!H30</f>
        <v>0</v>
      </c>
      <c r="H30" s="109">
        <f>'Sales History'!I30</f>
        <v>0</v>
      </c>
      <c r="I30" s="109">
        <f>'Sales History'!J30</f>
        <v>0</v>
      </c>
      <c r="J30" s="109">
        <f>'Sales Plan'!B30</f>
        <v>0</v>
      </c>
      <c r="K30" s="109">
        <f>'Sales Plan'!C30</f>
        <v>0</v>
      </c>
      <c r="L30" s="109">
        <f>'Sales Plan'!D30</f>
        <v>0</v>
      </c>
      <c r="M30" s="110">
        <f>'Sales Plan'!E30</f>
        <v>0</v>
      </c>
    </row>
    <row r="31" spans="1:13" ht="12.75" hidden="1" customHeight="1" outlineLevel="1" x14ac:dyDescent="0.2">
      <c r="A31" s="55" t="str">
        <f>"            "&amp;Labels!C95</f>
        <v xml:space="preserve">            Total</v>
      </c>
      <c r="B31" s="136">
        <f t="shared" ref="B31:M31" si="7">SUM(B29:B30)</f>
        <v>0</v>
      </c>
      <c r="C31" s="136">
        <f t="shared" si="7"/>
        <v>0</v>
      </c>
      <c r="D31" s="136">
        <f t="shared" si="7"/>
        <v>0</v>
      </c>
      <c r="E31" s="136">
        <f t="shared" si="7"/>
        <v>0</v>
      </c>
      <c r="F31" s="136">
        <f t="shared" si="7"/>
        <v>0</v>
      </c>
      <c r="G31" s="136">
        <f t="shared" si="7"/>
        <v>0</v>
      </c>
      <c r="H31" s="136">
        <f t="shared" si="7"/>
        <v>0</v>
      </c>
      <c r="I31" s="136">
        <f t="shared" si="7"/>
        <v>0</v>
      </c>
      <c r="J31" s="136">
        <f t="shared" si="7"/>
        <v>0</v>
      </c>
      <c r="K31" s="136">
        <f t="shared" si="7"/>
        <v>0</v>
      </c>
      <c r="L31" s="136">
        <f t="shared" si="7"/>
        <v>0</v>
      </c>
      <c r="M31" s="137">
        <f t="shared" si="7"/>
        <v>0</v>
      </c>
    </row>
    <row r="32" spans="1:13" ht="12.75" hidden="1" customHeight="1" outlineLevel="1" x14ac:dyDescent="0.2">
      <c r="A32" s="55" t="str">
        <f>"         "&amp;Labels!C91</f>
        <v xml:space="preserve">         Total</v>
      </c>
      <c r="B32" s="136">
        <f t="shared" ref="B32:M32" si="8">SUM(B27,B31)</f>
        <v>0</v>
      </c>
      <c r="C32" s="136">
        <f t="shared" si="8"/>
        <v>0</v>
      </c>
      <c r="D32" s="136">
        <f t="shared" si="8"/>
        <v>0</v>
      </c>
      <c r="E32" s="136">
        <f t="shared" si="8"/>
        <v>0</v>
      </c>
      <c r="F32" s="136">
        <f t="shared" si="8"/>
        <v>0</v>
      </c>
      <c r="G32" s="136">
        <f t="shared" si="8"/>
        <v>0</v>
      </c>
      <c r="H32" s="136">
        <f t="shared" si="8"/>
        <v>0</v>
      </c>
      <c r="I32" s="136">
        <f t="shared" si="8"/>
        <v>0</v>
      </c>
      <c r="J32" s="136">
        <f t="shared" si="8"/>
        <v>0</v>
      </c>
      <c r="K32" s="136">
        <f t="shared" si="8"/>
        <v>0</v>
      </c>
      <c r="L32" s="136">
        <f t="shared" si="8"/>
        <v>0</v>
      </c>
      <c r="M32" s="137">
        <f t="shared" si="8"/>
        <v>0</v>
      </c>
    </row>
    <row r="33" spans="1:13" ht="12.75" hidden="1" customHeight="1" outlineLevel="1" x14ac:dyDescent="0.2">
      <c r="A33" s="55" t="str">
        <f>"            "&amp;Labels!B96</f>
        <v xml:space="preserve">            Direct</v>
      </c>
      <c r="B33" s="109">
        <f t="shared" ref="B33:M33" si="9">SUM(B25,B29)</f>
        <v>0</v>
      </c>
      <c r="C33" s="109">
        <f t="shared" si="9"/>
        <v>0</v>
      </c>
      <c r="D33" s="109">
        <f t="shared" si="9"/>
        <v>0</v>
      </c>
      <c r="E33" s="109">
        <f t="shared" si="9"/>
        <v>0</v>
      </c>
      <c r="F33" s="109">
        <f t="shared" si="9"/>
        <v>0</v>
      </c>
      <c r="G33" s="109">
        <f t="shared" si="9"/>
        <v>0</v>
      </c>
      <c r="H33" s="109">
        <f t="shared" si="9"/>
        <v>0</v>
      </c>
      <c r="I33" s="109">
        <f t="shared" si="9"/>
        <v>0</v>
      </c>
      <c r="J33" s="109">
        <f t="shared" si="9"/>
        <v>0</v>
      </c>
      <c r="K33" s="109">
        <f t="shared" si="9"/>
        <v>0</v>
      </c>
      <c r="L33" s="109">
        <f t="shared" si="9"/>
        <v>0</v>
      </c>
      <c r="M33" s="110">
        <f t="shared" si="9"/>
        <v>0</v>
      </c>
    </row>
    <row r="34" spans="1:13" ht="12.75" hidden="1" customHeight="1" outlineLevel="1" x14ac:dyDescent="0.2">
      <c r="A34" s="55" t="str">
        <f>"            "&amp;Labels!B97</f>
        <v xml:space="preserve">            Indirect</v>
      </c>
      <c r="B34" s="109">
        <f t="shared" ref="B34:M34" si="10">SUM(B26,B30)</f>
        <v>0</v>
      </c>
      <c r="C34" s="109">
        <f t="shared" si="10"/>
        <v>0</v>
      </c>
      <c r="D34" s="109">
        <f t="shared" si="10"/>
        <v>0</v>
      </c>
      <c r="E34" s="109">
        <f t="shared" si="10"/>
        <v>0</v>
      </c>
      <c r="F34" s="109">
        <f t="shared" si="10"/>
        <v>0</v>
      </c>
      <c r="G34" s="109">
        <f t="shared" si="10"/>
        <v>0</v>
      </c>
      <c r="H34" s="109">
        <f t="shared" si="10"/>
        <v>0</v>
      </c>
      <c r="I34" s="109">
        <f t="shared" si="10"/>
        <v>0</v>
      </c>
      <c r="J34" s="109">
        <f t="shared" si="10"/>
        <v>0</v>
      </c>
      <c r="K34" s="109">
        <f t="shared" si="10"/>
        <v>0</v>
      </c>
      <c r="L34" s="109">
        <f t="shared" si="10"/>
        <v>0</v>
      </c>
      <c r="M34" s="110">
        <f t="shared" si="10"/>
        <v>0</v>
      </c>
    </row>
    <row r="35" spans="1:13" ht="12.75" hidden="1" customHeight="1" outlineLevel="1" x14ac:dyDescent="0.2">
      <c r="A35" s="55" t="str">
        <f>"            "&amp;Labels!C95</f>
        <v xml:space="preserve">            Total</v>
      </c>
      <c r="B35" s="136">
        <f t="shared" ref="B35:M35" si="11">SUM(B27,B31)</f>
        <v>0</v>
      </c>
      <c r="C35" s="136">
        <f t="shared" si="11"/>
        <v>0</v>
      </c>
      <c r="D35" s="136">
        <f t="shared" si="11"/>
        <v>0</v>
      </c>
      <c r="E35" s="136">
        <f t="shared" si="11"/>
        <v>0</v>
      </c>
      <c r="F35" s="136">
        <f t="shared" si="11"/>
        <v>0</v>
      </c>
      <c r="G35" s="136">
        <f t="shared" si="11"/>
        <v>0</v>
      </c>
      <c r="H35" s="136">
        <f t="shared" si="11"/>
        <v>0</v>
      </c>
      <c r="I35" s="136">
        <f t="shared" si="11"/>
        <v>0</v>
      </c>
      <c r="J35" s="136">
        <f t="shared" si="11"/>
        <v>0</v>
      </c>
      <c r="K35" s="136">
        <f t="shared" si="11"/>
        <v>0</v>
      </c>
      <c r="L35" s="136">
        <f t="shared" si="11"/>
        <v>0</v>
      </c>
      <c r="M35" s="137">
        <f t="shared" si="11"/>
        <v>0</v>
      </c>
    </row>
    <row r="36" spans="1:13" ht="12.75" hidden="1" customHeight="1" outlineLevel="1" x14ac:dyDescent="0.2">
      <c r="A36" s="52" t="str">
        <f>"      "&amp;Labels!C99</f>
        <v xml:space="preserve">      Total</v>
      </c>
      <c r="B36" s="133">
        <f t="shared" ref="B36:M36" si="12">SUM(B19,B32)</f>
        <v>0</v>
      </c>
      <c r="C36" s="133">
        <f t="shared" si="12"/>
        <v>0</v>
      </c>
      <c r="D36" s="133">
        <f t="shared" si="12"/>
        <v>0</v>
      </c>
      <c r="E36" s="133">
        <f t="shared" si="12"/>
        <v>0</v>
      </c>
      <c r="F36" s="133">
        <f t="shared" si="12"/>
        <v>0</v>
      </c>
      <c r="G36" s="133">
        <f t="shared" si="12"/>
        <v>0</v>
      </c>
      <c r="H36" s="133">
        <f t="shared" si="12"/>
        <v>0</v>
      </c>
      <c r="I36" s="133">
        <f t="shared" si="12"/>
        <v>0</v>
      </c>
      <c r="J36" s="133">
        <f t="shared" si="12"/>
        <v>0</v>
      </c>
      <c r="K36" s="133">
        <f t="shared" si="12"/>
        <v>0</v>
      </c>
      <c r="L36" s="133">
        <f t="shared" si="12"/>
        <v>0</v>
      </c>
      <c r="M36" s="134">
        <f t="shared" si="12"/>
        <v>0</v>
      </c>
    </row>
    <row r="37" spans="1:13" ht="12.75" hidden="1" customHeight="1" outlineLevel="1" x14ac:dyDescent="0.2">
      <c r="A37" s="55" t="str">
        <f>"         "&amp;Labels!B92</f>
        <v xml:space="preserve">         Direct</v>
      </c>
      <c r="B37" s="136"/>
      <c r="C37" s="136"/>
      <c r="D37" s="136"/>
      <c r="E37" s="136"/>
      <c r="F37" s="136"/>
      <c r="G37" s="136"/>
      <c r="H37" s="136"/>
      <c r="I37" s="136"/>
      <c r="J37" s="136"/>
      <c r="K37" s="136"/>
      <c r="L37" s="136"/>
      <c r="M37" s="137"/>
    </row>
    <row r="38" spans="1:13" ht="12.75" hidden="1" customHeight="1" outlineLevel="1" x14ac:dyDescent="0.2">
      <c r="A38" s="55" t="str">
        <f>"            "&amp;Labels!B96</f>
        <v xml:space="preserve">            Direct</v>
      </c>
      <c r="B38" s="109">
        <f t="shared" ref="B38:M38" si="13">SUM(B12,B25)</f>
        <v>0</v>
      </c>
      <c r="C38" s="109">
        <f t="shared" si="13"/>
        <v>0</v>
      </c>
      <c r="D38" s="109">
        <f t="shared" si="13"/>
        <v>0</v>
      </c>
      <c r="E38" s="109">
        <f t="shared" si="13"/>
        <v>0</v>
      </c>
      <c r="F38" s="109">
        <f t="shared" si="13"/>
        <v>0</v>
      </c>
      <c r="G38" s="109">
        <f t="shared" si="13"/>
        <v>0</v>
      </c>
      <c r="H38" s="109">
        <f t="shared" si="13"/>
        <v>0</v>
      </c>
      <c r="I38" s="109">
        <f t="shared" si="13"/>
        <v>0</v>
      </c>
      <c r="J38" s="109">
        <f t="shared" si="13"/>
        <v>0</v>
      </c>
      <c r="K38" s="109">
        <f t="shared" si="13"/>
        <v>0</v>
      </c>
      <c r="L38" s="109">
        <f t="shared" si="13"/>
        <v>0</v>
      </c>
      <c r="M38" s="110">
        <f t="shared" si="13"/>
        <v>0</v>
      </c>
    </row>
    <row r="39" spans="1:13" ht="12.75" hidden="1" customHeight="1" outlineLevel="1" x14ac:dyDescent="0.2">
      <c r="A39" s="55" t="str">
        <f>"            "&amp;Labels!B97</f>
        <v xml:space="preserve">            Indirect</v>
      </c>
      <c r="B39" s="109">
        <f t="shared" ref="B39:M39" si="14">SUM(B13,B26)</f>
        <v>0</v>
      </c>
      <c r="C39" s="109">
        <f t="shared" si="14"/>
        <v>0</v>
      </c>
      <c r="D39" s="109">
        <f t="shared" si="14"/>
        <v>0</v>
      </c>
      <c r="E39" s="109">
        <f t="shared" si="14"/>
        <v>0</v>
      </c>
      <c r="F39" s="109">
        <f t="shared" si="14"/>
        <v>0</v>
      </c>
      <c r="G39" s="109">
        <f t="shared" si="14"/>
        <v>0</v>
      </c>
      <c r="H39" s="109">
        <f t="shared" si="14"/>
        <v>0</v>
      </c>
      <c r="I39" s="109">
        <f t="shared" si="14"/>
        <v>0</v>
      </c>
      <c r="J39" s="109">
        <f t="shared" si="14"/>
        <v>0</v>
      </c>
      <c r="K39" s="109">
        <f t="shared" si="14"/>
        <v>0</v>
      </c>
      <c r="L39" s="109">
        <f t="shared" si="14"/>
        <v>0</v>
      </c>
      <c r="M39" s="110">
        <f t="shared" si="14"/>
        <v>0</v>
      </c>
    </row>
    <row r="40" spans="1:13" ht="12.75" hidden="1" customHeight="1" outlineLevel="1" x14ac:dyDescent="0.2">
      <c r="A40" s="55" t="str">
        <f>"            "&amp;Labels!C95</f>
        <v xml:space="preserve">            Total</v>
      </c>
      <c r="B40" s="136">
        <f t="shared" ref="B40:M40" si="15">SUM(B14,B27)</f>
        <v>0</v>
      </c>
      <c r="C40" s="136">
        <f t="shared" si="15"/>
        <v>0</v>
      </c>
      <c r="D40" s="136">
        <f t="shared" si="15"/>
        <v>0</v>
      </c>
      <c r="E40" s="136">
        <f t="shared" si="15"/>
        <v>0</v>
      </c>
      <c r="F40" s="136">
        <f t="shared" si="15"/>
        <v>0</v>
      </c>
      <c r="G40" s="136">
        <f t="shared" si="15"/>
        <v>0</v>
      </c>
      <c r="H40" s="136">
        <f t="shared" si="15"/>
        <v>0</v>
      </c>
      <c r="I40" s="136">
        <f t="shared" si="15"/>
        <v>0</v>
      </c>
      <c r="J40" s="136">
        <f t="shared" si="15"/>
        <v>0</v>
      </c>
      <c r="K40" s="136">
        <f t="shared" si="15"/>
        <v>0</v>
      </c>
      <c r="L40" s="136">
        <f t="shared" si="15"/>
        <v>0</v>
      </c>
      <c r="M40" s="137">
        <f t="shared" si="15"/>
        <v>0</v>
      </c>
    </row>
    <row r="41" spans="1:13" ht="12.75" hidden="1" customHeight="1" outlineLevel="1" x14ac:dyDescent="0.2">
      <c r="A41" s="55" t="str">
        <f>"         "&amp;Labels!B93</f>
        <v xml:space="preserve">         Indirect</v>
      </c>
      <c r="B41" s="136"/>
      <c r="C41" s="136"/>
      <c r="D41" s="136"/>
      <c r="E41" s="136"/>
      <c r="F41" s="136"/>
      <c r="G41" s="136"/>
      <c r="H41" s="136"/>
      <c r="I41" s="136"/>
      <c r="J41" s="136"/>
      <c r="K41" s="136"/>
      <c r="L41" s="136"/>
      <c r="M41" s="137"/>
    </row>
    <row r="42" spans="1:13" ht="12.75" hidden="1" customHeight="1" outlineLevel="1" x14ac:dyDescent="0.2">
      <c r="A42" s="55" t="str">
        <f>"            "&amp;Labels!B96</f>
        <v xml:space="preserve">            Direct</v>
      </c>
      <c r="B42" s="109">
        <f t="shared" ref="B42:M42" si="16">SUM(B16,B29)</f>
        <v>0</v>
      </c>
      <c r="C42" s="109">
        <f t="shared" si="16"/>
        <v>0</v>
      </c>
      <c r="D42" s="109">
        <f t="shared" si="16"/>
        <v>0</v>
      </c>
      <c r="E42" s="109">
        <f t="shared" si="16"/>
        <v>0</v>
      </c>
      <c r="F42" s="109">
        <f t="shared" si="16"/>
        <v>0</v>
      </c>
      <c r="G42" s="109">
        <f t="shared" si="16"/>
        <v>0</v>
      </c>
      <c r="H42" s="109">
        <f t="shared" si="16"/>
        <v>0</v>
      </c>
      <c r="I42" s="109">
        <f t="shared" si="16"/>
        <v>0</v>
      </c>
      <c r="J42" s="109">
        <f t="shared" si="16"/>
        <v>0</v>
      </c>
      <c r="K42" s="109">
        <f t="shared" si="16"/>
        <v>0</v>
      </c>
      <c r="L42" s="109">
        <f t="shared" si="16"/>
        <v>0</v>
      </c>
      <c r="M42" s="110">
        <f t="shared" si="16"/>
        <v>0</v>
      </c>
    </row>
    <row r="43" spans="1:13" ht="12.75" hidden="1" customHeight="1" outlineLevel="1" x14ac:dyDescent="0.2">
      <c r="A43" s="55" t="str">
        <f>"            "&amp;Labels!B97</f>
        <v xml:space="preserve">            Indirect</v>
      </c>
      <c r="B43" s="109">
        <f t="shared" ref="B43:M43" si="17">SUM(B17,B30)</f>
        <v>0</v>
      </c>
      <c r="C43" s="109">
        <f t="shared" si="17"/>
        <v>0</v>
      </c>
      <c r="D43" s="109">
        <f t="shared" si="17"/>
        <v>0</v>
      </c>
      <c r="E43" s="109">
        <f t="shared" si="17"/>
        <v>0</v>
      </c>
      <c r="F43" s="109">
        <f t="shared" si="17"/>
        <v>0</v>
      </c>
      <c r="G43" s="109">
        <f t="shared" si="17"/>
        <v>0</v>
      </c>
      <c r="H43" s="109">
        <f t="shared" si="17"/>
        <v>0</v>
      </c>
      <c r="I43" s="109">
        <f t="shared" si="17"/>
        <v>0</v>
      </c>
      <c r="J43" s="109">
        <f t="shared" si="17"/>
        <v>0</v>
      </c>
      <c r="K43" s="109">
        <f t="shared" si="17"/>
        <v>0</v>
      </c>
      <c r="L43" s="109">
        <f t="shared" si="17"/>
        <v>0</v>
      </c>
      <c r="M43" s="110">
        <f t="shared" si="17"/>
        <v>0</v>
      </c>
    </row>
    <row r="44" spans="1:13" ht="12.75" hidden="1" customHeight="1" outlineLevel="1" x14ac:dyDescent="0.2">
      <c r="A44" s="55" t="str">
        <f>"            "&amp;Labels!C95</f>
        <v xml:space="preserve">            Total</v>
      </c>
      <c r="B44" s="136">
        <f t="shared" ref="B44:M44" si="18">SUM(B18,B31)</f>
        <v>0</v>
      </c>
      <c r="C44" s="136">
        <f t="shared" si="18"/>
        <v>0</v>
      </c>
      <c r="D44" s="136">
        <f t="shared" si="18"/>
        <v>0</v>
      </c>
      <c r="E44" s="136">
        <f t="shared" si="18"/>
        <v>0</v>
      </c>
      <c r="F44" s="136">
        <f t="shared" si="18"/>
        <v>0</v>
      </c>
      <c r="G44" s="136">
        <f t="shared" si="18"/>
        <v>0</v>
      </c>
      <c r="H44" s="136">
        <f t="shared" si="18"/>
        <v>0</v>
      </c>
      <c r="I44" s="136">
        <f t="shared" si="18"/>
        <v>0</v>
      </c>
      <c r="J44" s="136">
        <f t="shared" si="18"/>
        <v>0</v>
      </c>
      <c r="K44" s="136">
        <f t="shared" si="18"/>
        <v>0</v>
      </c>
      <c r="L44" s="136">
        <f t="shared" si="18"/>
        <v>0</v>
      </c>
      <c r="M44" s="137">
        <f t="shared" si="18"/>
        <v>0</v>
      </c>
    </row>
    <row r="45" spans="1:13" ht="12.75" hidden="1" customHeight="1" outlineLevel="1" x14ac:dyDescent="0.2">
      <c r="A45" s="55" t="str">
        <f>"         "&amp;Labels!C91</f>
        <v xml:space="preserve">         Total</v>
      </c>
      <c r="B45" s="136">
        <f t="shared" ref="B45:M45" si="19">SUM(B19,B32)</f>
        <v>0</v>
      </c>
      <c r="C45" s="136">
        <f t="shared" si="19"/>
        <v>0</v>
      </c>
      <c r="D45" s="136">
        <f t="shared" si="19"/>
        <v>0</v>
      </c>
      <c r="E45" s="136">
        <f t="shared" si="19"/>
        <v>0</v>
      </c>
      <c r="F45" s="136">
        <f t="shared" si="19"/>
        <v>0</v>
      </c>
      <c r="G45" s="136">
        <f t="shared" si="19"/>
        <v>0</v>
      </c>
      <c r="H45" s="136">
        <f t="shared" si="19"/>
        <v>0</v>
      </c>
      <c r="I45" s="136">
        <f t="shared" si="19"/>
        <v>0</v>
      </c>
      <c r="J45" s="136">
        <f t="shared" si="19"/>
        <v>0</v>
      </c>
      <c r="K45" s="136">
        <f t="shared" si="19"/>
        <v>0</v>
      </c>
      <c r="L45" s="136">
        <f t="shared" si="19"/>
        <v>0</v>
      </c>
      <c r="M45" s="137">
        <f t="shared" si="19"/>
        <v>0</v>
      </c>
    </row>
    <row r="46" spans="1:13" ht="12.75" hidden="1" customHeight="1" outlineLevel="1" x14ac:dyDescent="0.2">
      <c r="A46" s="55" t="str">
        <f>"            "&amp;Labels!B96</f>
        <v xml:space="preserve">            Direct</v>
      </c>
      <c r="B46" s="109">
        <f t="shared" ref="B46:M46" si="20">SUM(B38,B42)</f>
        <v>0</v>
      </c>
      <c r="C46" s="109">
        <f t="shared" si="20"/>
        <v>0</v>
      </c>
      <c r="D46" s="109">
        <f t="shared" si="20"/>
        <v>0</v>
      </c>
      <c r="E46" s="109">
        <f t="shared" si="20"/>
        <v>0</v>
      </c>
      <c r="F46" s="109">
        <f t="shared" si="20"/>
        <v>0</v>
      </c>
      <c r="G46" s="109">
        <f t="shared" si="20"/>
        <v>0</v>
      </c>
      <c r="H46" s="109">
        <f t="shared" si="20"/>
        <v>0</v>
      </c>
      <c r="I46" s="109">
        <f t="shared" si="20"/>
        <v>0</v>
      </c>
      <c r="J46" s="109">
        <f t="shared" si="20"/>
        <v>0</v>
      </c>
      <c r="K46" s="109">
        <f t="shared" si="20"/>
        <v>0</v>
      </c>
      <c r="L46" s="109">
        <f t="shared" si="20"/>
        <v>0</v>
      </c>
      <c r="M46" s="110">
        <f t="shared" si="20"/>
        <v>0</v>
      </c>
    </row>
    <row r="47" spans="1:13" ht="12.75" hidden="1" customHeight="1" outlineLevel="1" x14ac:dyDescent="0.2">
      <c r="A47" s="55" t="str">
        <f>"            "&amp;Labels!B97</f>
        <v xml:space="preserve">            Indirect</v>
      </c>
      <c r="B47" s="109">
        <f t="shared" ref="B47:M47" si="21">SUM(B39,B43)</f>
        <v>0</v>
      </c>
      <c r="C47" s="109">
        <f t="shared" si="21"/>
        <v>0</v>
      </c>
      <c r="D47" s="109">
        <f t="shared" si="21"/>
        <v>0</v>
      </c>
      <c r="E47" s="109">
        <f t="shared" si="21"/>
        <v>0</v>
      </c>
      <c r="F47" s="109">
        <f t="shared" si="21"/>
        <v>0</v>
      </c>
      <c r="G47" s="109">
        <f t="shared" si="21"/>
        <v>0</v>
      </c>
      <c r="H47" s="109">
        <f t="shared" si="21"/>
        <v>0</v>
      </c>
      <c r="I47" s="109">
        <f t="shared" si="21"/>
        <v>0</v>
      </c>
      <c r="J47" s="109">
        <f t="shared" si="21"/>
        <v>0</v>
      </c>
      <c r="K47" s="109">
        <f t="shared" si="21"/>
        <v>0</v>
      </c>
      <c r="L47" s="109">
        <f t="shared" si="21"/>
        <v>0</v>
      </c>
      <c r="M47" s="110">
        <f t="shared" si="21"/>
        <v>0</v>
      </c>
    </row>
    <row r="48" spans="1:13" ht="12.75" hidden="1" customHeight="1" outlineLevel="1" x14ac:dyDescent="0.2">
      <c r="A48" s="55" t="str">
        <f>"            "&amp;Labels!C95</f>
        <v xml:space="preserve">            Total</v>
      </c>
      <c r="B48" s="136">
        <f t="shared" ref="B48:M48" si="22">SUM(B19,B32)</f>
        <v>0</v>
      </c>
      <c r="C48" s="136">
        <f t="shared" si="22"/>
        <v>0</v>
      </c>
      <c r="D48" s="136">
        <f t="shared" si="22"/>
        <v>0</v>
      </c>
      <c r="E48" s="136">
        <f t="shared" si="22"/>
        <v>0</v>
      </c>
      <c r="F48" s="136">
        <f t="shared" si="22"/>
        <v>0</v>
      </c>
      <c r="G48" s="136">
        <f t="shared" si="22"/>
        <v>0</v>
      </c>
      <c r="H48" s="136">
        <f t="shared" si="22"/>
        <v>0</v>
      </c>
      <c r="I48" s="136">
        <f t="shared" si="22"/>
        <v>0</v>
      </c>
      <c r="J48" s="136">
        <f t="shared" si="22"/>
        <v>0</v>
      </c>
      <c r="K48" s="136">
        <f t="shared" si="22"/>
        <v>0</v>
      </c>
      <c r="L48" s="136">
        <f t="shared" si="22"/>
        <v>0</v>
      </c>
      <c r="M48" s="137">
        <f t="shared" si="22"/>
        <v>0</v>
      </c>
    </row>
    <row r="49" spans="1:13" ht="12.75" hidden="1" customHeight="1" outlineLevel="1" x14ac:dyDescent="0.2">
      <c r="A49" s="57" t="str">
        <f>"   "&amp;Labels!C110</f>
        <v xml:space="preserve">   Total</v>
      </c>
      <c r="B49" s="140">
        <f t="shared" ref="B49:M49" si="23">SUM(B86:B87)</f>
        <v>0</v>
      </c>
      <c r="C49" s="140">
        <f t="shared" si="23"/>
        <v>0</v>
      </c>
      <c r="D49" s="140">
        <f t="shared" si="23"/>
        <v>0</v>
      </c>
      <c r="E49" s="140">
        <f t="shared" si="23"/>
        <v>0</v>
      </c>
      <c r="F49" s="140">
        <f t="shared" si="23"/>
        <v>0</v>
      </c>
      <c r="G49" s="140">
        <f t="shared" si="23"/>
        <v>0</v>
      </c>
      <c r="H49" s="140">
        <f t="shared" si="23"/>
        <v>0</v>
      </c>
      <c r="I49" s="140">
        <f t="shared" si="23"/>
        <v>0</v>
      </c>
      <c r="J49" s="140">
        <f t="shared" si="23"/>
        <v>0</v>
      </c>
      <c r="K49" s="140">
        <f t="shared" si="23"/>
        <v>0</v>
      </c>
      <c r="L49" s="140">
        <f t="shared" si="23"/>
        <v>0</v>
      </c>
      <c r="M49" s="141">
        <f t="shared" si="23"/>
        <v>0</v>
      </c>
    </row>
    <row r="50" spans="1:13" ht="12.75" hidden="1" customHeight="1" outlineLevel="1" x14ac:dyDescent="0.2">
      <c r="A50" s="55" t="str">
        <f>"      "&amp;Labels!B100</f>
        <v xml:space="preserve">      East</v>
      </c>
      <c r="B50" s="136"/>
      <c r="C50" s="136"/>
      <c r="D50" s="136"/>
      <c r="E50" s="136"/>
      <c r="F50" s="136"/>
      <c r="G50" s="136"/>
      <c r="H50" s="136"/>
      <c r="I50" s="136"/>
      <c r="J50" s="136"/>
      <c r="K50" s="136"/>
      <c r="L50" s="136"/>
      <c r="M50" s="137"/>
    </row>
    <row r="51" spans="1:13" ht="12.75" hidden="1" customHeight="1" outlineLevel="1" x14ac:dyDescent="0.2">
      <c r="A51" s="55" t="str">
        <f>"         "&amp;Labels!B92</f>
        <v xml:space="preserve">         Direct</v>
      </c>
      <c r="B51" s="136"/>
      <c r="C51" s="136"/>
      <c r="D51" s="136"/>
      <c r="E51" s="136"/>
      <c r="F51" s="136"/>
      <c r="G51" s="136"/>
      <c r="H51" s="136"/>
      <c r="I51" s="136"/>
      <c r="J51" s="136"/>
      <c r="K51" s="136"/>
      <c r="L51" s="136"/>
      <c r="M51" s="137"/>
    </row>
    <row r="52" spans="1:13" ht="12.75" hidden="1" customHeight="1" outlineLevel="1" x14ac:dyDescent="0.2">
      <c r="A52" s="55" t="str">
        <f>"            "&amp;Labels!B96</f>
        <v xml:space="preserve">            Direct</v>
      </c>
      <c r="B52" s="109">
        <f t="shared" ref="B52:M52" si="24">B12</f>
        <v>0</v>
      </c>
      <c r="C52" s="109">
        <f t="shared" si="24"/>
        <v>0</v>
      </c>
      <c r="D52" s="109">
        <f t="shared" si="24"/>
        <v>0</v>
      </c>
      <c r="E52" s="109">
        <f t="shared" si="24"/>
        <v>0</v>
      </c>
      <c r="F52" s="109">
        <f t="shared" si="24"/>
        <v>0</v>
      </c>
      <c r="G52" s="109">
        <f t="shared" si="24"/>
        <v>0</v>
      </c>
      <c r="H52" s="109">
        <f t="shared" si="24"/>
        <v>0</v>
      </c>
      <c r="I52" s="109">
        <f t="shared" si="24"/>
        <v>0</v>
      </c>
      <c r="J52" s="109">
        <f t="shared" si="24"/>
        <v>0</v>
      </c>
      <c r="K52" s="109">
        <f t="shared" si="24"/>
        <v>0</v>
      </c>
      <c r="L52" s="109">
        <f t="shared" si="24"/>
        <v>0</v>
      </c>
      <c r="M52" s="110">
        <f t="shared" si="24"/>
        <v>0</v>
      </c>
    </row>
    <row r="53" spans="1:13" ht="12.75" hidden="1" customHeight="1" outlineLevel="1" x14ac:dyDescent="0.2">
      <c r="A53" s="55" t="str">
        <f>"            "&amp;Labels!B97</f>
        <v xml:space="preserve">            Indirect</v>
      </c>
      <c r="B53" s="109">
        <f t="shared" ref="B53:M53" si="25">B13</f>
        <v>0</v>
      </c>
      <c r="C53" s="109">
        <f t="shared" si="25"/>
        <v>0</v>
      </c>
      <c r="D53" s="109">
        <f t="shared" si="25"/>
        <v>0</v>
      </c>
      <c r="E53" s="109">
        <f t="shared" si="25"/>
        <v>0</v>
      </c>
      <c r="F53" s="109">
        <f t="shared" si="25"/>
        <v>0</v>
      </c>
      <c r="G53" s="109">
        <f t="shared" si="25"/>
        <v>0</v>
      </c>
      <c r="H53" s="109">
        <f t="shared" si="25"/>
        <v>0</v>
      </c>
      <c r="I53" s="109">
        <f t="shared" si="25"/>
        <v>0</v>
      </c>
      <c r="J53" s="109">
        <f t="shared" si="25"/>
        <v>0</v>
      </c>
      <c r="K53" s="109">
        <f t="shared" si="25"/>
        <v>0</v>
      </c>
      <c r="L53" s="109">
        <f t="shared" si="25"/>
        <v>0</v>
      </c>
      <c r="M53" s="110">
        <f t="shared" si="25"/>
        <v>0</v>
      </c>
    </row>
    <row r="54" spans="1:13" ht="12.75" hidden="1" customHeight="1" outlineLevel="1" x14ac:dyDescent="0.2">
      <c r="A54" s="55" t="str">
        <f>"            "&amp;Labels!C95</f>
        <v xml:space="preserve">            Total</v>
      </c>
      <c r="B54" s="136">
        <f t="shared" ref="B54:M54" si="26">B14</f>
        <v>0</v>
      </c>
      <c r="C54" s="136">
        <f t="shared" si="26"/>
        <v>0</v>
      </c>
      <c r="D54" s="136">
        <f t="shared" si="26"/>
        <v>0</v>
      </c>
      <c r="E54" s="136">
        <f t="shared" si="26"/>
        <v>0</v>
      </c>
      <c r="F54" s="136">
        <f t="shared" si="26"/>
        <v>0</v>
      </c>
      <c r="G54" s="136">
        <f t="shared" si="26"/>
        <v>0</v>
      </c>
      <c r="H54" s="136">
        <f t="shared" si="26"/>
        <v>0</v>
      </c>
      <c r="I54" s="136">
        <f t="shared" si="26"/>
        <v>0</v>
      </c>
      <c r="J54" s="136">
        <f t="shared" si="26"/>
        <v>0</v>
      </c>
      <c r="K54" s="136">
        <f t="shared" si="26"/>
        <v>0</v>
      </c>
      <c r="L54" s="136">
        <f t="shared" si="26"/>
        <v>0</v>
      </c>
      <c r="M54" s="137">
        <f t="shared" si="26"/>
        <v>0</v>
      </c>
    </row>
    <row r="55" spans="1:13" ht="12.75" hidden="1" customHeight="1" outlineLevel="1" x14ac:dyDescent="0.2">
      <c r="A55" s="55" t="str">
        <f>"         "&amp;Labels!B93</f>
        <v xml:space="preserve">         Indirect</v>
      </c>
      <c r="B55" s="136"/>
      <c r="C55" s="136"/>
      <c r="D55" s="136"/>
      <c r="E55" s="136"/>
      <c r="F55" s="136"/>
      <c r="G55" s="136"/>
      <c r="H55" s="136"/>
      <c r="I55" s="136"/>
      <c r="J55" s="136"/>
      <c r="K55" s="136"/>
      <c r="L55" s="136"/>
      <c r="M55" s="137"/>
    </row>
    <row r="56" spans="1:13" ht="12.75" hidden="1" customHeight="1" outlineLevel="1" x14ac:dyDescent="0.2">
      <c r="A56" s="55" t="str">
        <f>"            "&amp;Labels!B96</f>
        <v xml:space="preserve">            Direct</v>
      </c>
      <c r="B56" s="109">
        <f t="shared" ref="B56:M56" si="27">B16</f>
        <v>0</v>
      </c>
      <c r="C56" s="109">
        <f t="shared" si="27"/>
        <v>0</v>
      </c>
      <c r="D56" s="109">
        <f t="shared" si="27"/>
        <v>0</v>
      </c>
      <c r="E56" s="109">
        <f t="shared" si="27"/>
        <v>0</v>
      </c>
      <c r="F56" s="109">
        <f t="shared" si="27"/>
        <v>0</v>
      </c>
      <c r="G56" s="109">
        <f t="shared" si="27"/>
        <v>0</v>
      </c>
      <c r="H56" s="109">
        <f t="shared" si="27"/>
        <v>0</v>
      </c>
      <c r="I56" s="109">
        <f t="shared" si="27"/>
        <v>0</v>
      </c>
      <c r="J56" s="109">
        <f t="shared" si="27"/>
        <v>0</v>
      </c>
      <c r="K56" s="109">
        <f t="shared" si="27"/>
        <v>0</v>
      </c>
      <c r="L56" s="109">
        <f t="shared" si="27"/>
        <v>0</v>
      </c>
      <c r="M56" s="110">
        <f t="shared" si="27"/>
        <v>0</v>
      </c>
    </row>
    <row r="57" spans="1:13" ht="12.75" hidden="1" customHeight="1" outlineLevel="1" x14ac:dyDescent="0.2">
      <c r="A57" s="55" t="str">
        <f>"            "&amp;Labels!B97</f>
        <v xml:space="preserve">            Indirect</v>
      </c>
      <c r="B57" s="109">
        <f t="shared" ref="B57:M57" si="28">B17</f>
        <v>0</v>
      </c>
      <c r="C57" s="109">
        <f t="shared" si="28"/>
        <v>0</v>
      </c>
      <c r="D57" s="109">
        <f t="shared" si="28"/>
        <v>0</v>
      </c>
      <c r="E57" s="109">
        <f t="shared" si="28"/>
        <v>0</v>
      </c>
      <c r="F57" s="109">
        <f t="shared" si="28"/>
        <v>0</v>
      </c>
      <c r="G57" s="109">
        <f t="shared" si="28"/>
        <v>0</v>
      </c>
      <c r="H57" s="109">
        <f t="shared" si="28"/>
        <v>0</v>
      </c>
      <c r="I57" s="109">
        <f t="shared" si="28"/>
        <v>0</v>
      </c>
      <c r="J57" s="109">
        <f t="shared" si="28"/>
        <v>0</v>
      </c>
      <c r="K57" s="109">
        <f t="shared" si="28"/>
        <v>0</v>
      </c>
      <c r="L57" s="109">
        <f t="shared" si="28"/>
        <v>0</v>
      </c>
      <c r="M57" s="110">
        <f t="shared" si="28"/>
        <v>0</v>
      </c>
    </row>
    <row r="58" spans="1:13" ht="12.75" hidden="1" customHeight="1" outlineLevel="1" x14ac:dyDescent="0.2">
      <c r="A58" s="55" t="str">
        <f>"            "&amp;Labels!C95</f>
        <v xml:space="preserve">            Total</v>
      </c>
      <c r="B58" s="136">
        <f t="shared" ref="B58:M58" si="29">B18</f>
        <v>0</v>
      </c>
      <c r="C58" s="136">
        <f t="shared" si="29"/>
        <v>0</v>
      </c>
      <c r="D58" s="136">
        <f t="shared" si="29"/>
        <v>0</v>
      </c>
      <c r="E58" s="136">
        <f t="shared" si="29"/>
        <v>0</v>
      </c>
      <c r="F58" s="136">
        <f t="shared" si="29"/>
        <v>0</v>
      </c>
      <c r="G58" s="136">
        <f t="shared" si="29"/>
        <v>0</v>
      </c>
      <c r="H58" s="136">
        <f t="shared" si="29"/>
        <v>0</v>
      </c>
      <c r="I58" s="136">
        <f t="shared" si="29"/>
        <v>0</v>
      </c>
      <c r="J58" s="136">
        <f t="shared" si="29"/>
        <v>0</v>
      </c>
      <c r="K58" s="136">
        <f t="shared" si="29"/>
        <v>0</v>
      </c>
      <c r="L58" s="136">
        <f t="shared" si="29"/>
        <v>0</v>
      </c>
      <c r="M58" s="137">
        <f t="shared" si="29"/>
        <v>0</v>
      </c>
    </row>
    <row r="59" spans="1:13" ht="12.75" hidden="1" customHeight="1" outlineLevel="1" x14ac:dyDescent="0.2">
      <c r="A59" s="55" t="str">
        <f>"         "&amp;Labels!C91</f>
        <v xml:space="preserve">         Total</v>
      </c>
      <c r="B59" s="136">
        <f t="shared" ref="B59:M59" si="30">B19</f>
        <v>0</v>
      </c>
      <c r="C59" s="136">
        <f t="shared" si="30"/>
        <v>0</v>
      </c>
      <c r="D59" s="136">
        <f t="shared" si="30"/>
        <v>0</v>
      </c>
      <c r="E59" s="136">
        <f t="shared" si="30"/>
        <v>0</v>
      </c>
      <c r="F59" s="136">
        <f t="shared" si="30"/>
        <v>0</v>
      </c>
      <c r="G59" s="136">
        <f t="shared" si="30"/>
        <v>0</v>
      </c>
      <c r="H59" s="136">
        <f t="shared" si="30"/>
        <v>0</v>
      </c>
      <c r="I59" s="136">
        <f t="shared" si="30"/>
        <v>0</v>
      </c>
      <c r="J59" s="136">
        <f t="shared" si="30"/>
        <v>0</v>
      </c>
      <c r="K59" s="136">
        <f t="shared" si="30"/>
        <v>0</v>
      </c>
      <c r="L59" s="136">
        <f t="shared" si="30"/>
        <v>0</v>
      </c>
      <c r="M59" s="137">
        <f t="shared" si="30"/>
        <v>0</v>
      </c>
    </row>
    <row r="60" spans="1:13" ht="12.75" hidden="1" customHeight="1" outlineLevel="1" x14ac:dyDescent="0.2">
      <c r="A60" s="55" t="str">
        <f>"            "&amp;Labels!B96</f>
        <v xml:space="preserve">            Direct</v>
      </c>
      <c r="B60" s="109">
        <f t="shared" ref="B60:M60" si="31">B20</f>
        <v>0</v>
      </c>
      <c r="C60" s="109">
        <f t="shared" si="31"/>
        <v>0</v>
      </c>
      <c r="D60" s="109">
        <f t="shared" si="31"/>
        <v>0</v>
      </c>
      <c r="E60" s="109">
        <f t="shared" si="31"/>
        <v>0</v>
      </c>
      <c r="F60" s="109">
        <f t="shared" si="31"/>
        <v>0</v>
      </c>
      <c r="G60" s="109">
        <f t="shared" si="31"/>
        <v>0</v>
      </c>
      <c r="H60" s="109">
        <f t="shared" si="31"/>
        <v>0</v>
      </c>
      <c r="I60" s="109">
        <f t="shared" si="31"/>
        <v>0</v>
      </c>
      <c r="J60" s="109">
        <f t="shared" si="31"/>
        <v>0</v>
      </c>
      <c r="K60" s="109">
        <f t="shared" si="31"/>
        <v>0</v>
      </c>
      <c r="L60" s="109">
        <f t="shared" si="31"/>
        <v>0</v>
      </c>
      <c r="M60" s="110">
        <f t="shared" si="31"/>
        <v>0</v>
      </c>
    </row>
    <row r="61" spans="1:13" ht="12.75" hidden="1" customHeight="1" outlineLevel="1" x14ac:dyDescent="0.2">
      <c r="A61" s="55" t="str">
        <f>"            "&amp;Labels!B97</f>
        <v xml:space="preserve">            Indirect</v>
      </c>
      <c r="B61" s="109">
        <f t="shared" ref="B61:M61" si="32">B21</f>
        <v>0</v>
      </c>
      <c r="C61" s="109">
        <f t="shared" si="32"/>
        <v>0</v>
      </c>
      <c r="D61" s="109">
        <f t="shared" si="32"/>
        <v>0</v>
      </c>
      <c r="E61" s="109">
        <f t="shared" si="32"/>
        <v>0</v>
      </c>
      <c r="F61" s="109">
        <f t="shared" si="32"/>
        <v>0</v>
      </c>
      <c r="G61" s="109">
        <f t="shared" si="32"/>
        <v>0</v>
      </c>
      <c r="H61" s="109">
        <f t="shared" si="32"/>
        <v>0</v>
      </c>
      <c r="I61" s="109">
        <f t="shared" si="32"/>
        <v>0</v>
      </c>
      <c r="J61" s="109">
        <f t="shared" si="32"/>
        <v>0</v>
      </c>
      <c r="K61" s="109">
        <f t="shared" si="32"/>
        <v>0</v>
      </c>
      <c r="L61" s="109">
        <f t="shared" si="32"/>
        <v>0</v>
      </c>
      <c r="M61" s="110">
        <f t="shared" si="32"/>
        <v>0</v>
      </c>
    </row>
    <row r="62" spans="1:13" ht="12.75" hidden="1" customHeight="1" outlineLevel="1" x14ac:dyDescent="0.2">
      <c r="A62" s="55" t="str">
        <f>"            "&amp;Labels!C95</f>
        <v xml:space="preserve">            Total</v>
      </c>
      <c r="B62" s="136">
        <f t="shared" ref="B62:M62" si="33">B19</f>
        <v>0</v>
      </c>
      <c r="C62" s="136">
        <f t="shared" si="33"/>
        <v>0</v>
      </c>
      <c r="D62" s="136">
        <f t="shared" si="33"/>
        <v>0</v>
      </c>
      <c r="E62" s="136">
        <f t="shared" si="33"/>
        <v>0</v>
      </c>
      <c r="F62" s="136">
        <f t="shared" si="33"/>
        <v>0</v>
      </c>
      <c r="G62" s="136">
        <f t="shared" si="33"/>
        <v>0</v>
      </c>
      <c r="H62" s="136">
        <f t="shared" si="33"/>
        <v>0</v>
      </c>
      <c r="I62" s="136">
        <f t="shared" si="33"/>
        <v>0</v>
      </c>
      <c r="J62" s="136">
        <f t="shared" si="33"/>
        <v>0</v>
      </c>
      <c r="K62" s="136">
        <f t="shared" si="33"/>
        <v>0</v>
      </c>
      <c r="L62" s="136">
        <f t="shared" si="33"/>
        <v>0</v>
      </c>
      <c r="M62" s="137">
        <f t="shared" si="33"/>
        <v>0</v>
      </c>
    </row>
    <row r="63" spans="1:13" ht="12.75" hidden="1" customHeight="1" outlineLevel="1" x14ac:dyDescent="0.2">
      <c r="A63" s="55" t="str">
        <f>"      "&amp;Labels!B101</f>
        <v xml:space="preserve">      West</v>
      </c>
      <c r="B63" s="136"/>
      <c r="C63" s="136"/>
      <c r="D63" s="136"/>
      <c r="E63" s="136"/>
      <c r="F63" s="136"/>
      <c r="G63" s="136"/>
      <c r="H63" s="136"/>
      <c r="I63" s="136"/>
      <c r="J63" s="136"/>
      <c r="K63" s="136"/>
      <c r="L63" s="136"/>
      <c r="M63" s="137"/>
    </row>
    <row r="64" spans="1:13" ht="12.75" hidden="1" customHeight="1" outlineLevel="1" x14ac:dyDescent="0.2">
      <c r="A64" s="55" t="str">
        <f>"         "&amp;Labels!B92</f>
        <v xml:space="preserve">         Direct</v>
      </c>
      <c r="B64" s="136"/>
      <c r="C64" s="136"/>
      <c r="D64" s="136"/>
      <c r="E64" s="136"/>
      <c r="F64" s="136"/>
      <c r="G64" s="136"/>
      <c r="H64" s="136"/>
      <c r="I64" s="136"/>
      <c r="J64" s="136"/>
      <c r="K64" s="136"/>
      <c r="L64" s="136"/>
      <c r="M64" s="137"/>
    </row>
    <row r="65" spans="1:13" ht="12.75" hidden="1" customHeight="1" outlineLevel="1" x14ac:dyDescent="0.2">
      <c r="A65" s="55" t="str">
        <f>"            "&amp;Labels!B96</f>
        <v xml:space="preserve">            Direct</v>
      </c>
      <c r="B65" s="109">
        <f t="shared" ref="B65:M65" si="34">B25</f>
        <v>0</v>
      </c>
      <c r="C65" s="109">
        <f t="shared" si="34"/>
        <v>0</v>
      </c>
      <c r="D65" s="109">
        <f t="shared" si="34"/>
        <v>0</v>
      </c>
      <c r="E65" s="109">
        <f t="shared" si="34"/>
        <v>0</v>
      </c>
      <c r="F65" s="109">
        <f t="shared" si="34"/>
        <v>0</v>
      </c>
      <c r="G65" s="109">
        <f t="shared" si="34"/>
        <v>0</v>
      </c>
      <c r="H65" s="109">
        <f t="shared" si="34"/>
        <v>0</v>
      </c>
      <c r="I65" s="109">
        <f t="shared" si="34"/>
        <v>0</v>
      </c>
      <c r="J65" s="109">
        <f t="shared" si="34"/>
        <v>0</v>
      </c>
      <c r="K65" s="109">
        <f t="shared" si="34"/>
        <v>0</v>
      </c>
      <c r="L65" s="109">
        <f t="shared" si="34"/>
        <v>0</v>
      </c>
      <c r="M65" s="110">
        <f t="shared" si="34"/>
        <v>0</v>
      </c>
    </row>
    <row r="66" spans="1:13" ht="12.75" hidden="1" customHeight="1" outlineLevel="1" x14ac:dyDescent="0.2">
      <c r="A66" s="55" t="str">
        <f>"            "&amp;Labels!B97</f>
        <v xml:space="preserve">            Indirect</v>
      </c>
      <c r="B66" s="109">
        <f t="shared" ref="B66:M66" si="35">B26</f>
        <v>0</v>
      </c>
      <c r="C66" s="109">
        <f t="shared" si="35"/>
        <v>0</v>
      </c>
      <c r="D66" s="109">
        <f t="shared" si="35"/>
        <v>0</v>
      </c>
      <c r="E66" s="109">
        <f t="shared" si="35"/>
        <v>0</v>
      </c>
      <c r="F66" s="109">
        <f t="shared" si="35"/>
        <v>0</v>
      </c>
      <c r="G66" s="109">
        <f t="shared" si="35"/>
        <v>0</v>
      </c>
      <c r="H66" s="109">
        <f t="shared" si="35"/>
        <v>0</v>
      </c>
      <c r="I66" s="109">
        <f t="shared" si="35"/>
        <v>0</v>
      </c>
      <c r="J66" s="109">
        <f t="shared" si="35"/>
        <v>0</v>
      </c>
      <c r="K66" s="109">
        <f t="shared" si="35"/>
        <v>0</v>
      </c>
      <c r="L66" s="109">
        <f t="shared" si="35"/>
        <v>0</v>
      </c>
      <c r="M66" s="110">
        <f t="shared" si="35"/>
        <v>0</v>
      </c>
    </row>
    <row r="67" spans="1:13" ht="12.75" hidden="1" customHeight="1" outlineLevel="1" x14ac:dyDescent="0.2">
      <c r="A67" s="55" t="str">
        <f>"            "&amp;Labels!C95</f>
        <v xml:space="preserve">            Total</v>
      </c>
      <c r="B67" s="136">
        <f t="shared" ref="B67:M67" si="36">B27</f>
        <v>0</v>
      </c>
      <c r="C67" s="136">
        <f t="shared" si="36"/>
        <v>0</v>
      </c>
      <c r="D67" s="136">
        <f t="shared" si="36"/>
        <v>0</v>
      </c>
      <c r="E67" s="136">
        <f t="shared" si="36"/>
        <v>0</v>
      </c>
      <c r="F67" s="136">
        <f t="shared" si="36"/>
        <v>0</v>
      </c>
      <c r="G67" s="136">
        <f t="shared" si="36"/>
        <v>0</v>
      </c>
      <c r="H67" s="136">
        <f t="shared" si="36"/>
        <v>0</v>
      </c>
      <c r="I67" s="136">
        <f t="shared" si="36"/>
        <v>0</v>
      </c>
      <c r="J67" s="136">
        <f t="shared" si="36"/>
        <v>0</v>
      </c>
      <c r="K67" s="136">
        <f t="shared" si="36"/>
        <v>0</v>
      </c>
      <c r="L67" s="136">
        <f t="shared" si="36"/>
        <v>0</v>
      </c>
      <c r="M67" s="137">
        <f t="shared" si="36"/>
        <v>0</v>
      </c>
    </row>
    <row r="68" spans="1:13" ht="12.75" hidden="1" customHeight="1" outlineLevel="1" x14ac:dyDescent="0.2">
      <c r="A68" s="55" t="str">
        <f>"         "&amp;Labels!B93</f>
        <v xml:space="preserve">         Indirect</v>
      </c>
      <c r="B68" s="136"/>
      <c r="C68" s="136"/>
      <c r="D68" s="136"/>
      <c r="E68" s="136"/>
      <c r="F68" s="136"/>
      <c r="G68" s="136"/>
      <c r="H68" s="136"/>
      <c r="I68" s="136"/>
      <c r="J68" s="136"/>
      <c r="K68" s="136"/>
      <c r="L68" s="136"/>
      <c r="M68" s="137"/>
    </row>
    <row r="69" spans="1:13" ht="12.75" hidden="1" customHeight="1" outlineLevel="1" x14ac:dyDescent="0.2">
      <c r="A69" s="55" t="str">
        <f>"            "&amp;Labels!B96</f>
        <v xml:space="preserve">            Direct</v>
      </c>
      <c r="B69" s="109">
        <f t="shared" ref="B69:M69" si="37">B29</f>
        <v>0</v>
      </c>
      <c r="C69" s="109">
        <f t="shared" si="37"/>
        <v>0</v>
      </c>
      <c r="D69" s="109">
        <f t="shared" si="37"/>
        <v>0</v>
      </c>
      <c r="E69" s="109">
        <f t="shared" si="37"/>
        <v>0</v>
      </c>
      <c r="F69" s="109">
        <f t="shared" si="37"/>
        <v>0</v>
      </c>
      <c r="G69" s="109">
        <f t="shared" si="37"/>
        <v>0</v>
      </c>
      <c r="H69" s="109">
        <f t="shared" si="37"/>
        <v>0</v>
      </c>
      <c r="I69" s="109">
        <f t="shared" si="37"/>
        <v>0</v>
      </c>
      <c r="J69" s="109">
        <f t="shared" si="37"/>
        <v>0</v>
      </c>
      <c r="K69" s="109">
        <f t="shared" si="37"/>
        <v>0</v>
      </c>
      <c r="L69" s="109">
        <f t="shared" si="37"/>
        <v>0</v>
      </c>
      <c r="M69" s="110">
        <f t="shared" si="37"/>
        <v>0</v>
      </c>
    </row>
    <row r="70" spans="1:13" ht="12.75" hidden="1" customHeight="1" outlineLevel="1" x14ac:dyDescent="0.2">
      <c r="A70" s="55" t="str">
        <f>"            "&amp;Labels!B97</f>
        <v xml:space="preserve">            Indirect</v>
      </c>
      <c r="B70" s="109">
        <f t="shared" ref="B70:M70" si="38">B30</f>
        <v>0</v>
      </c>
      <c r="C70" s="109">
        <f t="shared" si="38"/>
        <v>0</v>
      </c>
      <c r="D70" s="109">
        <f t="shared" si="38"/>
        <v>0</v>
      </c>
      <c r="E70" s="109">
        <f t="shared" si="38"/>
        <v>0</v>
      </c>
      <c r="F70" s="109">
        <f t="shared" si="38"/>
        <v>0</v>
      </c>
      <c r="G70" s="109">
        <f t="shared" si="38"/>
        <v>0</v>
      </c>
      <c r="H70" s="109">
        <f t="shared" si="38"/>
        <v>0</v>
      </c>
      <c r="I70" s="109">
        <f t="shared" si="38"/>
        <v>0</v>
      </c>
      <c r="J70" s="109">
        <f t="shared" si="38"/>
        <v>0</v>
      </c>
      <c r="K70" s="109">
        <f t="shared" si="38"/>
        <v>0</v>
      </c>
      <c r="L70" s="109">
        <f t="shared" si="38"/>
        <v>0</v>
      </c>
      <c r="M70" s="110">
        <f t="shared" si="38"/>
        <v>0</v>
      </c>
    </row>
    <row r="71" spans="1:13" ht="12.75" hidden="1" customHeight="1" outlineLevel="1" x14ac:dyDescent="0.2">
      <c r="A71" s="55" t="str">
        <f>"            "&amp;Labels!C95</f>
        <v xml:space="preserve">            Total</v>
      </c>
      <c r="B71" s="136">
        <f t="shared" ref="B71:M71" si="39">B31</f>
        <v>0</v>
      </c>
      <c r="C71" s="136">
        <f t="shared" si="39"/>
        <v>0</v>
      </c>
      <c r="D71" s="136">
        <f t="shared" si="39"/>
        <v>0</v>
      </c>
      <c r="E71" s="136">
        <f t="shared" si="39"/>
        <v>0</v>
      </c>
      <c r="F71" s="136">
        <f t="shared" si="39"/>
        <v>0</v>
      </c>
      <c r="G71" s="136">
        <f t="shared" si="39"/>
        <v>0</v>
      </c>
      <c r="H71" s="136">
        <f t="shared" si="39"/>
        <v>0</v>
      </c>
      <c r="I71" s="136">
        <f t="shared" si="39"/>
        <v>0</v>
      </c>
      <c r="J71" s="136">
        <f t="shared" si="39"/>
        <v>0</v>
      </c>
      <c r="K71" s="136">
        <f t="shared" si="39"/>
        <v>0</v>
      </c>
      <c r="L71" s="136">
        <f t="shared" si="39"/>
        <v>0</v>
      </c>
      <c r="M71" s="137">
        <f t="shared" si="39"/>
        <v>0</v>
      </c>
    </row>
    <row r="72" spans="1:13" ht="12.75" hidden="1" customHeight="1" outlineLevel="1" x14ac:dyDescent="0.2">
      <c r="A72" s="55" t="str">
        <f>"         "&amp;Labels!C91</f>
        <v xml:space="preserve">         Total</v>
      </c>
      <c r="B72" s="136">
        <f t="shared" ref="B72:M72" si="40">B32</f>
        <v>0</v>
      </c>
      <c r="C72" s="136">
        <f t="shared" si="40"/>
        <v>0</v>
      </c>
      <c r="D72" s="136">
        <f t="shared" si="40"/>
        <v>0</v>
      </c>
      <c r="E72" s="136">
        <f t="shared" si="40"/>
        <v>0</v>
      </c>
      <c r="F72" s="136">
        <f t="shared" si="40"/>
        <v>0</v>
      </c>
      <c r="G72" s="136">
        <f t="shared" si="40"/>
        <v>0</v>
      </c>
      <c r="H72" s="136">
        <f t="shared" si="40"/>
        <v>0</v>
      </c>
      <c r="I72" s="136">
        <f t="shared" si="40"/>
        <v>0</v>
      </c>
      <c r="J72" s="136">
        <f t="shared" si="40"/>
        <v>0</v>
      </c>
      <c r="K72" s="136">
        <f t="shared" si="40"/>
        <v>0</v>
      </c>
      <c r="L72" s="136">
        <f t="shared" si="40"/>
        <v>0</v>
      </c>
      <c r="M72" s="137">
        <f t="shared" si="40"/>
        <v>0</v>
      </c>
    </row>
    <row r="73" spans="1:13" ht="12.75" hidden="1" customHeight="1" outlineLevel="1" x14ac:dyDescent="0.2">
      <c r="A73" s="55" t="str">
        <f>"            "&amp;Labels!B96</f>
        <v xml:space="preserve">            Direct</v>
      </c>
      <c r="B73" s="109">
        <f t="shared" ref="B73:M73" si="41">B33</f>
        <v>0</v>
      </c>
      <c r="C73" s="109">
        <f t="shared" si="41"/>
        <v>0</v>
      </c>
      <c r="D73" s="109">
        <f t="shared" si="41"/>
        <v>0</v>
      </c>
      <c r="E73" s="109">
        <f t="shared" si="41"/>
        <v>0</v>
      </c>
      <c r="F73" s="109">
        <f t="shared" si="41"/>
        <v>0</v>
      </c>
      <c r="G73" s="109">
        <f t="shared" si="41"/>
        <v>0</v>
      </c>
      <c r="H73" s="109">
        <f t="shared" si="41"/>
        <v>0</v>
      </c>
      <c r="I73" s="109">
        <f t="shared" si="41"/>
        <v>0</v>
      </c>
      <c r="J73" s="109">
        <f t="shared" si="41"/>
        <v>0</v>
      </c>
      <c r="K73" s="109">
        <f t="shared" si="41"/>
        <v>0</v>
      </c>
      <c r="L73" s="109">
        <f t="shared" si="41"/>
        <v>0</v>
      </c>
      <c r="M73" s="110">
        <f t="shared" si="41"/>
        <v>0</v>
      </c>
    </row>
    <row r="74" spans="1:13" ht="12.75" hidden="1" customHeight="1" outlineLevel="1" x14ac:dyDescent="0.2">
      <c r="A74" s="55" t="str">
        <f>"            "&amp;Labels!B97</f>
        <v xml:space="preserve">            Indirect</v>
      </c>
      <c r="B74" s="109">
        <f t="shared" ref="B74:M74" si="42">B34</f>
        <v>0</v>
      </c>
      <c r="C74" s="109">
        <f t="shared" si="42"/>
        <v>0</v>
      </c>
      <c r="D74" s="109">
        <f t="shared" si="42"/>
        <v>0</v>
      </c>
      <c r="E74" s="109">
        <f t="shared" si="42"/>
        <v>0</v>
      </c>
      <c r="F74" s="109">
        <f t="shared" si="42"/>
        <v>0</v>
      </c>
      <c r="G74" s="109">
        <f t="shared" si="42"/>
        <v>0</v>
      </c>
      <c r="H74" s="109">
        <f t="shared" si="42"/>
        <v>0</v>
      </c>
      <c r="I74" s="109">
        <f t="shared" si="42"/>
        <v>0</v>
      </c>
      <c r="J74" s="109">
        <f t="shared" si="42"/>
        <v>0</v>
      </c>
      <c r="K74" s="109">
        <f t="shared" si="42"/>
        <v>0</v>
      </c>
      <c r="L74" s="109">
        <f t="shared" si="42"/>
        <v>0</v>
      </c>
      <c r="M74" s="110">
        <f t="shared" si="42"/>
        <v>0</v>
      </c>
    </row>
    <row r="75" spans="1:13" ht="12.75" hidden="1" customHeight="1" outlineLevel="1" x14ac:dyDescent="0.2">
      <c r="A75" s="55" t="str">
        <f>"            "&amp;Labels!C95</f>
        <v xml:space="preserve">            Total</v>
      </c>
      <c r="B75" s="136">
        <f t="shared" ref="B75:M75" si="43">B32</f>
        <v>0</v>
      </c>
      <c r="C75" s="136">
        <f t="shared" si="43"/>
        <v>0</v>
      </c>
      <c r="D75" s="136">
        <f t="shared" si="43"/>
        <v>0</v>
      </c>
      <c r="E75" s="136">
        <f t="shared" si="43"/>
        <v>0</v>
      </c>
      <c r="F75" s="136">
        <f t="shared" si="43"/>
        <v>0</v>
      </c>
      <c r="G75" s="136">
        <f t="shared" si="43"/>
        <v>0</v>
      </c>
      <c r="H75" s="136">
        <f t="shared" si="43"/>
        <v>0</v>
      </c>
      <c r="I75" s="136">
        <f t="shared" si="43"/>
        <v>0</v>
      </c>
      <c r="J75" s="136">
        <f t="shared" si="43"/>
        <v>0</v>
      </c>
      <c r="K75" s="136">
        <f t="shared" si="43"/>
        <v>0</v>
      </c>
      <c r="L75" s="136">
        <f t="shared" si="43"/>
        <v>0</v>
      </c>
      <c r="M75" s="137">
        <f t="shared" si="43"/>
        <v>0</v>
      </c>
    </row>
    <row r="76" spans="1:13" ht="12.75" hidden="1" customHeight="1" outlineLevel="1" x14ac:dyDescent="0.2">
      <c r="A76" s="52" t="str">
        <f>"      "&amp;Labels!C99</f>
        <v xml:space="preserve">      Total</v>
      </c>
      <c r="B76" s="133">
        <f>Products!B11</f>
        <v>0</v>
      </c>
      <c r="C76" s="133">
        <f>Products!C11</f>
        <v>0</v>
      </c>
      <c r="D76" s="133">
        <f>Products!D11</f>
        <v>0</v>
      </c>
      <c r="E76" s="133">
        <f>Products!E11</f>
        <v>0</v>
      </c>
      <c r="F76" s="133">
        <f>Products!G11</f>
        <v>0</v>
      </c>
      <c r="G76" s="133">
        <f>Products!H11</f>
        <v>0</v>
      </c>
      <c r="H76" s="133">
        <f>Products!I11</f>
        <v>0</v>
      </c>
      <c r="I76" s="133">
        <f>Products!J11</f>
        <v>0</v>
      </c>
      <c r="J76" s="133">
        <f>Products!L11</f>
        <v>0</v>
      </c>
      <c r="K76" s="133">
        <f>Products!M11</f>
        <v>0</v>
      </c>
      <c r="L76" s="133">
        <f>Products!N11</f>
        <v>0</v>
      </c>
      <c r="M76" s="134">
        <f>Products!O11</f>
        <v>0</v>
      </c>
    </row>
    <row r="77" spans="1:13" ht="12.75" hidden="1" customHeight="1" outlineLevel="1" x14ac:dyDescent="0.2">
      <c r="A77" s="55" t="str">
        <f>"         "&amp;Labels!B92</f>
        <v xml:space="preserve">         Direct</v>
      </c>
      <c r="B77" s="136"/>
      <c r="C77" s="136"/>
      <c r="D77" s="136"/>
      <c r="E77" s="136"/>
      <c r="F77" s="136"/>
      <c r="G77" s="136"/>
      <c r="H77" s="136"/>
      <c r="I77" s="136"/>
      <c r="J77" s="136"/>
      <c r="K77" s="136"/>
      <c r="L77" s="136"/>
      <c r="M77" s="137"/>
    </row>
    <row r="78" spans="1:13" ht="12.75" hidden="1" customHeight="1" outlineLevel="1" x14ac:dyDescent="0.2">
      <c r="A78" s="55" t="str">
        <f>"            "&amp;Labels!B96</f>
        <v xml:space="preserve">            Direct</v>
      </c>
      <c r="B78" s="109">
        <f t="shared" ref="B78:M78" si="44">B38</f>
        <v>0</v>
      </c>
      <c r="C78" s="109">
        <f t="shared" si="44"/>
        <v>0</v>
      </c>
      <c r="D78" s="109">
        <f t="shared" si="44"/>
        <v>0</v>
      </c>
      <c r="E78" s="109">
        <f t="shared" si="44"/>
        <v>0</v>
      </c>
      <c r="F78" s="109">
        <f t="shared" si="44"/>
        <v>0</v>
      </c>
      <c r="G78" s="109">
        <f t="shared" si="44"/>
        <v>0</v>
      </c>
      <c r="H78" s="109">
        <f t="shared" si="44"/>
        <v>0</v>
      </c>
      <c r="I78" s="109">
        <f t="shared" si="44"/>
        <v>0</v>
      </c>
      <c r="J78" s="109">
        <f t="shared" si="44"/>
        <v>0</v>
      </c>
      <c r="K78" s="109">
        <f t="shared" si="44"/>
        <v>0</v>
      </c>
      <c r="L78" s="109">
        <f t="shared" si="44"/>
        <v>0</v>
      </c>
      <c r="M78" s="110">
        <f t="shared" si="44"/>
        <v>0</v>
      </c>
    </row>
    <row r="79" spans="1:13" ht="12.75" hidden="1" customHeight="1" outlineLevel="1" x14ac:dyDescent="0.2">
      <c r="A79" s="55" t="str">
        <f>"            "&amp;Labels!B97</f>
        <v xml:space="preserve">            Indirect</v>
      </c>
      <c r="B79" s="109">
        <f t="shared" ref="B79:M79" si="45">B39</f>
        <v>0</v>
      </c>
      <c r="C79" s="109">
        <f t="shared" si="45"/>
        <v>0</v>
      </c>
      <c r="D79" s="109">
        <f t="shared" si="45"/>
        <v>0</v>
      </c>
      <c r="E79" s="109">
        <f t="shared" si="45"/>
        <v>0</v>
      </c>
      <c r="F79" s="109">
        <f t="shared" si="45"/>
        <v>0</v>
      </c>
      <c r="G79" s="109">
        <f t="shared" si="45"/>
        <v>0</v>
      </c>
      <c r="H79" s="109">
        <f t="shared" si="45"/>
        <v>0</v>
      </c>
      <c r="I79" s="109">
        <f t="shared" si="45"/>
        <v>0</v>
      </c>
      <c r="J79" s="109">
        <f t="shared" si="45"/>
        <v>0</v>
      </c>
      <c r="K79" s="109">
        <f t="shared" si="45"/>
        <v>0</v>
      </c>
      <c r="L79" s="109">
        <f t="shared" si="45"/>
        <v>0</v>
      </c>
      <c r="M79" s="110">
        <f t="shared" si="45"/>
        <v>0</v>
      </c>
    </row>
    <row r="80" spans="1:13" ht="12.75" hidden="1" customHeight="1" outlineLevel="1" x14ac:dyDescent="0.2">
      <c r="A80" s="55" t="str">
        <f>"            "&amp;Labels!C95</f>
        <v xml:space="preserve">            Total</v>
      </c>
      <c r="B80" s="136">
        <f t="shared" ref="B80:M80" si="46">B40</f>
        <v>0</v>
      </c>
      <c r="C80" s="136">
        <f t="shared" si="46"/>
        <v>0</v>
      </c>
      <c r="D80" s="136">
        <f t="shared" si="46"/>
        <v>0</v>
      </c>
      <c r="E80" s="136">
        <f t="shared" si="46"/>
        <v>0</v>
      </c>
      <c r="F80" s="136">
        <f t="shared" si="46"/>
        <v>0</v>
      </c>
      <c r="G80" s="136">
        <f t="shared" si="46"/>
        <v>0</v>
      </c>
      <c r="H80" s="136">
        <f t="shared" si="46"/>
        <v>0</v>
      </c>
      <c r="I80" s="136">
        <f t="shared" si="46"/>
        <v>0</v>
      </c>
      <c r="J80" s="136">
        <f t="shared" si="46"/>
        <v>0</v>
      </c>
      <c r="K80" s="136">
        <f t="shared" si="46"/>
        <v>0</v>
      </c>
      <c r="L80" s="136">
        <f t="shared" si="46"/>
        <v>0</v>
      </c>
      <c r="M80" s="137">
        <f t="shared" si="46"/>
        <v>0</v>
      </c>
    </row>
    <row r="81" spans="1:13" ht="12.75" hidden="1" customHeight="1" outlineLevel="1" x14ac:dyDescent="0.2">
      <c r="A81" s="55" t="str">
        <f>"         "&amp;Labels!B93</f>
        <v xml:space="preserve">         Indirect</v>
      </c>
      <c r="B81" s="136"/>
      <c r="C81" s="136"/>
      <c r="D81" s="136"/>
      <c r="E81" s="136"/>
      <c r="F81" s="136"/>
      <c r="G81" s="136"/>
      <c r="H81" s="136"/>
      <c r="I81" s="136"/>
      <c r="J81" s="136"/>
      <c r="K81" s="136"/>
      <c r="L81" s="136"/>
      <c r="M81" s="137"/>
    </row>
    <row r="82" spans="1:13" ht="12.75" hidden="1" customHeight="1" outlineLevel="1" x14ac:dyDescent="0.2">
      <c r="A82" s="55" t="str">
        <f>"            "&amp;Labels!B96</f>
        <v xml:space="preserve">            Direct</v>
      </c>
      <c r="B82" s="109">
        <f t="shared" ref="B82:M82" si="47">B42</f>
        <v>0</v>
      </c>
      <c r="C82" s="109">
        <f t="shared" si="47"/>
        <v>0</v>
      </c>
      <c r="D82" s="109">
        <f t="shared" si="47"/>
        <v>0</v>
      </c>
      <c r="E82" s="109">
        <f t="shared" si="47"/>
        <v>0</v>
      </c>
      <c r="F82" s="109">
        <f t="shared" si="47"/>
        <v>0</v>
      </c>
      <c r="G82" s="109">
        <f t="shared" si="47"/>
        <v>0</v>
      </c>
      <c r="H82" s="109">
        <f t="shared" si="47"/>
        <v>0</v>
      </c>
      <c r="I82" s="109">
        <f t="shared" si="47"/>
        <v>0</v>
      </c>
      <c r="J82" s="109">
        <f t="shared" si="47"/>
        <v>0</v>
      </c>
      <c r="K82" s="109">
        <f t="shared" si="47"/>
        <v>0</v>
      </c>
      <c r="L82" s="109">
        <f t="shared" si="47"/>
        <v>0</v>
      </c>
      <c r="M82" s="110">
        <f t="shared" si="47"/>
        <v>0</v>
      </c>
    </row>
    <row r="83" spans="1:13" ht="12.75" hidden="1" customHeight="1" outlineLevel="1" x14ac:dyDescent="0.2">
      <c r="A83" s="55" t="str">
        <f>"            "&amp;Labels!B97</f>
        <v xml:space="preserve">            Indirect</v>
      </c>
      <c r="B83" s="109">
        <f t="shared" ref="B83:M83" si="48">B43</f>
        <v>0</v>
      </c>
      <c r="C83" s="109">
        <f t="shared" si="48"/>
        <v>0</v>
      </c>
      <c r="D83" s="109">
        <f t="shared" si="48"/>
        <v>0</v>
      </c>
      <c r="E83" s="109">
        <f t="shared" si="48"/>
        <v>0</v>
      </c>
      <c r="F83" s="109">
        <f t="shared" si="48"/>
        <v>0</v>
      </c>
      <c r="G83" s="109">
        <f t="shared" si="48"/>
        <v>0</v>
      </c>
      <c r="H83" s="109">
        <f t="shared" si="48"/>
        <v>0</v>
      </c>
      <c r="I83" s="109">
        <f t="shared" si="48"/>
        <v>0</v>
      </c>
      <c r="J83" s="109">
        <f t="shared" si="48"/>
        <v>0</v>
      </c>
      <c r="K83" s="109">
        <f t="shared" si="48"/>
        <v>0</v>
      </c>
      <c r="L83" s="109">
        <f t="shared" si="48"/>
        <v>0</v>
      </c>
      <c r="M83" s="110">
        <f t="shared" si="48"/>
        <v>0</v>
      </c>
    </row>
    <row r="84" spans="1:13" ht="12.75" hidden="1" customHeight="1" outlineLevel="1" x14ac:dyDescent="0.2">
      <c r="A84" s="55" t="str">
        <f>"            "&amp;Labels!C95</f>
        <v xml:space="preserve">            Total</v>
      </c>
      <c r="B84" s="136">
        <f t="shared" ref="B84:M84" si="49">B44</f>
        <v>0</v>
      </c>
      <c r="C84" s="136">
        <f t="shared" si="49"/>
        <v>0</v>
      </c>
      <c r="D84" s="136">
        <f t="shared" si="49"/>
        <v>0</v>
      </c>
      <c r="E84" s="136">
        <f t="shared" si="49"/>
        <v>0</v>
      </c>
      <c r="F84" s="136">
        <f t="shared" si="49"/>
        <v>0</v>
      </c>
      <c r="G84" s="136">
        <f t="shared" si="49"/>
        <v>0</v>
      </c>
      <c r="H84" s="136">
        <f t="shared" si="49"/>
        <v>0</v>
      </c>
      <c r="I84" s="136">
        <f t="shared" si="49"/>
        <v>0</v>
      </c>
      <c r="J84" s="136">
        <f t="shared" si="49"/>
        <v>0</v>
      </c>
      <c r="K84" s="136">
        <f t="shared" si="49"/>
        <v>0</v>
      </c>
      <c r="L84" s="136">
        <f t="shared" si="49"/>
        <v>0</v>
      </c>
      <c r="M84" s="137">
        <f t="shared" si="49"/>
        <v>0</v>
      </c>
    </row>
    <row r="85" spans="1:13" ht="12.75" hidden="1" customHeight="1" outlineLevel="1" x14ac:dyDescent="0.2">
      <c r="A85" s="55" t="str">
        <f>"         "&amp;Labels!C91</f>
        <v xml:space="preserve">         Total</v>
      </c>
      <c r="B85" s="136">
        <f>Products!B11</f>
        <v>0</v>
      </c>
      <c r="C85" s="136">
        <f>Products!C11</f>
        <v>0</v>
      </c>
      <c r="D85" s="136">
        <f>Products!D11</f>
        <v>0</v>
      </c>
      <c r="E85" s="136">
        <f>Products!E11</f>
        <v>0</v>
      </c>
      <c r="F85" s="136">
        <f>Products!G11</f>
        <v>0</v>
      </c>
      <c r="G85" s="136">
        <f>Products!H11</f>
        <v>0</v>
      </c>
      <c r="H85" s="136">
        <f>Products!I11</f>
        <v>0</v>
      </c>
      <c r="I85" s="136">
        <f>Products!J11</f>
        <v>0</v>
      </c>
      <c r="J85" s="136">
        <f>Products!L11</f>
        <v>0</v>
      </c>
      <c r="K85" s="136">
        <f>Products!M11</f>
        <v>0</v>
      </c>
      <c r="L85" s="136">
        <f>Products!N11</f>
        <v>0</v>
      </c>
      <c r="M85" s="137">
        <f>Products!O11</f>
        <v>0</v>
      </c>
    </row>
    <row r="86" spans="1:13" ht="12.75" hidden="1" customHeight="1" outlineLevel="1" x14ac:dyDescent="0.2">
      <c r="A86" s="55" t="str">
        <f>"            "&amp;Labels!B96</f>
        <v xml:space="preserve">            Direct</v>
      </c>
      <c r="B86" s="109">
        <f t="shared" ref="B86:M86" si="50">B46</f>
        <v>0</v>
      </c>
      <c r="C86" s="109">
        <f t="shared" si="50"/>
        <v>0</v>
      </c>
      <c r="D86" s="109">
        <f t="shared" si="50"/>
        <v>0</v>
      </c>
      <c r="E86" s="109">
        <f t="shared" si="50"/>
        <v>0</v>
      </c>
      <c r="F86" s="109">
        <f t="shared" si="50"/>
        <v>0</v>
      </c>
      <c r="G86" s="109">
        <f t="shared" si="50"/>
        <v>0</v>
      </c>
      <c r="H86" s="109">
        <f t="shared" si="50"/>
        <v>0</v>
      </c>
      <c r="I86" s="109">
        <f t="shared" si="50"/>
        <v>0</v>
      </c>
      <c r="J86" s="109">
        <f t="shared" si="50"/>
        <v>0</v>
      </c>
      <c r="K86" s="109">
        <f t="shared" si="50"/>
        <v>0</v>
      </c>
      <c r="L86" s="109">
        <f t="shared" si="50"/>
        <v>0</v>
      </c>
      <c r="M86" s="110">
        <f t="shared" si="50"/>
        <v>0</v>
      </c>
    </row>
    <row r="87" spans="1:13" ht="12.75" hidden="1" customHeight="1" outlineLevel="1" x14ac:dyDescent="0.2">
      <c r="A87" s="55" t="str">
        <f>"            "&amp;Labels!B97</f>
        <v xml:space="preserve">            Indirect</v>
      </c>
      <c r="B87" s="109">
        <f t="shared" ref="B87:M87" si="51">B47</f>
        <v>0</v>
      </c>
      <c r="C87" s="109">
        <f t="shared" si="51"/>
        <v>0</v>
      </c>
      <c r="D87" s="109">
        <f t="shared" si="51"/>
        <v>0</v>
      </c>
      <c r="E87" s="109">
        <f t="shared" si="51"/>
        <v>0</v>
      </c>
      <c r="F87" s="109">
        <f t="shared" si="51"/>
        <v>0</v>
      </c>
      <c r="G87" s="109">
        <f t="shared" si="51"/>
        <v>0</v>
      </c>
      <c r="H87" s="109">
        <f t="shared" si="51"/>
        <v>0</v>
      </c>
      <c r="I87" s="109">
        <f t="shared" si="51"/>
        <v>0</v>
      </c>
      <c r="J87" s="109">
        <f t="shared" si="51"/>
        <v>0</v>
      </c>
      <c r="K87" s="109">
        <f t="shared" si="51"/>
        <v>0</v>
      </c>
      <c r="L87" s="109">
        <f t="shared" si="51"/>
        <v>0</v>
      </c>
      <c r="M87" s="110">
        <f t="shared" si="51"/>
        <v>0</v>
      </c>
    </row>
    <row r="88" spans="1:13" ht="12.75" hidden="1" customHeight="1" outlineLevel="1" x14ac:dyDescent="0.2">
      <c r="A88" s="59" t="str">
        <f>"            "&amp;Labels!C95</f>
        <v xml:space="preserve">            Total</v>
      </c>
      <c r="B88" s="143">
        <f>Products!B11</f>
        <v>0</v>
      </c>
      <c r="C88" s="143">
        <f>Products!C11</f>
        <v>0</v>
      </c>
      <c r="D88" s="143">
        <f>Products!D11</f>
        <v>0</v>
      </c>
      <c r="E88" s="143">
        <f>Products!E11</f>
        <v>0</v>
      </c>
      <c r="F88" s="143">
        <f>Products!G11</f>
        <v>0</v>
      </c>
      <c r="G88" s="143">
        <f>Products!H11</f>
        <v>0</v>
      </c>
      <c r="H88" s="143">
        <f>Products!I11</f>
        <v>0</v>
      </c>
      <c r="I88" s="143">
        <f>Products!J11</f>
        <v>0</v>
      </c>
      <c r="J88" s="143">
        <f>Products!L11</f>
        <v>0</v>
      </c>
      <c r="K88" s="143">
        <f>Products!M11</f>
        <v>0</v>
      </c>
      <c r="L88" s="143">
        <f>Products!N11</f>
        <v>0</v>
      </c>
      <c r="M88" s="144">
        <f>Products!O11</f>
        <v>0</v>
      </c>
    </row>
    <row r="89" spans="1:13" ht="12.75" hidden="1" customHeight="1" outlineLevel="1" x14ac:dyDescent="0.2"/>
    <row r="90" spans="1:13" ht="12.75" hidden="1" customHeight="1" outlineLevel="1" x14ac:dyDescent="0.2">
      <c r="A90" s="283" t="str">
        <f>"Revenue Growth"</f>
        <v>Revenue Growth</v>
      </c>
      <c r="B90" s="283"/>
    </row>
    <row r="91" spans="1:13" ht="12.75" hidden="1" customHeight="1" outlineLevel="2" x14ac:dyDescent="0.2">
      <c r="A91" s="283" t="str">
        <f>" "</f>
        <v xml:space="preserve"> </v>
      </c>
      <c r="B91" s="283"/>
    </row>
    <row r="92" spans="1:13" ht="12.75" hidden="1" customHeight="1" outlineLevel="2" x14ac:dyDescent="0.2">
      <c r="B92" s="9" t="str">
        <f>'(FnCalls 1)'!G7</f>
        <v>Q2 2009</v>
      </c>
      <c r="C92" s="10" t="str">
        <f>'(FnCalls 1)'!G8</f>
        <v>Q3 2009</v>
      </c>
      <c r="D92" s="10" t="str">
        <f>'(FnCalls 1)'!G9</f>
        <v>Q4 2009</v>
      </c>
      <c r="E92" s="10" t="str">
        <f>'(FnCalls 1)'!G10</f>
        <v>Q1 2010</v>
      </c>
      <c r="F92" s="10" t="str">
        <f>'(FnCalls 1)'!G11</f>
        <v>Q2 2010</v>
      </c>
      <c r="G92" s="10" t="str">
        <f>'(FnCalls 1)'!G12</f>
        <v>Q3 2010</v>
      </c>
      <c r="H92" s="10" t="str">
        <f>'(FnCalls 1)'!G13</f>
        <v>Q4 2010</v>
      </c>
      <c r="I92" s="10" t="str">
        <f>'(FnCalls 1)'!G14</f>
        <v>Q1 2011</v>
      </c>
      <c r="J92" s="10" t="str">
        <f>'(FnCalls 1)'!G15</f>
        <v>Q2 2011</v>
      </c>
      <c r="K92" s="10" t="str">
        <f>'(FnCalls 1)'!G16</f>
        <v>Q3 2011</v>
      </c>
      <c r="L92" s="11" t="str">
        <f>'(FnCalls 1)'!G17</f>
        <v>Q4 2011</v>
      </c>
    </row>
    <row r="93" spans="1:13" ht="12.75" hidden="1" customHeight="1" outlineLevel="2" x14ac:dyDescent="0.2">
      <c r="A93" s="49" t="str">
        <f>Labels!B43</f>
        <v>Rev Growth</v>
      </c>
      <c r="B93" s="62"/>
      <c r="C93" s="62"/>
      <c r="D93" s="62"/>
      <c r="E93" s="62"/>
      <c r="F93" s="62"/>
      <c r="G93" s="62"/>
      <c r="H93" s="62"/>
      <c r="I93" s="62"/>
      <c r="J93" s="62"/>
      <c r="K93" s="62"/>
      <c r="L93" s="121"/>
    </row>
    <row r="94" spans="1:13" ht="12.75" hidden="1" customHeight="1" outlineLevel="2" x14ac:dyDescent="0.2">
      <c r="A94" s="52" t="str">
        <f>"   "&amp;Labels!B111</f>
        <v xml:space="preserve">   Drill Press</v>
      </c>
      <c r="B94" s="64"/>
      <c r="C94" s="64"/>
      <c r="D94" s="64"/>
      <c r="E94" s="64"/>
      <c r="F94" s="64"/>
      <c r="G94" s="64"/>
      <c r="H94" s="64"/>
      <c r="I94" s="64"/>
      <c r="J94" s="64"/>
      <c r="K94" s="64"/>
      <c r="L94" s="123"/>
    </row>
    <row r="95" spans="1:13" ht="12.75" hidden="1" customHeight="1" outlineLevel="2" x14ac:dyDescent="0.2">
      <c r="A95" s="55" t="str">
        <f>"      "&amp;Labels!B100</f>
        <v xml:space="preserve">      East</v>
      </c>
      <c r="B95" s="66"/>
      <c r="C95" s="66"/>
      <c r="D95" s="66"/>
      <c r="E95" s="66"/>
      <c r="F95" s="66"/>
      <c r="G95" s="66"/>
      <c r="H95" s="66"/>
      <c r="I95" s="66"/>
      <c r="J95" s="66"/>
      <c r="K95" s="66"/>
      <c r="L95" s="125"/>
    </row>
    <row r="96" spans="1:13" ht="12.75" hidden="1" customHeight="1" outlineLevel="2" x14ac:dyDescent="0.2">
      <c r="A96" s="55" t="str">
        <f>"         "&amp;Labels!B92</f>
        <v xml:space="preserve">         Direct</v>
      </c>
      <c r="B96" s="66"/>
      <c r="C96" s="66"/>
      <c r="D96" s="66"/>
      <c r="E96" s="66"/>
      <c r="F96" s="66"/>
      <c r="G96" s="66"/>
      <c r="H96" s="66"/>
      <c r="I96" s="66"/>
      <c r="J96" s="66"/>
      <c r="K96" s="66"/>
      <c r="L96" s="125"/>
    </row>
    <row r="97" spans="1:12" ht="12.75" hidden="1" customHeight="1" outlineLevel="2" x14ac:dyDescent="0.2">
      <c r="A97" s="55" t="str">
        <f>"            "&amp;Labels!B96</f>
        <v xml:space="preserve">            Direct</v>
      </c>
      <c r="B97" s="67" t="str">
        <f t="shared" ref="B97:L97" si="52">IF(B12=0," ",C12/B12-1)</f>
        <v xml:space="preserve"> </v>
      </c>
      <c r="C97" s="67" t="str">
        <f t="shared" si="52"/>
        <v xml:space="preserve"> </v>
      </c>
      <c r="D97" s="67" t="str">
        <f t="shared" si="52"/>
        <v xml:space="preserve"> </v>
      </c>
      <c r="E97" s="67" t="str">
        <f t="shared" si="52"/>
        <v xml:space="preserve"> </v>
      </c>
      <c r="F97" s="67" t="str">
        <f t="shared" si="52"/>
        <v xml:space="preserve"> </v>
      </c>
      <c r="G97" s="67" t="str">
        <f t="shared" si="52"/>
        <v xml:space="preserve"> </v>
      </c>
      <c r="H97" s="67" t="str">
        <f t="shared" si="52"/>
        <v xml:space="preserve"> </v>
      </c>
      <c r="I97" s="67" t="str">
        <f t="shared" si="52"/>
        <v xml:space="preserve"> </v>
      </c>
      <c r="J97" s="67" t="str">
        <f t="shared" si="52"/>
        <v xml:space="preserve"> </v>
      </c>
      <c r="K97" s="67" t="str">
        <f t="shared" si="52"/>
        <v xml:space="preserve"> </v>
      </c>
      <c r="L97" s="127" t="str">
        <f t="shared" si="52"/>
        <v xml:space="preserve"> </v>
      </c>
    </row>
    <row r="98" spans="1:12" ht="12.75" hidden="1" customHeight="1" outlineLevel="2" x14ac:dyDescent="0.2">
      <c r="A98" s="55" t="str">
        <f>"            "&amp;Labels!B97</f>
        <v xml:space="preserve">            Indirect</v>
      </c>
      <c r="B98" s="67" t="str">
        <f t="shared" ref="B98:L98" si="53">IF(B13=0," ",C13/B13-1)</f>
        <v xml:space="preserve"> </v>
      </c>
      <c r="C98" s="67" t="str">
        <f t="shared" si="53"/>
        <v xml:space="preserve"> </v>
      </c>
      <c r="D98" s="67" t="str">
        <f t="shared" si="53"/>
        <v xml:space="preserve"> </v>
      </c>
      <c r="E98" s="67" t="str">
        <f t="shared" si="53"/>
        <v xml:space="preserve"> </v>
      </c>
      <c r="F98" s="67" t="str">
        <f t="shared" si="53"/>
        <v xml:space="preserve"> </v>
      </c>
      <c r="G98" s="67" t="str">
        <f t="shared" si="53"/>
        <v xml:space="preserve"> </v>
      </c>
      <c r="H98" s="67" t="str">
        <f t="shared" si="53"/>
        <v xml:space="preserve"> </v>
      </c>
      <c r="I98" s="67" t="str">
        <f t="shared" si="53"/>
        <v xml:space="preserve"> </v>
      </c>
      <c r="J98" s="67" t="str">
        <f t="shared" si="53"/>
        <v xml:space="preserve"> </v>
      </c>
      <c r="K98" s="67" t="str">
        <f t="shared" si="53"/>
        <v xml:space="preserve"> </v>
      </c>
      <c r="L98" s="127" t="str">
        <f t="shared" si="53"/>
        <v xml:space="preserve"> </v>
      </c>
    </row>
    <row r="99" spans="1:12" ht="12.75" hidden="1" customHeight="1" outlineLevel="2" x14ac:dyDescent="0.2">
      <c r="A99" s="55" t="str">
        <f>"            "&amp;Labels!C95</f>
        <v xml:space="preserve">            Total</v>
      </c>
      <c r="B99" s="66" t="str">
        <f t="shared" ref="B99:L99" si="54">IF(B14=0," ",C14/B14-1)</f>
        <v xml:space="preserve"> </v>
      </c>
      <c r="C99" s="66" t="str">
        <f t="shared" si="54"/>
        <v xml:space="preserve"> </v>
      </c>
      <c r="D99" s="66" t="str">
        <f t="shared" si="54"/>
        <v xml:space="preserve"> </v>
      </c>
      <c r="E99" s="66" t="str">
        <f t="shared" si="54"/>
        <v xml:space="preserve"> </v>
      </c>
      <c r="F99" s="66" t="str">
        <f t="shared" si="54"/>
        <v xml:space="preserve"> </v>
      </c>
      <c r="G99" s="66" t="str">
        <f t="shared" si="54"/>
        <v xml:space="preserve"> </v>
      </c>
      <c r="H99" s="66" t="str">
        <f t="shared" si="54"/>
        <v xml:space="preserve"> </v>
      </c>
      <c r="I99" s="66" t="str">
        <f t="shared" si="54"/>
        <v xml:space="preserve"> </v>
      </c>
      <c r="J99" s="66" t="str">
        <f t="shared" si="54"/>
        <v xml:space="preserve"> </v>
      </c>
      <c r="K99" s="66" t="str">
        <f t="shared" si="54"/>
        <v xml:space="preserve"> </v>
      </c>
      <c r="L99" s="125" t="str">
        <f t="shared" si="54"/>
        <v xml:space="preserve"> </v>
      </c>
    </row>
    <row r="100" spans="1:12" ht="12.75" hidden="1" customHeight="1" outlineLevel="2" x14ac:dyDescent="0.2">
      <c r="A100" s="55" t="str">
        <f>"         "&amp;Labels!B93</f>
        <v xml:space="preserve">         Indirect</v>
      </c>
      <c r="B100" s="66"/>
      <c r="C100" s="66"/>
      <c r="D100" s="66"/>
      <c r="E100" s="66"/>
      <c r="F100" s="66"/>
      <c r="G100" s="66"/>
      <c r="H100" s="66"/>
      <c r="I100" s="66"/>
      <c r="J100" s="66"/>
      <c r="K100" s="66"/>
      <c r="L100" s="125"/>
    </row>
    <row r="101" spans="1:12" ht="12.75" hidden="1" customHeight="1" outlineLevel="2" x14ac:dyDescent="0.2">
      <c r="A101" s="55" t="str">
        <f>"            "&amp;Labels!B96</f>
        <v xml:space="preserve">            Direct</v>
      </c>
      <c r="B101" s="67" t="str">
        <f t="shared" ref="B101:L101" si="55">IF(B16=0," ",C16/B16-1)</f>
        <v xml:space="preserve"> </v>
      </c>
      <c r="C101" s="67" t="str">
        <f t="shared" si="55"/>
        <v xml:space="preserve"> </v>
      </c>
      <c r="D101" s="67" t="str">
        <f t="shared" si="55"/>
        <v xml:space="preserve"> </v>
      </c>
      <c r="E101" s="67" t="str">
        <f t="shared" si="55"/>
        <v xml:space="preserve"> </v>
      </c>
      <c r="F101" s="67" t="str">
        <f t="shared" si="55"/>
        <v xml:space="preserve"> </v>
      </c>
      <c r="G101" s="67" t="str">
        <f t="shared" si="55"/>
        <v xml:space="preserve"> </v>
      </c>
      <c r="H101" s="67" t="str">
        <f t="shared" si="55"/>
        <v xml:space="preserve"> </v>
      </c>
      <c r="I101" s="67" t="str">
        <f t="shared" si="55"/>
        <v xml:space="preserve"> </v>
      </c>
      <c r="J101" s="67" t="str">
        <f t="shared" si="55"/>
        <v xml:space="preserve"> </v>
      </c>
      <c r="K101" s="67" t="str">
        <f t="shared" si="55"/>
        <v xml:space="preserve"> </v>
      </c>
      <c r="L101" s="127" t="str">
        <f t="shared" si="55"/>
        <v xml:space="preserve"> </v>
      </c>
    </row>
    <row r="102" spans="1:12" ht="12.75" hidden="1" customHeight="1" outlineLevel="2" x14ac:dyDescent="0.2">
      <c r="A102" s="55" t="str">
        <f>"            "&amp;Labels!B97</f>
        <v xml:space="preserve">            Indirect</v>
      </c>
      <c r="B102" s="67" t="str">
        <f t="shared" ref="B102:L102" si="56">IF(B17=0," ",C17/B17-1)</f>
        <v xml:space="preserve"> </v>
      </c>
      <c r="C102" s="67" t="str">
        <f t="shared" si="56"/>
        <v xml:space="preserve"> </v>
      </c>
      <c r="D102" s="67" t="str">
        <f t="shared" si="56"/>
        <v xml:space="preserve"> </v>
      </c>
      <c r="E102" s="67" t="str">
        <f t="shared" si="56"/>
        <v xml:space="preserve"> </v>
      </c>
      <c r="F102" s="67" t="str">
        <f t="shared" si="56"/>
        <v xml:space="preserve"> </v>
      </c>
      <c r="G102" s="67" t="str">
        <f t="shared" si="56"/>
        <v xml:space="preserve"> </v>
      </c>
      <c r="H102" s="67" t="str">
        <f t="shared" si="56"/>
        <v xml:space="preserve"> </v>
      </c>
      <c r="I102" s="67" t="str">
        <f t="shared" si="56"/>
        <v xml:space="preserve"> </v>
      </c>
      <c r="J102" s="67" t="str">
        <f t="shared" si="56"/>
        <v xml:space="preserve"> </v>
      </c>
      <c r="K102" s="67" t="str">
        <f t="shared" si="56"/>
        <v xml:space="preserve"> </v>
      </c>
      <c r="L102" s="127" t="str">
        <f t="shared" si="56"/>
        <v xml:space="preserve"> </v>
      </c>
    </row>
    <row r="103" spans="1:12" ht="12.75" hidden="1" customHeight="1" outlineLevel="2" x14ac:dyDescent="0.2">
      <c r="A103" s="55" t="str">
        <f>"            "&amp;Labels!C95</f>
        <v xml:space="preserve">            Total</v>
      </c>
      <c r="B103" s="66" t="str">
        <f t="shared" ref="B103:L103" si="57">IF(B18=0," ",C18/B18-1)</f>
        <v xml:space="preserve"> </v>
      </c>
      <c r="C103" s="66" t="str">
        <f t="shared" si="57"/>
        <v xml:space="preserve"> </v>
      </c>
      <c r="D103" s="66" t="str">
        <f t="shared" si="57"/>
        <v xml:space="preserve"> </v>
      </c>
      <c r="E103" s="66" t="str">
        <f t="shared" si="57"/>
        <v xml:space="preserve"> </v>
      </c>
      <c r="F103" s="66" t="str">
        <f t="shared" si="57"/>
        <v xml:space="preserve"> </v>
      </c>
      <c r="G103" s="66" t="str">
        <f t="shared" si="57"/>
        <v xml:space="preserve"> </v>
      </c>
      <c r="H103" s="66" t="str">
        <f t="shared" si="57"/>
        <v xml:space="preserve"> </v>
      </c>
      <c r="I103" s="66" t="str">
        <f t="shared" si="57"/>
        <v xml:space="preserve"> </v>
      </c>
      <c r="J103" s="66" t="str">
        <f t="shared" si="57"/>
        <v xml:space="preserve"> </v>
      </c>
      <c r="K103" s="66" t="str">
        <f t="shared" si="57"/>
        <v xml:space="preserve"> </v>
      </c>
      <c r="L103" s="125" t="str">
        <f t="shared" si="57"/>
        <v xml:space="preserve"> </v>
      </c>
    </row>
    <row r="104" spans="1:12" ht="12.75" hidden="1" customHeight="1" outlineLevel="2" x14ac:dyDescent="0.2">
      <c r="A104" s="55" t="str">
        <f>"         "&amp;Labels!C91</f>
        <v xml:space="preserve">         Total</v>
      </c>
      <c r="B104" s="66" t="str">
        <f t="shared" ref="B104:L104" si="58">IF(B19=0," ",C19/B19-1)</f>
        <v xml:space="preserve"> </v>
      </c>
      <c r="C104" s="66" t="str">
        <f t="shared" si="58"/>
        <v xml:space="preserve"> </v>
      </c>
      <c r="D104" s="66" t="str">
        <f t="shared" si="58"/>
        <v xml:space="preserve"> </v>
      </c>
      <c r="E104" s="66" t="str">
        <f t="shared" si="58"/>
        <v xml:space="preserve"> </v>
      </c>
      <c r="F104" s="66" t="str">
        <f t="shared" si="58"/>
        <v xml:space="preserve"> </v>
      </c>
      <c r="G104" s="66" t="str">
        <f t="shared" si="58"/>
        <v xml:space="preserve"> </v>
      </c>
      <c r="H104" s="66" t="str">
        <f t="shared" si="58"/>
        <v xml:space="preserve"> </v>
      </c>
      <c r="I104" s="66" t="str">
        <f t="shared" si="58"/>
        <v xml:space="preserve"> </v>
      </c>
      <c r="J104" s="66" t="str">
        <f t="shared" si="58"/>
        <v xml:space="preserve"> </v>
      </c>
      <c r="K104" s="66" t="str">
        <f t="shared" si="58"/>
        <v xml:space="preserve"> </v>
      </c>
      <c r="L104" s="125" t="str">
        <f t="shared" si="58"/>
        <v xml:space="preserve"> </v>
      </c>
    </row>
    <row r="105" spans="1:12" ht="12.75" hidden="1" customHeight="1" outlineLevel="2" x14ac:dyDescent="0.2">
      <c r="A105" s="55" t="str">
        <f>"            "&amp;Labels!B96</f>
        <v xml:space="preserve">            Direct</v>
      </c>
      <c r="B105" s="67" t="str">
        <f t="shared" ref="B105:L105" si="59">IF(B20=0," ",C20/B20-1)</f>
        <v xml:space="preserve"> </v>
      </c>
      <c r="C105" s="67" t="str">
        <f t="shared" si="59"/>
        <v xml:space="preserve"> </v>
      </c>
      <c r="D105" s="67" t="str">
        <f t="shared" si="59"/>
        <v xml:space="preserve"> </v>
      </c>
      <c r="E105" s="67" t="str">
        <f t="shared" si="59"/>
        <v xml:space="preserve"> </v>
      </c>
      <c r="F105" s="67" t="str">
        <f t="shared" si="59"/>
        <v xml:space="preserve"> </v>
      </c>
      <c r="G105" s="67" t="str">
        <f t="shared" si="59"/>
        <v xml:space="preserve"> </v>
      </c>
      <c r="H105" s="67" t="str">
        <f t="shared" si="59"/>
        <v xml:space="preserve"> </v>
      </c>
      <c r="I105" s="67" t="str">
        <f t="shared" si="59"/>
        <v xml:space="preserve"> </v>
      </c>
      <c r="J105" s="67" t="str">
        <f t="shared" si="59"/>
        <v xml:space="preserve"> </v>
      </c>
      <c r="K105" s="67" t="str">
        <f t="shared" si="59"/>
        <v xml:space="preserve"> </v>
      </c>
      <c r="L105" s="127" t="str">
        <f t="shared" si="59"/>
        <v xml:space="preserve"> </v>
      </c>
    </row>
    <row r="106" spans="1:12" ht="12.75" hidden="1" customHeight="1" outlineLevel="2" x14ac:dyDescent="0.2">
      <c r="A106" s="55" t="str">
        <f>"            "&amp;Labels!B97</f>
        <v xml:space="preserve">            Indirect</v>
      </c>
      <c r="B106" s="67" t="str">
        <f t="shared" ref="B106:L106" si="60">IF(B21=0," ",C21/B21-1)</f>
        <v xml:space="preserve"> </v>
      </c>
      <c r="C106" s="67" t="str">
        <f t="shared" si="60"/>
        <v xml:space="preserve"> </v>
      </c>
      <c r="D106" s="67" t="str">
        <f t="shared" si="60"/>
        <v xml:space="preserve"> </v>
      </c>
      <c r="E106" s="67" t="str">
        <f t="shared" si="60"/>
        <v xml:space="preserve"> </v>
      </c>
      <c r="F106" s="67" t="str">
        <f t="shared" si="60"/>
        <v xml:space="preserve"> </v>
      </c>
      <c r="G106" s="67" t="str">
        <f t="shared" si="60"/>
        <v xml:space="preserve"> </v>
      </c>
      <c r="H106" s="67" t="str">
        <f t="shared" si="60"/>
        <v xml:space="preserve"> </v>
      </c>
      <c r="I106" s="67" t="str">
        <f t="shared" si="60"/>
        <v xml:space="preserve"> </v>
      </c>
      <c r="J106" s="67" t="str">
        <f t="shared" si="60"/>
        <v xml:space="preserve"> </v>
      </c>
      <c r="K106" s="67" t="str">
        <f t="shared" si="60"/>
        <v xml:space="preserve"> </v>
      </c>
      <c r="L106" s="127" t="str">
        <f t="shared" si="60"/>
        <v xml:space="preserve"> </v>
      </c>
    </row>
    <row r="107" spans="1:12" ht="12.75" hidden="1" customHeight="1" outlineLevel="2" x14ac:dyDescent="0.2">
      <c r="A107" s="55" t="str">
        <f>"            "&amp;Labels!C95</f>
        <v xml:space="preserve">            Total</v>
      </c>
      <c r="B107" s="66" t="str">
        <f t="shared" ref="B107:L107" si="61">IF(B19=0," ",C19/B19-1)</f>
        <v xml:space="preserve"> </v>
      </c>
      <c r="C107" s="66" t="str">
        <f t="shared" si="61"/>
        <v xml:space="preserve"> </v>
      </c>
      <c r="D107" s="66" t="str">
        <f t="shared" si="61"/>
        <v xml:space="preserve"> </v>
      </c>
      <c r="E107" s="66" t="str">
        <f t="shared" si="61"/>
        <v xml:space="preserve"> </v>
      </c>
      <c r="F107" s="66" t="str">
        <f t="shared" si="61"/>
        <v xml:space="preserve"> </v>
      </c>
      <c r="G107" s="66" t="str">
        <f t="shared" si="61"/>
        <v xml:space="preserve"> </v>
      </c>
      <c r="H107" s="66" t="str">
        <f t="shared" si="61"/>
        <v xml:space="preserve"> </v>
      </c>
      <c r="I107" s="66" t="str">
        <f t="shared" si="61"/>
        <v xml:space="preserve"> </v>
      </c>
      <c r="J107" s="66" t="str">
        <f t="shared" si="61"/>
        <v xml:space="preserve"> </v>
      </c>
      <c r="K107" s="66" t="str">
        <f t="shared" si="61"/>
        <v xml:space="preserve"> </v>
      </c>
      <c r="L107" s="125" t="str">
        <f t="shared" si="61"/>
        <v xml:space="preserve"> </v>
      </c>
    </row>
    <row r="108" spans="1:12" ht="12.75" hidden="1" customHeight="1" outlineLevel="2" x14ac:dyDescent="0.2">
      <c r="A108" s="55" t="str">
        <f>"      "&amp;Labels!B101</f>
        <v xml:space="preserve">      West</v>
      </c>
      <c r="B108" s="66"/>
      <c r="C108" s="66"/>
      <c r="D108" s="66"/>
      <c r="E108" s="66"/>
      <c r="F108" s="66"/>
      <c r="G108" s="66"/>
      <c r="H108" s="66"/>
      <c r="I108" s="66"/>
      <c r="J108" s="66"/>
      <c r="K108" s="66"/>
      <c r="L108" s="125"/>
    </row>
    <row r="109" spans="1:12" ht="12.75" hidden="1" customHeight="1" outlineLevel="2" x14ac:dyDescent="0.2">
      <c r="A109" s="55" t="str">
        <f>"         "&amp;Labels!B92</f>
        <v xml:space="preserve">         Direct</v>
      </c>
      <c r="B109" s="66"/>
      <c r="C109" s="66"/>
      <c r="D109" s="66"/>
      <c r="E109" s="66"/>
      <c r="F109" s="66"/>
      <c r="G109" s="66"/>
      <c r="H109" s="66"/>
      <c r="I109" s="66"/>
      <c r="J109" s="66"/>
      <c r="K109" s="66"/>
      <c r="L109" s="125"/>
    </row>
    <row r="110" spans="1:12" ht="12.75" hidden="1" customHeight="1" outlineLevel="2" x14ac:dyDescent="0.2">
      <c r="A110" s="55" t="str">
        <f>"            "&amp;Labels!B96</f>
        <v xml:space="preserve">            Direct</v>
      </c>
      <c r="B110" s="67" t="str">
        <f t="shared" ref="B110:L110" si="62">IF(B25=0," ",C25/B25-1)</f>
        <v xml:space="preserve"> </v>
      </c>
      <c r="C110" s="67" t="str">
        <f t="shared" si="62"/>
        <v xml:space="preserve"> </v>
      </c>
      <c r="D110" s="67" t="str">
        <f t="shared" si="62"/>
        <v xml:space="preserve"> </v>
      </c>
      <c r="E110" s="67" t="str">
        <f t="shared" si="62"/>
        <v xml:space="preserve"> </v>
      </c>
      <c r="F110" s="67" t="str">
        <f t="shared" si="62"/>
        <v xml:space="preserve"> </v>
      </c>
      <c r="G110" s="67" t="str">
        <f t="shared" si="62"/>
        <v xml:space="preserve"> </v>
      </c>
      <c r="H110" s="67" t="str">
        <f t="shared" si="62"/>
        <v xml:space="preserve"> </v>
      </c>
      <c r="I110" s="67" t="str">
        <f t="shared" si="62"/>
        <v xml:space="preserve"> </v>
      </c>
      <c r="J110" s="67" t="str">
        <f t="shared" si="62"/>
        <v xml:space="preserve"> </v>
      </c>
      <c r="K110" s="67" t="str">
        <f t="shared" si="62"/>
        <v xml:space="preserve"> </v>
      </c>
      <c r="L110" s="127" t="str">
        <f t="shared" si="62"/>
        <v xml:space="preserve"> </v>
      </c>
    </row>
    <row r="111" spans="1:12" ht="12.75" hidden="1" customHeight="1" outlineLevel="2" x14ac:dyDescent="0.2">
      <c r="A111" s="55" t="str">
        <f>"            "&amp;Labels!B97</f>
        <v xml:space="preserve">            Indirect</v>
      </c>
      <c r="B111" s="67" t="str">
        <f t="shared" ref="B111:L111" si="63">IF(B26=0," ",C26/B26-1)</f>
        <v xml:space="preserve"> </v>
      </c>
      <c r="C111" s="67" t="str">
        <f t="shared" si="63"/>
        <v xml:space="preserve"> </v>
      </c>
      <c r="D111" s="67" t="str">
        <f t="shared" si="63"/>
        <v xml:space="preserve"> </v>
      </c>
      <c r="E111" s="67" t="str">
        <f t="shared" si="63"/>
        <v xml:space="preserve"> </v>
      </c>
      <c r="F111" s="67" t="str">
        <f t="shared" si="63"/>
        <v xml:space="preserve"> </v>
      </c>
      <c r="G111" s="67" t="str">
        <f t="shared" si="63"/>
        <v xml:space="preserve"> </v>
      </c>
      <c r="H111" s="67" t="str">
        <f t="shared" si="63"/>
        <v xml:space="preserve"> </v>
      </c>
      <c r="I111" s="67" t="str">
        <f t="shared" si="63"/>
        <v xml:space="preserve"> </v>
      </c>
      <c r="J111" s="67" t="str">
        <f t="shared" si="63"/>
        <v xml:space="preserve"> </v>
      </c>
      <c r="K111" s="67" t="str">
        <f t="shared" si="63"/>
        <v xml:space="preserve"> </v>
      </c>
      <c r="L111" s="127" t="str">
        <f t="shared" si="63"/>
        <v xml:space="preserve"> </v>
      </c>
    </row>
    <row r="112" spans="1:12" ht="12.75" hidden="1" customHeight="1" outlineLevel="2" x14ac:dyDescent="0.2">
      <c r="A112" s="55" t="str">
        <f>"            "&amp;Labels!C95</f>
        <v xml:space="preserve">            Total</v>
      </c>
      <c r="B112" s="66" t="str">
        <f t="shared" ref="B112:L112" si="64">IF(B27=0," ",C27/B27-1)</f>
        <v xml:space="preserve"> </v>
      </c>
      <c r="C112" s="66" t="str">
        <f t="shared" si="64"/>
        <v xml:space="preserve"> </v>
      </c>
      <c r="D112" s="66" t="str">
        <f t="shared" si="64"/>
        <v xml:space="preserve"> </v>
      </c>
      <c r="E112" s="66" t="str">
        <f t="shared" si="64"/>
        <v xml:space="preserve"> </v>
      </c>
      <c r="F112" s="66" t="str">
        <f t="shared" si="64"/>
        <v xml:space="preserve"> </v>
      </c>
      <c r="G112" s="66" t="str">
        <f t="shared" si="64"/>
        <v xml:space="preserve"> </v>
      </c>
      <c r="H112" s="66" t="str">
        <f t="shared" si="64"/>
        <v xml:space="preserve"> </v>
      </c>
      <c r="I112" s="66" t="str">
        <f t="shared" si="64"/>
        <v xml:space="preserve"> </v>
      </c>
      <c r="J112" s="66" t="str">
        <f t="shared" si="64"/>
        <v xml:space="preserve"> </v>
      </c>
      <c r="K112" s="66" t="str">
        <f t="shared" si="64"/>
        <v xml:space="preserve"> </v>
      </c>
      <c r="L112" s="125" t="str">
        <f t="shared" si="64"/>
        <v xml:space="preserve"> </v>
      </c>
    </row>
    <row r="113" spans="1:12" ht="12.75" hidden="1" customHeight="1" outlineLevel="2" x14ac:dyDescent="0.2">
      <c r="A113" s="55" t="str">
        <f>"         "&amp;Labels!B93</f>
        <v xml:space="preserve">         Indirect</v>
      </c>
      <c r="B113" s="66"/>
      <c r="C113" s="66"/>
      <c r="D113" s="66"/>
      <c r="E113" s="66"/>
      <c r="F113" s="66"/>
      <c r="G113" s="66"/>
      <c r="H113" s="66"/>
      <c r="I113" s="66"/>
      <c r="J113" s="66"/>
      <c r="K113" s="66"/>
      <c r="L113" s="125"/>
    </row>
    <row r="114" spans="1:12" ht="12.75" hidden="1" customHeight="1" outlineLevel="2" x14ac:dyDescent="0.2">
      <c r="A114" s="55" t="str">
        <f>"            "&amp;Labels!B96</f>
        <v xml:space="preserve">            Direct</v>
      </c>
      <c r="B114" s="67" t="str">
        <f t="shared" ref="B114:L114" si="65">IF(B29=0," ",C29/B29-1)</f>
        <v xml:space="preserve"> </v>
      </c>
      <c r="C114" s="67" t="str">
        <f t="shared" si="65"/>
        <v xml:space="preserve"> </v>
      </c>
      <c r="D114" s="67" t="str">
        <f t="shared" si="65"/>
        <v xml:space="preserve"> </v>
      </c>
      <c r="E114" s="67" t="str">
        <f t="shared" si="65"/>
        <v xml:space="preserve"> </v>
      </c>
      <c r="F114" s="67" t="str">
        <f t="shared" si="65"/>
        <v xml:space="preserve"> </v>
      </c>
      <c r="G114" s="67" t="str">
        <f t="shared" si="65"/>
        <v xml:space="preserve"> </v>
      </c>
      <c r="H114" s="67" t="str">
        <f t="shared" si="65"/>
        <v xml:space="preserve"> </v>
      </c>
      <c r="I114" s="67" t="str">
        <f t="shared" si="65"/>
        <v xml:space="preserve"> </v>
      </c>
      <c r="J114" s="67" t="str">
        <f t="shared" si="65"/>
        <v xml:space="preserve"> </v>
      </c>
      <c r="K114" s="67" t="str">
        <f t="shared" si="65"/>
        <v xml:space="preserve"> </v>
      </c>
      <c r="L114" s="127" t="str">
        <f t="shared" si="65"/>
        <v xml:space="preserve"> </v>
      </c>
    </row>
    <row r="115" spans="1:12" ht="12.75" hidden="1" customHeight="1" outlineLevel="2" x14ac:dyDescent="0.2">
      <c r="A115" s="55" t="str">
        <f>"            "&amp;Labels!B97</f>
        <v xml:space="preserve">            Indirect</v>
      </c>
      <c r="B115" s="67" t="str">
        <f t="shared" ref="B115:L115" si="66">IF(B30=0," ",C30/B30-1)</f>
        <v xml:space="preserve"> </v>
      </c>
      <c r="C115" s="67" t="str">
        <f t="shared" si="66"/>
        <v xml:space="preserve"> </v>
      </c>
      <c r="D115" s="67" t="str">
        <f t="shared" si="66"/>
        <v xml:space="preserve"> </v>
      </c>
      <c r="E115" s="67" t="str">
        <f t="shared" si="66"/>
        <v xml:space="preserve"> </v>
      </c>
      <c r="F115" s="67" t="str">
        <f t="shared" si="66"/>
        <v xml:space="preserve"> </v>
      </c>
      <c r="G115" s="67" t="str">
        <f t="shared" si="66"/>
        <v xml:space="preserve"> </v>
      </c>
      <c r="H115" s="67" t="str">
        <f t="shared" si="66"/>
        <v xml:space="preserve"> </v>
      </c>
      <c r="I115" s="67" t="str">
        <f t="shared" si="66"/>
        <v xml:space="preserve"> </v>
      </c>
      <c r="J115" s="67" t="str">
        <f t="shared" si="66"/>
        <v xml:space="preserve"> </v>
      </c>
      <c r="K115" s="67" t="str">
        <f t="shared" si="66"/>
        <v xml:space="preserve"> </v>
      </c>
      <c r="L115" s="127" t="str">
        <f t="shared" si="66"/>
        <v xml:space="preserve"> </v>
      </c>
    </row>
    <row r="116" spans="1:12" ht="12.75" hidden="1" customHeight="1" outlineLevel="2" x14ac:dyDescent="0.2">
      <c r="A116" s="55" t="str">
        <f>"            "&amp;Labels!C95</f>
        <v xml:space="preserve">            Total</v>
      </c>
      <c r="B116" s="66" t="str">
        <f t="shared" ref="B116:L116" si="67">IF(B31=0," ",C31/B31-1)</f>
        <v xml:space="preserve"> </v>
      </c>
      <c r="C116" s="66" t="str">
        <f t="shared" si="67"/>
        <v xml:space="preserve"> </v>
      </c>
      <c r="D116" s="66" t="str">
        <f t="shared" si="67"/>
        <v xml:space="preserve"> </v>
      </c>
      <c r="E116" s="66" t="str">
        <f t="shared" si="67"/>
        <v xml:space="preserve"> </v>
      </c>
      <c r="F116" s="66" t="str">
        <f t="shared" si="67"/>
        <v xml:space="preserve"> </v>
      </c>
      <c r="G116" s="66" t="str">
        <f t="shared" si="67"/>
        <v xml:space="preserve"> </v>
      </c>
      <c r="H116" s="66" t="str">
        <f t="shared" si="67"/>
        <v xml:space="preserve"> </v>
      </c>
      <c r="I116" s="66" t="str">
        <f t="shared" si="67"/>
        <v xml:space="preserve"> </v>
      </c>
      <c r="J116" s="66" t="str">
        <f t="shared" si="67"/>
        <v xml:space="preserve"> </v>
      </c>
      <c r="K116" s="66" t="str">
        <f t="shared" si="67"/>
        <v xml:space="preserve"> </v>
      </c>
      <c r="L116" s="125" t="str">
        <f t="shared" si="67"/>
        <v xml:space="preserve"> </v>
      </c>
    </row>
    <row r="117" spans="1:12" ht="12.75" hidden="1" customHeight="1" outlineLevel="2" x14ac:dyDescent="0.2">
      <c r="A117" s="55" t="str">
        <f>"         "&amp;Labels!C91</f>
        <v xml:space="preserve">         Total</v>
      </c>
      <c r="B117" s="66" t="str">
        <f t="shared" ref="B117:L117" si="68">IF(B32=0," ",C32/B32-1)</f>
        <v xml:space="preserve"> </v>
      </c>
      <c r="C117" s="66" t="str">
        <f t="shared" si="68"/>
        <v xml:space="preserve"> </v>
      </c>
      <c r="D117" s="66" t="str">
        <f t="shared" si="68"/>
        <v xml:space="preserve"> </v>
      </c>
      <c r="E117" s="66" t="str">
        <f t="shared" si="68"/>
        <v xml:space="preserve"> </v>
      </c>
      <c r="F117" s="66" t="str">
        <f t="shared" si="68"/>
        <v xml:space="preserve"> </v>
      </c>
      <c r="G117" s="66" t="str">
        <f t="shared" si="68"/>
        <v xml:space="preserve"> </v>
      </c>
      <c r="H117" s="66" t="str">
        <f t="shared" si="68"/>
        <v xml:space="preserve"> </v>
      </c>
      <c r="I117" s="66" t="str">
        <f t="shared" si="68"/>
        <v xml:space="preserve"> </v>
      </c>
      <c r="J117" s="66" t="str">
        <f t="shared" si="68"/>
        <v xml:space="preserve"> </v>
      </c>
      <c r="K117" s="66" t="str">
        <f t="shared" si="68"/>
        <v xml:space="preserve"> </v>
      </c>
      <c r="L117" s="125" t="str">
        <f t="shared" si="68"/>
        <v xml:space="preserve"> </v>
      </c>
    </row>
    <row r="118" spans="1:12" ht="12.75" hidden="1" customHeight="1" outlineLevel="2" x14ac:dyDescent="0.2">
      <c r="A118" s="55" t="str">
        <f>"            "&amp;Labels!B96</f>
        <v xml:space="preserve">            Direct</v>
      </c>
      <c r="B118" s="67" t="str">
        <f t="shared" ref="B118:L118" si="69">IF(B33=0," ",C33/B33-1)</f>
        <v xml:space="preserve"> </v>
      </c>
      <c r="C118" s="67" t="str">
        <f t="shared" si="69"/>
        <v xml:space="preserve"> </v>
      </c>
      <c r="D118" s="67" t="str">
        <f t="shared" si="69"/>
        <v xml:space="preserve"> </v>
      </c>
      <c r="E118" s="67" t="str">
        <f t="shared" si="69"/>
        <v xml:space="preserve"> </v>
      </c>
      <c r="F118" s="67" t="str">
        <f t="shared" si="69"/>
        <v xml:space="preserve"> </v>
      </c>
      <c r="G118" s="67" t="str">
        <f t="shared" si="69"/>
        <v xml:space="preserve"> </v>
      </c>
      <c r="H118" s="67" t="str">
        <f t="shared" si="69"/>
        <v xml:space="preserve"> </v>
      </c>
      <c r="I118" s="67" t="str">
        <f t="shared" si="69"/>
        <v xml:space="preserve"> </v>
      </c>
      <c r="J118" s="67" t="str">
        <f t="shared" si="69"/>
        <v xml:space="preserve"> </v>
      </c>
      <c r="K118" s="67" t="str">
        <f t="shared" si="69"/>
        <v xml:space="preserve"> </v>
      </c>
      <c r="L118" s="127" t="str">
        <f t="shared" si="69"/>
        <v xml:space="preserve"> </v>
      </c>
    </row>
    <row r="119" spans="1:12" ht="12.75" hidden="1" customHeight="1" outlineLevel="2" x14ac:dyDescent="0.2">
      <c r="A119" s="55" t="str">
        <f>"            "&amp;Labels!B97</f>
        <v xml:space="preserve">            Indirect</v>
      </c>
      <c r="B119" s="67" t="str">
        <f t="shared" ref="B119:L119" si="70">IF(B34=0," ",C34/B34-1)</f>
        <v xml:space="preserve"> </v>
      </c>
      <c r="C119" s="67" t="str">
        <f t="shared" si="70"/>
        <v xml:space="preserve"> </v>
      </c>
      <c r="D119" s="67" t="str">
        <f t="shared" si="70"/>
        <v xml:space="preserve"> </v>
      </c>
      <c r="E119" s="67" t="str">
        <f t="shared" si="70"/>
        <v xml:space="preserve"> </v>
      </c>
      <c r="F119" s="67" t="str">
        <f t="shared" si="70"/>
        <v xml:space="preserve"> </v>
      </c>
      <c r="G119" s="67" t="str">
        <f t="shared" si="70"/>
        <v xml:space="preserve"> </v>
      </c>
      <c r="H119" s="67" t="str">
        <f t="shared" si="70"/>
        <v xml:space="preserve"> </v>
      </c>
      <c r="I119" s="67" t="str">
        <f t="shared" si="70"/>
        <v xml:space="preserve"> </v>
      </c>
      <c r="J119" s="67" t="str">
        <f t="shared" si="70"/>
        <v xml:space="preserve"> </v>
      </c>
      <c r="K119" s="67" t="str">
        <f t="shared" si="70"/>
        <v xml:space="preserve"> </v>
      </c>
      <c r="L119" s="127" t="str">
        <f t="shared" si="70"/>
        <v xml:space="preserve"> </v>
      </c>
    </row>
    <row r="120" spans="1:12" ht="12.75" hidden="1" customHeight="1" outlineLevel="2" x14ac:dyDescent="0.2">
      <c r="A120" s="55" t="str">
        <f>"            "&amp;Labels!C95</f>
        <v xml:space="preserve">            Total</v>
      </c>
      <c r="B120" s="66" t="str">
        <f t="shared" ref="B120:L120" si="71">IF(B32=0," ",C32/B32-1)</f>
        <v xml:space="preserve"> </v>
      </c>
      <c r="C120" s="66" t="str">
        <f t="shared" si="71"/>
        <v xml:space="preserve"> </v>
      </c>
      <c r="D120" s="66" t="str">
        <f t="shared" si="71"/>
        <v xml:space="preserve"> </v>
      </c>
      <c r="E120" s="66" t="str">
        <f t="shared" si="71"/>
        <v xml:space="preserve"> </v>
      </c>
      <c r="F120" s="66" t="str">
        <f t="shared" si="71"/>
        <v xml:space="preserve"> </v>
      </c>
      <c r="G120" s="66" t="str">
        <f t="shared" si="71"/>
        <v xml:space="preserve"> </v>
      </c>
      <c r="H120" s="66" t="str">
        <f t="shared" si="71"/>
        <v xml:space="preserve"> </v>
      </c>
      <c r="I120" s="66" t="str">
        <f t="shared" si="71"/>
        <v xml:space="preserve"> </v>
      </c>
      <c r="J120" s="66" t="str">
        <f t="shared" si="71"/>
        <v xml:space="preserve"> </v>
      </c>
      <c r="K120" s="66" t="str">
        <f t="shared" si="71"/>
        <v xml:space="preserve"> </v>
      </c>
      <c r="L120" s="125" t="str">
        <f t="shared" si="71"/>
        <v xml:space="preserve"> </v>
      </c>
    </row>
    <row r="121" spans="1:12" ht="12.75" hidden="1" customHeight="1" outlineLevel="2" x14ac:dyDescent="0.2">
      <c r="A121" s="52" t="str">
        <f>"      "&amp;Labels!C99</f>
        <v xml:space="preserve">      Total</v>
      </c>
      <c r="B121" s="64" t="str">
        <f t="shared" ref="B121:L121" si="72">IF(B36=0," ",C36/B36-1)</f>
        <v xml:space="preserve"> </v>
      </c>
      <c r="C121" s="64" t="str">
        <f t="shared" si="72"/>
        <v xml:space="preserve"> </v>
      </c>
      <c r="D121" s="64" t="str">
        <f t="shared" si="72"/>
        <v xml:space="preserve"> </v>
      </c>
      <c r="E121" s="64" t="str">
        <f t="shared" si="72"/>
        <v xml:space="preserve"> </v>
      </c>
      <c r="F121" s="64" t="str">
        <f t="shared" si="72"/>
        <v xml:space="preserve"> </v>
      </c>
      <c r="G121" s="64" t="str">
        <f t="shared" si="72"/>
        <v xml:space="preserve"> </v>
      </c>
      <c r="H121" s="64" t="str">
        <f t="shared" si="72"/>
        <v xml:space="preserve"> </v>
      </c>
      <c r="I121" s="64" t="str">
        <f t="shared" si="72"/>
        <v xml:space="preserve"> </v>
      </c>
      <c r="J121" s="64" t="str">
        <f t="shared" si="72"/>
        <v xml:space="preserve"> </v>
      </c>
      <c r="K121" s="64" t="str">
        <f t="shared" si="72"/>
        <v xml:space="preserve"> </v>
      </c>
      <c r="L121" s="123" t="str">
        <f t="shared" si="72"/>
        <v xml:space="preserve"> </v>
      </c>
    </row>
    <row r="122" spans="1:12" ht="12.75" hidden="1" customHeight="1" outlineLevel="2" x14ac:dyDescent="0.2">
      <c r="A122" s="55" t="str">
        <f>"         "&amp;Labels!B92</f>
        <v xml:space="preserve">         Direct</v>
      </c>
      <c r="B122" s="66"/>
      <c r="C122" s="66"/>
      <c r="D122" s="66"/>
      <c r="E122" s="66"/>
      <c r="F122" s="66"/>
      <c r="G122" s="66"/>
      <c r="H122" s="66"/>
      <c r="I122" s="66"/>
      <c r="J122" s="66"/>
      <c r="K122" s="66"/>
      <c r="L122" s="125"/>
    </row>
    <row r="123" spans="1:12" ht="12.75" hidden="1" customHeight="1" outlineLevel="2" x14ac:dyDescent="0.2">
      <c r="A123" s="55" t="str">
        <f>"            "&amp;Labels!B96</f>
        <v xml:space="preserve">            Direct</v>
      </c>
      <c r="B123" s="67" t="str">
        <f t="shared" ref="B123:L123" si="73">IF(B38=0," ",C38/B38-1)</f>
        <v xml:space="preserve"> </v>
      </c>
      <c r="C123" s="67" t="str">
        <f t="shared" si="73"/>
        <v xml:space="preserve"> </v>
      </c>
      <c r="D123" s="67" t="str">
        <f t="shared" si="73"/>
        <v xml:space="preserve"> </v>
      </c>
      <c r="E123" s="67" t="str">
        <f t="shared" si="73"/>
        <v xml:space="preserve"> </v>
      </c>
      <c r="F123" s="67" t="str">
        <f t="shared" si="73"/>
        <v xml:space="preserve"> </v>
      </c>
      <c r="G123" s="67" t="str">
        <f t="shared" si="73"/>
        <v xml:space="preserve"> </v>
      </c>
      <c r="H123" s="67" t="str">
        <f t="shared" si="73"/>
        <v xml:space="preserve"> </v>
      </c>
      <c r="I123" s="67" t="str">
        <f t="shared" si="73"/>
        <v xml:space="preserve"> </v>
      </c>
      <c r="J123" s="67" t="str">
        <f t="shared" si="73"/>
        <v xml:space="preserve"> </v>
      </c>
      <c r="K123" s="67" t="str">
        <f t="shared" si="73"/>
        <v xml:space="preserve"> </v>
      </c>
      <c r="L123" s="127" t="str">
        <f t="shared" si="73"/>
        <v xml:space="preserve"> </v>
      </c>
    </row>
    <row r="124" spans="1:12" ht="12.75" hidden="1" customHeight="1" outlineLevel="2" x14ac:dyDescent="0.2">
      <c r="A124" s="55" t="str">
        <f>"            "&amp;Labels!B97</f>
        <v xml:space="preserve">            Indirect</v>
      </c>
      <c r="B124" s="67" t="str">
        <f t="shared" ref="B124:L124" si="74">IF(B39=0," ",C39/B39-1)</f>
        <v xml:space="preserve"> </v>
      </c>
      <c r="C124" s="67" t="str">
        <f t="shared" si="74"/>
        <v xml:space="preserve"> </v>
      </c>
      <c r="D124" s="67" t="str">
        <f t="shared" si="74"/>
        <v xml:space="preserve"> </v>
      </c>
      <c r="E124" s="67" t="str">
        <f t="shared" si="74"/>
        <v xml:space="preserve"> </v>
      </c>
      <c r="F124" s="67" t="str">
        <f t="shared" si="74"/>
        <v xml:space="preserve"> </v>
      </c>
      <c r="G124" s="67" t="str">
        <f t="shared" si="74"/>
        <v xml:space="preserve"> </v>
      </c>
      <c r="H124" s="67" t="str">
        <f t="shared" si="74"/>
        <v xml:space="preserve"> </v>
      </c>
      <c r="I124" s="67" t="str">
        <f t="shared" si="74"/>
        <v xml:space="preserve"> </v>
      </c>
      <c r="J124" s="67" t="str">
        <f t="shared" si="74"/>
        <v xml:space="preserve"> </v>
      </c>
      <c r="K124" s="67" t="str">
        <f t="shared" si="74"/>
        <v xml:space="preserve"> </v>
      </c>
      <c r="L124" s="127" t="str">
        <f t="shared" si="74"/>
        <v xml:space="preserve"> </v>
      </c>
    </row>
    <row r="125" spans="1:12" ht="12.75" hidden="1" customHeight="1" outlineLevel="2" x14ac:dyDescent="0.2">
      <c r="A125" s="55" t="str">
        <f>"            "&amp;Labels!C95</f>
        <v xml:space="preserve">            Total</v>
      </c>
      <c r="B125" s="66" t="str">
        <f t="shared" ref="B125:L125" si="75">IF(B40=0," ",C40/B40-1)</f>
        <v xml:space="preserve"> </v>
      </c>
      <c r="C125" s="66" t="str">
        <f t="shared" si="75"/>
        <v xml:space="preserve"> </v>
      </c>
      <c r="D125" s="66" t="str">
        <f t="shared" si="75"/>
        <v xml:space="preserve"> </v>
      </c>
      <c r="E125" s="66" t="str">
        <f t="shared" si="75"/>
        <v xml:space="preserve"> </v>
      </c>
      <c r="F125" s="66" t="str">
        <f t="shared" si="75"/>
        <v xml:space="preserve"> </v>
      </c>
      <c r="G125" s="66" t="str">
        <f t="shared" si="75"/>
        <v xml:space="preserve"> </v>
      </c>
      <c r="H125" s="66" t="str">
        <f t="shared" si="75"/>
        <v xml:space="preserve"> </v>
      </c>
      <c r="I125" s="66" t="str">
        <f t="shared" si="75"/>
        <v xml:space="preserve"> </v>
      </c>
      <c r="J125" s="66" t="str">
        <f t="shared" si="75"/>
        <v xml:space="preserve"> </v>
      </c>
      <c r="K125" s="66" t="str">
        <f t="shared" si="75"/>
        <v xml:space="preserve"> </v>
      </c>
      <c r="L125" s="125" t="str">
        <f t="shared" si="75"/>
        <v xml:space="preserve"> </v>
      </c>
    </row>
    <row r="126" spans="1:12" ht="12.75" hidden="1" customHeight="1" outlineLevel="2" x14ac:dyDescent="0.2">
      <c r="A126" s="55" t="str">
        <f>"         "&amp;Labels!B93</f>
        <v xml:space="preserve">         Indirect</v>
      </c>
      <c r="B126" s="66"/>
      <c r="C126" s="66"/>
      <c r="D126" s="66"/>
      <c r="E126" s="66"/>
      <c r="F126" s="66"/>
      <c r="G126" s="66"/>
      <c r="H126" s="66"/>
      <c r="I126" s="66"/>
      <c r="J126" s="66"/>
      <c r="K126" s="66"/>
      <c r="L126" s="125"/>
    </row>
    <row r="127" spans="1:12" ht="12.75" hidden="1" customHeight="1" outlineLevel="2" x14ac:dyDescent="0.2">
      <c r="A127" s="55" t="str">
        <f>"            "&amp;Labels!B96</f>
        <v xml:space="preserve">            Direct</v>
      </c>
      <c r="B127" s="67" t="str">
        <f t="shared" ref="B127:L127" si="76">IF(B42=0," ",C42/B42-1)</f>
        <v xml:space="preserve"> </v>
      </c>
      <c r="C127" s="67" t="str">
        <f t="shared" si="76"/>
        <v xml:space="preserve"> </v>
      </c>
      <c r="D127" s="67" t="str">
        <f t="shared" si="76"/>
        <v xml:space="preserve"> </v>
      </c>
      <c r="E127" s="67" t="str">
        <f t="shared" si="76"/>
        <v xml:space="preserve"> </v>
      </c>
      <c r="F127" s="67" t="str">
        <f t="shared" si="76"/>
        <v xml:space="preserve"> </v>
      </c>
      <c r="G127" s="67" t="str">
        <f t="shared" si="76"/>
        <v xml:space="preserve"> </v>
      </c>
      <c r="H127" s="67" t="str">
        <f t="shared" si="76"/>
        <v xml:space="preserve"> </v>
      </c>
      <c r="I127" s="67" t="str">
        <f t="shared" si="76"/>
        <v xml:space="preserve"> </v>
      </c>
      <c r="J127" s="67" t="str">
        <f t="shared" si="76"/>
        <v xml:space="preserve"> </v>
      </c>
      <c r="K127" s="67" t="str">
        <f t="shared" si="76"/>
        <v xml:space="preserve"> </v>
      </c>
      <c r="L127" s="127" t="str">
        <f t="shared" si="76"/>
        <v xml:space="preserve"> </v>
      </c>
    </row>
    <row r="128" spans="1:12" ht="12.75" hidden="1" customHeight="1" outlineLevel="2" x14ac:dyDescent="0.2">
      <c r="A128" s="55" t="str">
        <f>"            "&amp;Labels!B97</f>
        <v xml:space="preserve">            Indirect</v>
      </c>
      <c r="B128" s="67" t="str">
        <f t="shared" ref="B128:L128" si="77">IF(B43=0," ",C43/B43-1)</f>
        <v xml:space="preserve"> </v>
      </c>
      <c r="C128" s="67" t="str">
        <f t="shared" si="77"/>
        <v xml:space="preserve"> </v>
      </c>
      <c r="D128" s="67" t="str">
        <f t="shared" si="77"/>
        <v xml:space="preserve"> </v>
      </c>
      <c r="E128" s="67" t="str">
        <f t="shared" si="77"/>
        <v xml:space="preserve"> </v>
      </c>
      <c r="F128" s="67" t="str">
        <f t="shared" si="77"/>
        <v xml:space="preserve"> </v>
      </c>
      <c r="G128" s="67" t="str">
        <f t="shared" si="77"/>
        <v xml:space="preserve"> </v>
      </c>
      <c r="H128" s="67" t="str">
        <f t="shared" si="77"/>
        <v xml:space="preserve"> </v>
      </c>
      <c r="I128" s="67" t="str">
        <f t="shared" si="77"/>
        <v xml:space="preserve"> </v>
      </c>
      <c r="J128" s="67" t="str">
        <f t="shared" si="77"/>
        <v xml:space="preserve"> </v>
      </c>
      <c r="K128" s="67" t="str">
        <f t="shared" si="77"/>
        <v xml:space="preserve"> </v>
      </c>
      <c r="L128" s="127" t="str">
        <f t="shared" si="77"/>
        <v xml:space="preserve"> </v>
      </c>
    </row>
    <row r="129" spans="1:12" ht="12.75" hidden="1" customHeight="1" outlineLevel="2" x14ac:dyDescent="0.2">
      <c r="A129" s="55" t="str">
        <f>"            "&amp;Labels!C95</f>
        <v xml:space="preserve">            Total</v>
      </c>
      <c r="B129" s="66" t="str">
        <f t="shared" ref="B129:L129" si="78">IF(B44=0," ",C44/B44-1)</f>
        <v xml:space="preserve"> </v>
      </c>
      <c r="C129" s="66" t="str">
        <f t="shared" si="78"/>
        <v xml:space="preserve"> </v>
      </c>
      <c r="D129" s="66" t="str">
        <f t="shared" si="78"/>
        <v xml:space="preserve"> </v>
      </c>
      <c r="E129" s="66" t="str">
        <f t="shared" si="78"/>
        <v xml:space="preserve"> </v>
      </c>
      <c r="F129" s="66" t="str">
        <f t="shared" si="78"/>
        <v xml:space="preserve"> </v>
      </c>
      <c r="G129" s="66" t="str">
        <f t="shared" si="78"/>
        <v xml:space="preserve"> </v>
      </c>
      <c r="H129" s="66" t="str">
        <f t="shared" si="78"/>
        <v xml:space="preserve"> </v>
      </c>
      <c r="I129" s="66" t="str">
        <f t="shared" si="78"/>
        <v xml:space="preserve"> </v>
      </c>
      <c r="J129" s="66" t="str">
        <f t="shared" si="78"/>
        <v xml:space="preserve"> </v>
      </c>
      <c r="K129" s="66" t="str">
        <f t="shared" si="78"/>
        <v xml:space="preserve"> </v>
      </c>
      <c r="L129" s="125" t="str">
        <f t="shared" si="78"/>
        <v xml:space="preserve"> </v>
      </c>
    </row>
    <row r="130" spans="1:12" ht="12.75" hidden="1" customHeight="1" outlineLevel="2" x14ac:dyDescent="0.2">
      <c r="A130" s="55" t="str">
        <f>"         "&amp;Labels!C91</f>
        <v xml:space="preserve">         Total</v>
      </c>
      <c r="B130" s="66" t="str">
        <f t="shared" ref="B130:L130" si="79">IF(B36=0," ",C36/B36-1)</f>
        <v xml:space="preserve"> </v>
      </c>
      <c r="C130" s="66" t="str">
        <f t="shared" si="79"/>
        <v xml:space="preserve"> </v>
      </c>
      <c r="D130" s="66" t="str">
        <f t="shared" si="79"/>
        <v xml:space="preserve"> </v>
      </c>
      <c r="E130" s="66" t="str">
        <f t="shared" si="79"/>
        <v xml:space="preserve"> </v>
      </c>
      <c r="F130" s="66" t="str">
        <f t="shared" si="79"/>
        <v xml:space="preserve"> </v>
      </c>
      <c r="G130" s="66" t="str">
        <f t="shared" si="79"/>
        <v xml:space="preserve"> </v>
      </c>
      <c r="H130" s="66" t="str">
        <f t="shared" si="79"/>
        <v xml:space="preserve"> </v>
      </c>
      <c r="I130" s="66" t="str">
        <f t="shared" si="79"/>
        <v xml:space="preserve"> </v>
      </c>
      <c r="J130" s="66" t="str">
        <f t="shared" si="79"/>
        <v xml:space="preserve"> </v>
      </c>
      <c r="K130" s="66" t="str">
        <f t="shared" si="79"/>
        <v xml:space="preserve"> </v>
      </c>
      <c r="L130" s="125" t="str">
        <f t="shared" si="79"/>
        <v xml:space="preserve"> </v>
      </c>
    </row>
    <row r="131" spans="1:12" ht="12.75" hidden="1" customHeight="1" outlineLevel="2" x14ac:dyDescent="0.2">
      <c r="A131" s="55" t="str">
        <f>"            "&amp;Labels!B96</f>
        <v xml:space="preserve">            Direct</v>
      </c>
      <c r="B131" s="67" t="str">
        <f t="shared" ref="B131:L131" si="80">IF(B46=0," ",C46/B46-1)</f>
        <v xml:space="preserve"> </v>
      </c>
      <c r="C131" s="67" t="str">
        <f t="shared" si="80"/>
        <v xml:space="preserve"> </v>
      </c>
      <c r="D131" s="67" t="str">
        <f t="shared" si="80"/>
        <v xml:space="preserve"> </v>
      </c>
      <c r="E131" s="67" t="str">
        <f t="shared" si="80"/>
        <v xml:space="preserve"> </v>
      </c>
      <c r="F131" s="67" t="str">
        <f t="shared" si="80"/>
        <v xml:space="preserve"> </v>
      </c>
      <c r="G131" s="67" t="str">
        <f t="shared" si="80"/>
        <v xml:space="preserve"> </v>
      </c>
      <c r="H131" s="67" t="str">
        <f t="shared" si="80"/>
        <v xml:space="preserve"> </v>
      </c>
      <c r="I131" s="67" t="str">
        <f t="shared" si="80"/>
        <v xml:space="preserve"> </v>
      </c>
      <c r="J131" s="67" t="str">
        <f t="shared" si="80"/>
        <v xml:space="preserve"> </v>
      </c>
      <c r="K131" s="67" t="str">
        <f t="shared" si="80"/>
        <v xml:space="preserve"> </v>
      </c>
      <c r="L131" s="127" t="str">
        <f t="shared" si="80"/>
        <v xml:space="preserve"> </v>
      </c>
    </row>
    <row r="132" spans="1:12" ht="12.75" hidden="1" customHeight="1" outlineLevel="2" x14ac:dyDescent="0.2">
      <c r="A132" s="55" t="str">
        <f>"            "&amp;Labels!B97</f>
        <v xml:space="preserve">            Indirect</v>
      </c>
      <c r="B132" s="67" t="str">
        <f t="shared" ref="B132:L132" si="81">IF(B47=0," ",C47/B47-1)</f>
        <v xml:space="preserve"> </v>
      </c>
      <c r="C132" s="67" t="str">
        <f t="shared" si="81"/>
        <v xml:space="preserve"> </v>
      </c>
      <c r="D132" s="67" t="str">
        <f t="shared" si="81"/>
        <v xml:space="preserve"> </v>
      </c>
      <c r="E132" s="67" t="str">
        <f t="shared" si="81"/>
        <v xml:space="preserve"> </v>
      </c>
      <c r="F132" s="67" t="str">
        <f t="shared" si="81"/>
        <v xml:space="preserve"> </v>
      </c>
      <c r="G132" s="67" t="str">
        <f t="shared" si="81"/>
        <v xml:space="preserve"> </v>
      </c>
      <c r="H132" s="67" t="str">
        <f t="shared" si="81"/>
        <v xml:space="preserve"> </v>
      </c>
      <c r="I132" s="67" t="str">
        <f t="shared" si="81"/>
        <v xml:space="preserve"> </v>
      </c>
      <c r="J132" s="67" t="str">
        <f t="shared" si="81"/>
        <v xml:space="preserve"> </v>
      </c>
      <c r="K132" s="67" t="str">
        <f t="shared" si="81"/>
        <v xml:space="preserve"> </v>
      </c>
      <c r="L132" s="127" t="str">
        <f t="shared" si="81"/>
        <v xml:space="preserve"> </v>
      </c>
    </row>
    <row r="133" spans="1:12" ht="12.75" hidden="1" customHeight="1" outlineLevel="2" x14ac:dyDescent="0.2">
      <c r="A133" s="55" t="str">
        <f>"            "&amp;Labels!C95</f>
        <v xml:space="preserve">            Total</v>
      </c>
      <c r="B133" s="66" t="str">
        <f t="shared" ref="B133:L133" si="82">IF(B36=0," ",C36/B36-1)</f>
        <v xml:space="preserve"> </v>
      </c>
      <c r="C133" s="66" t="str">
        <f t="shared" si="82"/>
        <v xml:space="preserve"> </v>
      </c>
      <c r="D133" s="66" t="str">
        <f t="shared" si="82"/>
        <v xml:space="preserve"> </v>
      </c>
      <c r="E133" s="66" t="str">
        <f t="shared" si="82"/>
        <v xml:space="preserve"> </v>
      </c>
      <c r="F133" s="66" t="str">
        <f t="shared" si="82"/>
        <v xml:space="preserve"> </v>
      </c>
      <c r="G133" s="66" t="str">
        <f t="shared" si="82"/>
        <v xml:space="preserve"> </v>
      </c>
      <c r="H133" s="66" t="str">
        <f t="shared" si="82"/>
        <v xml:space="preserve"> </v>
      </c>
      <c r="I133" s="66" t="str">
        <f t="shared" si="82"/>
        <v xml:space="preserve"> </v>
      </c>
      <c r="J133" s="66" t="str">
        <f t="shared" si="82"/>
        <v xml:space="preserve"> </v>
      </c>
      <c r="K133" s="66" t="str">
        <f t="shared" si="82"/>
        <v xml:space="preserve"> </v>
      </c>
      <c r="L133" s="125" t="str">
        <f t="shared" si="82"/>
        <v xml:space="preserve"> </v>
      </c>
    </row>
    <row r="134" spans="1:12" ht="12.75" hidden="1" customHeight="1" outlineLevel="2" x14ac:dyDescent="0.2">
      <c r="A134" s="57" t="str">
        <f>"   "&amp;Labels!C110</f>
        <v xml:space="preserve">   Total</v>
      </c>
      <c r="B134" s="68" t="str">
        <f t="shared" ref="B134:L134" si="83">IF(B49=0," ",C49/B49-1)</f>
        <v xml:space="preserve"> </v>
      </c>
      <c r="C134" s="68" t="str">
        <f t="shared" si="83"/>
        <v xml:space="preserve"> </v>
      </c>
      <c r="D134" s="68" t="str">
        <f t="shared" si="83"/>
        <v xml:space="preserve"> </v>
      </c>
      <c r="E134" s="68" t="str">
        <f t="shared" si="83"/>
        <v xml:space="preserve"> </v>
      </c>
      <c r="F134" s="68" t="str">
        <f t="shared" si="83"/>
        <v xml:space="preserve"> </v>
      </c>
      <c r="G134" s="68" t="str">
        <f t="shared" si="83"/>
        <v xml:space="preserve"> </v>
      </c>
      <c r="H134" s="68" t="str">
        <f t="shared" si="83"/>
        <v xml:space="preserve"> </v>
      </c>
      <c r="I134" s="68" t="str">
        <f t="shared" si="83"/>
        <v xml:space="preserve"> </v>
      </c>
      <c r="J134" s="68" t="str">
        <f t="shared" si="83"/>
        <v xml:space="preserve"> </v>
      </c>
      <c r="K134" s="68" t="str">
        <f t="shared" si="83"/>
        <v xml:space="preserve"> </v>
      </c>
      <c r="L134" s="130" t="str">
        <f t="shared" si="83"/>
        <v xml:space="preserve"> </v>
      </c>
    </row>
    <row r="135" spans="1:12" ht="12.75" hidden="1" customHeight="1" outlineLevel="2" x14ac:dyDescent="0.2">
      <c r="A135" s="55" t="str">
        <f>"      "&amp;Labels!B100</f>
        <v xml:space="preserve">      East</v>
      </c>
      <c r="B135" s="66"/>
      <c r="C135" s="66"/>
      <c r="D135" s="66"/>
      <c r="E135" s="66"/>
      <c r="F135" s="66"/>
      <c r="G135" s="66"/>
      <c r="H135" s="66"/>
      <c r="I135" s="66"/>
      <c r="J135" s="66"/>
      <c r="K135" s="66"/>
      <c r="L135" s="125"/>
    </row>
    <row r="136" spans="1:12" ht="12.75" hidden="1" customHeight="1" outlineLevel="2" x14ac:dyDescent="0.2">
      <c r="A136" s="55" t="str">
        <f>"         "&amp;Labels!B92</f>
        <v xml:space="preserve">         Direct</v>
      </c>
      <c r="B136" s="66"/>
      <c r="C136" s="66"/>
      <c r="D136" s="66"/>
      <c r="E136" s="66"/>
      <c r="F136" s="66"/>
      <c r="G136" s="66"/>
      <c r="H136" s="66"/>
      <c r="I136" s="66"/>
      <c r="J136" s="66"/>
      <c r="K136" s="66"/>
      <c r="L136" s="125"/>
    </row>
    <row r="137" spans="1:12" ht="12.75" hidden="1" customHeight="1" outlineLevel="2" x14ac:dyDescent="0.2">
      <c r="A137" s="55" t="str">
        <f>"            "&amp;Labels!B96</f>
        <v xml:space="preserve">            Direct</v>
      </c>
      <c r="B137" s="67" t="str">
        <f t="shared" ref="B137:L137" si="84">IF(B52=0," ",C52/B52-1)</f>
        <v xml:space="preserve"> </v>
      </c>
      <c r="C137" s="67" t="str">
        <f t="shared" si="84"/>
        <v xml:space="preserve"> </v>
      </c>
      <c r="D137" s="67" t="str">
        <f t="shared" si="84"/>
        <v xml:space="preserve"> </v>
      </c>
      <c r="E137" s="67" t="str">
        <f t="shared" si="84"/>
        <v xml:space="preserve"> </v>
      </c>
      <c r="F137" s="67" t="str">
        <f t="shared" si="84"/>
        <v xml:space="preserve"> </v>
      </c>
      <c r="G137" s="67" t="str">
        <f t="shared" si="84"/>
        <v xml:space="preserve"> </v>
      </c>
      <c r="H137" s="67" t="str">
        <f t="shared" si="84"/>
        <v xml:space="preserve"> </v>
      </c>
      <c r="I137" s="67" t="str">
        <f t="shared" si="84"/>
        <v xml:space="preserve"> </v>
      </c>
      <c r="J137" s="67" t="str">
        <f t="shared" si="84"/>
        <v xml:space="preserve"> </v>
      </c>
      <c r="K137" s="67" t="str">
        <f t="shared" si="84"/>
        <v xml:space="preserve"> </v>
      </c>
      <c r="L137" s="127" t="str">
        <f t="shared" si="84"/>
        <v xml:space="preserve"> </v>
      </c>
    </row>
    <row r="138" spans="1:12" ht="12.75" hidden="1" customHeight="1" outlineLevel="2" x14ac:dyDescent="0.2">
      <c r="A138" s="55" t="str">
        <f>"            "&amp;Labels!B97</f>
        <v xml:space="preserve">            Indirect</v>
      </c>
      <c r="B138" s="67" t="str">
        <f t="shared" ref="B138:L138" si="85">IF(B53=0," ",C53/B53-1)</f>
        <v xml:space="preserve"> </v>
      </c>
      <c r="C138" s="67" t="str">
        <f t="shared" si="85"/>
        <v xml:space="preserve"> </v>
      </c>
      <c r="D138" s="67" t="str">
        <f t="shared" si="85"/>
        <v xml:space="preserve"> </v>
      </c>
      <c r="E138" s="67" t="str">
        <f t="shared" si="85"/>
        <v xml:space="preserve"> </v>
      </c>
      <c r="F138" s="67" t="str">
        <f t="shared" si="85"/>
        <v xml:space="preserve"> </v>
      </c>
      <c r="G138" s="67" t="str">
        <f t="shared" si="85"/>
        <v xml:space="preserve"> </v>
      </c>
      <c r="H138" s="67" t="str">
        <f t="shared" si="85"/>
        <v xml:space="preserve"> </v>
      </c>
      <c r="I138" s="67" t="str">
        <f t="shared" si="85"/>
        <v xml:space="preserve"> </v>
      </c>
      <c r="J138" s="67" t="str">
        <f t="shared" si="85"/>
        <v xml:space="preserve"> </v>
      </c>
      <c r="K138" s="67" t="str">
        <f t="shared" si="85"/>
        <v xml:space="preserve"> </v>
      </c>
      <c r="L138" s="127" t="str">
        <f t="shared" si="85"/>
        <v xml:space="preserve"> </v>
      </c>
    </row>
    <row r="139" spans="1:12" ht="12.75" hidden="1" customHeight="1" outlineLevel="2" x14ac:dyDescent="0.2">
      <c r="A139" s="55" t="str">
        <f>"            "&amp;Labels!C95</f>
        <v xml:space="preserve">            Total</v>
      </c>
      <c r="B139" s="66" t="str">
        <f t="shared" ref="B139:L139" si="86">IF(B54=0," ",C54/B54-1)</f>
        <v xml:space="preserve"> </v>
      </c>
      <c r="C139" s="66" t="str">
        <f t="shared" si="86"/>
        <v xml:space="preserve"> </v>
      </c>
      <c r="D139" s="66" t="str">
        <f t="shared" si="86"/>
        <v xml:space="preserve"> </v>
      </c>
      <c r="E139" s="66" t="str">
        <f t="shared" si="86"/>
        <v xml:space="preserve"> </v>
      </c>
      <c r="F139" s="66" t="str">
        <f t="shared" si="86"/>
        <v xml:space="preserve"> </v>
      </c>
      <c r="G139" s="66" t="str">
        <f t="shared" si="86"/>
        <v xml:space="preserve"> </v>
      </c>
      <c r="H139" s="66" t="str">
        <f t="shared" si="86"/>
        <v xml:space="preserve"> </v>
      </c>
      <c r="I139" s="66" t="str">
        <f t="shared" si="86"/>
        <v xml:space="preserve"> </v>
      </c>
      <c r="J139" s="66" t="str">
        <f t="shared" si="86"/>
        <v xml:space="preserve"> </v>
      </c>
      <c r="K139" s="66" t="str">
        <f t="shared" si="86"/>
        <v xml:space="preserve"> </v>
      </c>
      <c r="L139" s="125" t="str">
        <f t="shared" si="86"/>
        <v xml:space="preserve"> </v>
      </c>
    </row>
    <row r="140" spans="1:12" ht="12.75" hidden="1" customHeight="1" outlineLevel="2" x14ac:dyDescent="0.2">
      <c r="A140" s="55" t="str">
        <f>"         "&amp;Labels!B93</f>
        <v xml:space="preserve">         Indirect</v>
      </c>
      <c r="B140" s="66"/>
      <c r="C140" s="66"/>
      <c r="D140" s="66"/>
      <c r="E140" s="66"/>
      <c r="F140" s="66"/>
      <c r="G140" s="66"/>
      <c r="H140" s="66"/>
      <c r="I140" s="66"/>
      <c r="J140" s="66"/>
      <c r="K140" s="66"/>
      <c r="L140" s="125"/>
    </row>
    <row r="141" spans="1:12" ht="12.75" hidden="1" customHeight="1" outlineLevel="2" x14ac:dyDescent="0.2">
      <c r="A141" s="55" t="str">
        <f>"            "&amp;Labels!B96</f>
        <v xml:space="preserve">            Direct</v>
      </c>
      <c r="B141" s="67" t="str">
        <f t="shared" ref="B141:L141" si="87">IF(B56=0," ",C56/B56-1)</f>
        <v xml:space="preserve"> </v>
      </c>
      <c r="C141" s="67" t="str">
        <f t="shared" si="87"/>
        <v xml:space="preserve"> </v>
      </c>
      <c r="D141" s="67" t="str">
        <f t="shared" si="87"/>
        <v xml:space="preserve"> </v>
      </c>
      <c r="E141" s="67" t="str">
        <f t="shared" si="87"/>
        <v xml:space="preserve"> </v>
      </c>
      <c r="F141" s="67" t="str">
        <f t="shared" si="87"/>
        <v xml:space="preserve"> </v>
      </c>
      <c r="G141" s="67" t="str">
        <f t="shared" si="87"/>
        <v xml:space="preserve"> </v>
      </c>
      <c r="H141" s="67" t="str">
        <f t="shared" si="87"/>
        <v xml:space="preserve"> </v>
      </c>
      <c r="I141" s="67" t="str">
        <f t="shared" si="87"/>
        <v xml:space="preserve"> </v>
      </c>
      <c r="J141" s="67" t="str">
        <f t="shared" si="87"/>
        <v xml:space="preserve"> </v>
      </c>
      <c r="K141" s="67" t="str">
        <f t="shared" si="87"/>
        <v xml:space="preserve"> </v>
      </c>
      <c r="L141" s="127" t="str">
        <f t="shared" si="87"/>
        <v xml:space="preserve"> </v>
      </c>
    </row>
    <row r="142" spans="1:12" ht="12.75" hidden="1" customHeight="1" outlineLevel="2" x14ac:dyDescent="0.2">
      <c r="A142" s="55" t="str">
        <f>"            "&amp;Labels!B97</f>
        <v xml:space="preserve">            Indirect</v>
      </c>
      <c r="B142" s="67" t="str">
        <f t="shared" ref="B142:L142" si="88">IF(B57=0," ",C57/B57-1)</f>
        <v xml:space="preserve"> </v>
      </c>
      <c r="C142" s="67" t="str">
        <f t="shared" si="88"/>
        <v xml:space="preserve"> </v>
      </c>
      <c r="D142" s="67" t="str">
        <f t="shared" si="88"/>
        <v xml:space="preserve"> </v>
      </c>
      <c r="E142" s="67" t="str">
        <f t="shared" si="88"/>
        <v xml:space="preserve"> </v>
      </c>
      <c r="F142" s="67" t="str">
        <f t="shared" si="88"/>
        <v xml:space="preserve"> </v>
      </c>
      <c r="G142" s="67" t="str">
        <f t="shared" si="88"/>
        <v xml:space="preserve"> </v>
      </c>
      <c r="H142" s="67" t="str">
        <f t="shared" si="88"/>
        <v xml:space="preserve"> </v>
      </c>
      <c r="I142" s="67" t="str">
        <f t="shared" si="88"/>
        <v xml:space="preserve"> </v>
      </c>
      <c r="J142" s="67" t="str">
        <f t="shared" si="88"/>
        <v xml:space="preserve"> </v>
      </c>
      <c r="K142" s="67" t="str">
        <f t="shared" si="88"/>
        <v xml:space="preserve"> </v>
      </c>
      <c r="L142" s="127" t="str">
        <f t="shared" si="88"/>
        <v xml:space="preserve"> </v>
      </c>
    </row>
    <row r="143" spans="1:12" ht="12.75" hidden="1" customHeight="1" outlineLevel="2" x14ac:dyDescent="0.2">
      <c r="A143" s="55" t="str">
        <f>"            "&amp;Labels!C95</f>
        <v xml:space="preserve">            Total</v>
      </c>
      <c r="B143" s="66" t="str">
        <f t="shared" ref="B143:L143" si="89">IF(B58=0," ",C58/B58-1)</f>
        <v xml:space="preserve"> </v>
      </c>
      <c r="C143" s="66" t="str">
        <f t="shared" si="89"/>
        <v xml:space="preserve"> </v>
      </c>
      <c r="D143" s="66" t="str">
        <f t="shared" si="89"/>
        <v xml:space="preserve"> </v>
      </c>
      <c r="E143" s="66" t="str">
        <f t="shared" si="89"/>
        <v xml:space="preserve"> </v>
      </c>
      <c r="F143" s="66" t="str">
        <f t="shared" si="89"/>
        <v xml:space="preserve"> </v>
      </c>
      <c r="G143" s="66" t="str">
        <f t="shared" si="89"/>
        <v xml:space="preserve"> </v>
      </c>
      <c r="H143" s="66" t="str">
        <f t="shared" si="89"/>
        <v xml:space="preserve"> </v>
      </c>
      <c r="I143" s="66" t="str">
        <f t="shared" si="89"/>
        <v xml:space="preserve"> </v>
      </c>
      <c r="J143" s="66" t="str">
        <f t="shared" si="89"/>
        <v xml:space="preserve"> </v>
      </c>
      <c r="K143" s="66" t="str">
        <f t="shared" si="89"/>
        <v xml:space="preserve"> </v>
      </c>
      <c r="L143" s="125" t="str">
        <f t="shared" si="89"/>
        <v xml:space="preserve"> </v>
      </c>
    </row>
    <row r="144" spans="1:12" ht="12.75" hidden="1" customHeight="1" outlineLevel="2" x14ac:dyDescent="0.2">
      <c r="A144" s="55" t="str">
        <f>"         "&amp;Labels!C91</f>
        <v xml:space="preserve">         Total</v>
      </c>
      <c r="B144" s="66" t="str">
        <f t="shared" ref="B144:L144" si="90">IF(B59=0," ",C59/B59-1)</f>
        <v xml:space="preserve"> </v>
      </c>
      <c r="C144" s="66" t="str">
        <f t="shared" si="90"/>
        <v xml:space="preserve"> </v>
      </c>
      <c r="D144" s="66" t="str">
        <f t="shared" si="90"/>
        <v xml:space="preserve"> </v>
      </c>
      <c r="E144" s="66" t="str">
        <f t="shared" si="90"/>
        <v xml:space="preserve"> </v>
      </c>
      <c r="F144" s="66" t="str">
        <f t="shared" si="90"/>
        <v xml:space="preserve"> </v>
      </c>
      <c r="G144" s="66" t="str">
        <f t="shared" si="90"/>
        <v xml:space="preserve"> </v>
      </c>
      <c r="H144" s="66" t="str">
        <f t="shared" si="90"/>
        <v xml:space="preserve"> </v>
      </c>
      <c r="I144" s="66" t="str">
        <f t="shared" si="90"/>
        <v xml:space="preserve"> </v>
      </c>
      <c r="J144" s="66" t="str">
        <f t="shared" si="90"/>
        <v xml:space="preserve"> </v>
      </c>
      <c r="K144" s="66" t="str">
        <f t="shared" si="90"/>
        <v xml:space="preserve"> </v>
      </c>
      <c r="L144" s="125" t="str">
        <f t="shared" si="90"/>
        <v xml:space="preserve"> </v>
      </c>
    </row>
    <row r="145" spans="1:12" ht="12.75" hidden="1" customHeight="1" outlineLevel="2" x14ac:dyDescent="0.2">
      <c r="A145" s="55" t="str">
        <f>"            "&amp;Labels!B96</f>
        <v xml:space="preserve">            Direct</v>
      </c>
      <c r="B145" s="67" t="str">
        <f t="shared" ref="B145:L145" si="91">IF(B60=0," ",C60/B60-1)</f>
        <v xml:space="preserve"> </v>
      </c>
      <c r="C145" s="67" t="str">
        <f t="shared" si="91"/>
        <v xml:space="preserve"> </v>
      </c>
      <c r="D145" s="67" t="str">
        <f t="shared" si="91"/>
        <v xml:space="preserve"> </v>
      </c>
      <c r="E145" s="67" t="str">
        <f t="shared" si="91"/>
        <v xml:space="preserve"> </v>
      </c>
      <c r="F145" s="67" t="str">
        <f t="shared" si="91"/>
        <v xml:space="preserve"> </v>
      </c>
      <c r="G145" s="67" t="str">
        <f t="shared" si="91"/>
        <v xml:space="preserve"> </v>
      </c>
      <c r="H145" s="67" t="str">
        <f t="shared" si="91"/>
        <v xml:space="preserve"> </v>
      </c>
      <c r="I145" s="67" t="str">
        <f t="shared" si="91"/>
        <v xml:space="preserve"> </v>
      </c>
      <c r="J145" s="67" t="str">
        <f t="shared" si="91"/>
        <v xml:space="preserve"> </v>
      </c>
      <c r="K145" s="67" t="str">
        <f t="shared" si="91"/>
        <v xml:space="preserve"> </v>
      </c>
      <c r="L145" s="127" t="str">
        <f t="shared" si="91"/>
        <v xml:space="preserve"> </v>
      </c>
    </row>
    <row r="146" spans="1:12" ht="12.75" hidden="1" customHeight="1" outlineLevel="2" x14ac:dyDescent="0.2">
      <c r="A146" s="55" t="str">
        <f>"            "&amp;Labels!B97</f>
        <v xml:space="preserve">            Indirect</v>
      </c>
      <c r="B146" s="67" t="str">
        <f t="shared" ref="B146:L146" si="92">IF(B61=0," ",C61/B61-1)</f>
        <v xml:space="preserve"> </v>
      </c>
      <c r="C146" s="67" t="str">
        <f t="shared" si="92"/>
        <v xml:space="preserve"> </v>
      </c>
      <c r="D146" s="67" t="str">
        <f t="shared" si="92"/>
        <v xml:space="preserve"> </v>
      </c>
      <c r="E146" s="67" t="str">
        <f t="shared" si="92"/>
        <v xml:space="preserve"> </v>
      </c>
      <c r="F146" s="67" t="str">
        <f t="shared" si="92"/>
        <v xml:space="preserve"> </v>
      </c>
      <c r="G146" s="67" t="str">
        <f t="shared" si="92"/>
        <v xml:space="preserve"> </v>
      </c>
      <c r="H146" s="67" t="str">
        <f t="shared" si="92"/>
        <v xml:space="preserve"> </v>
      </c>
      <c r="I146" s="67" t="str">
        <f t="shared" si="92"/>
        <v xml:space="preserve"> </v>
      </c>
      <c r="J146" s="67" t="str">
        <f t="shared" si="92"/>
        <v xml:space="preserve"> </v>
      </c>
      <c r="K146" s="67" t="str">
        <f t="shared" si="92"/>
        <v xml:space="preserve"> </v>
      </c>
      <c r="L146" s="127" t="str">
        <f t="shared" si="92"/>
        <v xml:space="preserve"> </v>
      </c>
    </row>
    <row r="147" spans="1:12" ht="12.75" hidden="1" customHeight="1" outlineLevel="2" x14ac:dyDescent="0.2">
      <c r="A147" s="55" t="str">
        <f>"            "&amp;Labels!C95</f>
        <v xml:space="preserve">            Total</v>
      </c>
      <c r="B147" s="66" t="str">
        <f t="shared" ref="B147:L147" si="93">IF(B59=0," ",C59/B59-1)</f>
        <v xml:space="preserve"> </v>
      </c>
      <c r="C147" s="66" t="str">
        <f t="shared" si="93"/>
        <v xml:space="preserve"> </v>
      </c>
      <c r="D147" s="66" t="str">
        <f t="shared" si="93"/>
        <v xml:space="preserve"> </v>
      </c>
      <c r="E147" s="66" t="str">
        <f t="shared" si="93"/>
        <v xml:space="preserve"> </v>
      </c>
      <c r="F147" s="66" t="str">
        <f t="shared" si="93"/>
        <v xml:space="preserve"> </v>
      </c>
      <c r="G147" s="66" t="str">
        <f t="shared" si="93"/>
        <v xml:space="preserve"> </v>
      </c>
      <c r="H147" s="66" t="str">
        <f t="shared" si="93"/>
        <v xml:space="preserve"> </v>
      </c>
      <c r="I147" s="66" t="str">
        <f t="shared" si="93"/>
        <v xml:space="preserve"> </v>
      </c>
      <c r="J147" s="66" t="str">
        <f t="shared" si="93"/>
        <v xml:space="preserve"> </v>
      </c>
      <c r="K147" s="66" t="str">
        <f t="shared" si="93"/>
        <v xml:space="preserve"> </v>
      </c>
      <c r="L147" s="125" t="str">
        <f t="shared" si="93"/>
        <v xml:space="preserve"> </v>
      </c>
    </row>
    <row r="148" spans="1:12" ht="12.75" hidden="1" customHeight="1" outlineLevel="2" x14ac:dyDescent="0.2">
      <c r="A148" s="55" t="str">
        <f>"      "&amp;Labels!B101</f>
        <v xml:space="preserve">      West</v>
      </c>
      <c r="B148" s="66"/>
      <c r="C148" s="66"/>
      <c r="D148" s="66"/>
      <c r="E148" s="66"/>
      <c r="F148" s="66"/>
      <c r="G148" s="66"/>
      <c r="H148" s="66"/>
      <c r="I148" s="66"/>
      <c r="J148" s="66"/>
      <c r="K148" s="66"/>
      <c r="L148" s="125"/>
    </row>
    <row r="149" spans="1:12" ht="12.75" hidden="1" customHeight="1" outlineLevel="2" x14ac:dyDescent="0.2">
      <c r="A149" s="55" t="str">
        <f>"         "&amp;Labels!B92</f>
        <v xml:space="preserve">         Direct</v>
      </c>
      <c r="B149" s="66"/>
      <c r="C149" s="66"/>
      <c r="D149" s="66"/>
      <c r="E149" s="66"/>
      <c r="F149" s="66"/>
      <c r="G149" s="66"/>
      <c r="H149" s="66"/>
      <c r="I149" s="66"/>
      <c r="J149" s="66"/>
      <c r="K149" s="66"/>
      <c r="L149" s="125"/>
    </row>
    <row r="150" spans="1:12" ht="12.75" hidden="1" customHeight="1" outlineLevel="2" x14ac:dyDescent="0.2">
      <c r="A150" s="55" t="str">
        <f>"            "&amp;Labels!B96</f>
        <v xml:space="preserve">            Direct</v>
      </c>
      <c r="B150" s="67" t="str">
        <f t="shared" ref="B150:L150" si="94">IF(B65=0," ",C65/B65-1)</f>
        <v xml:space="preserve"> </v>
      </c>
      <c r="C150" s="67" t="str">
        <f t="shared" si="94"/>
        <v xml:space="preserve"> </v>
      </c>
      <c r="D150" s="67" t="str">
        <f t="shared" si="94"/>
        <v xml:space="preserve"> </v>
      </c>
      <c r="E150" s="67" t="str">
        <f t="shared" si="94"/>
        <v xml:space="preserve"> </v>
      </c>
      <c r="F150" s="67" t="str">
        <f t="shared" si="94"/>
        <v xml:space="preserve"> </v>
      </c>
      <c r="G150" s="67" t="str">
        <f t="shared" si="94"/>
        <v xml:space="preserve"> </v>
      </c>
      <c r="H150" s="67" t="str">
        <f t="shared" si="94"/>
        <v xml:space="preserve"> </v>
      </c>
      <c r="I150" s="67" t="str">
        <f t="shared" si="94"/>
        <v xml:space="preserve"> </v>
      </c>
      <c r="J150" s="67" t="str">
        <f t="shared" si="94"/>
        <v xml:space="preserve"> </v>
      </c>
      <c r="K150" s="67" t="str">
        <f t="shared" si="94"/>
        <v xml:space="preserve"> </v>
      </c>
      <c r="L150" s="127" t="str">
        <f t="shared" si="94"/>
        <v xml:space="preserve"> </v>
      </c>
    </row>
    <row r="151" spans="1:12" ht="12.75" hidden="1" customHeight="1" outlineLevel="2" x14ac:dyDescent="0.2">
      <c r="A151" s="55" t="str">
        <f>"            "&amp;Labels!B97</f>
        <v xml:space="preserve">            Indirect</v>
      </c>
      <c r="B151" s="67" t="str">
        <f t="shared" ref="B151:L151" si="95">IF(B66=0," ",C66/B66-1)</f>
        <v xml:space="preserve"> </v>
      </c>
      <c r="C151" s="67" t="str">
        <f t="shared" si="95"/>
        <v xml:space="preserve"> </v>
      </c>
      <c r="D151" s="67" t="str">
        <f t="shared" si="95"/>
        <v xml:space="preserve"> </v>
      </c>
      <c r="E151" s="67" t="str">
        <f t="shared" si="95"/>
        <v xml:space="preserve"> </v>
      </c>
      <c r="F151" s="67" t="str">
        <f t="shared" si="95"/>
        <v xml:space="preserve"> </v>
      </c>
      <c r="G151" s="67" t="str">
        <f t="shared" si="95"/>
        <v xml:space="preserve"> </v>
      </c>
      <c r="H151" s="67" t="str">
        <f t="shared" si="95"/>
        <v xml:space="preserve"> </v>
      </c>
      <c r="I151" s="67" t="str">
        <f t="shared" si="95"/>
        <v xml:space="preserve"> </v>
      </c>
      <c r="J151" s="67" t="str">
        <f t="shared" si="95"/>
        <v xml:space="preserve"> </v>
      </c>
      <c r="K151" s="67" t="str">
        <f t="shared" si="95"/>
        <v xml:space="preserve"> </v>
      </c>
      <c r="L151" s="127" t="str">
        <f t="shared" si="95"/>
        <v xml:space="preserve"> </v>
      </c>
    </row>
    <row r="152" spans="1:12" ht="12.75" hidden="1" customHeight="1" outlineLevel="2" x14ac:dyDescent="0.2">
      <c r="A152" s="55" t="str">
        <f>"            "&amp;Labels!C95</f>
        <v xml:space="preserve">            Total</v>
      </c>
      <c r="B152" s="66" t="str">
        <f t="shared" ref="B152:L152" si="96">IF(B67=0," ",C67/B67-1)</f>
        <v xml:space="preserve"> </v>
      </c>
      <c r="C152" s="66" t="str">
        <f t="shared" si="96"/>
        <v xml:space="preserve"> </v>
      </c>
      <c r="D152" s="66" t="str">
        <f t="shared" si="96"/>
        <v xml:space="preserve"> </v>
      </c>
      <c r="E152" s="66" t="str">
        <f t="shared" si="96"/>
        <v xml:space="preserve"> </v>
      </c>
      <c r="F152" s="66" t="str">
        <f t="shared" si="96"/>
        <v xml:space="preserve"> </v>
      </c>
      <c r="G152" s="66" t="str">
        <f t="shared" si="96"/>
        <v xml:space="preserve"> </v>
      </c>
      <c r="H152" s="66" t="str">
        <f t="shared" si="96"/>
        <v xml:space="preserve"> </v>
      </c>
      <c r="I152" s="66" t="str">
        <f t="shared" si="96"/>
        <v xml:space="preserve"> </v>
      </c>
      <c r="J152" s="66" t="str">
        <f t="shared" si="96"/>
        <v xml:space="preserve"> </v>
      </c>
      <c r="K152" s="66" t="str">
        <f t="shared" si="96"/>
        <v xml:space="preserve"> </v>
      </c>
      <c r="L152" s="125" t="str">
        <f t="shared" si="96"/>
        <v xml:space="preserve"> </v>
      </c>
    </row>
    <row r="153" spans="1:12" ht="12.75" hidden="1" customHeight="1" outlineLevel="2" x14ac:dyDescent="0.2">
      <c r="A153" s="55" t="str">
        <f>"         "&amp;Labels!B93</f>
        <v xml:space="preserve">         Indirect</v>
      </c>
      <c r="B153" s="66"/>
      <c r="C153" s="66"/>
      <c r="D153" s="66"/>
      <c r="E153" s="66"/>
      <c r="F153" s="66"/>
      <c r="G153" s="66"/>
      <c r="H153" s="66"/>
      <c r="I153" s="66"/>
      <c r="J153" s="66"/>
      <c r="K153" s="66"/>
      <c r="L153" s="125"/>
    </row>
    <row r="154" spans="1:12" ht="12.75" hidden="1" customHeight="1" outlineLevel="2" x14ac:dyDescent="0.2">
      <c r="A154" s="55" t="str">
        <f>"            "&amp;Labels!B96</f>
        <v xml:space="preserve">            Direct</v>
      </c>
      <c r="B154" s="67" t="str">
        <f t="shared" ref="B154:L154" si="97">IF(B69=0," ",C69/B69-1)</f>
        <v xml:space="preserve"> </v>
      </c>
      <c r="C154" s="67" t="str">
        <f t="shared" si="97"/>
        <v xml:space="preserve"> </v>
      </c>
      <c r="D154" s="67" t="str">
        <f t="shared" si="97"/>
        <v xml:space="preserve"> </v>
      </c>
      <c r="E154" s="67" t="str">
        <f t="shared" si="97"/>
        <v xml:space="preserve"> </v>
      </c>
      <c r="F154" s="67" t="str">
        <f t="shared" si="97"/>
        <v xml:space="preserve"> </v>
      </c>
      <c r="G154" s="67" t="str">
        <f t="shared" si="97"/>
        <v xml:space="preserve"> </v>
      </c>
      <c r="H154" s="67" t="str">
        <f t="shared" si="97"/>
        <v xml:space="preserve"> </v>
      </c>
      <c r="I154" s="67" t="str">
        <f t="shared" si="97"/>
        <v xml:space="preserve"> </v>
      </c>
      <c r="J154" s="67" t="str">
        <f t="shared" si="97"/>
        <v xml:space="preserve"> </v>
      </c>
      <c r="K154" s="67" t="str">
        <f t="shared" si="97"/>
        <v xml:space="preserve"> </v>
      </c>
      <c r="L154" s="127" t="str">
        <f t="shared" si="97"/>
        <v xml:space="preserve"> </v>
      </c>
    </row>
    <row r="155" spans="1:12" ht="12.75" hidden="1" customHeight="1" outlineLevel="2" x14ac:dyDescent="0.2">
      <c r="A155" s="55" t="str">
        <f>"            "&amp;Labels!B97</f>
        <v xml:space="preserve">            Indirect</v>
      </c>
      <c r="B155" s="67" t="str">
        <f t="shared" ref="B155:L155" si="98">IF(B70=0," ",C70/B70-1)</f>
        <v xml:space="preserve"> </v>
      </c>
      <c r="C155" s="67" t="str">
        <f t="shared" si="98"/>
        <v xml:space="preserve"> </v>
      </c>
      <c r="D155" s="67" t="str">
        <f t="shared" si="98"/>
        <v xml:space="preserve"> </v>
      </c>
      <c r="E155" s="67" t="str">
        <f t="shared" si="98"/>
        <v xml:space="preserve"> </v>
      </c>
      <c r="F155" s="67" t="str">
        <f t="shared" si="98"/>
        <v xml:space="preserve"> </v>
      </c>
      <c r="G155" s="67" t="str">
        <f t="shared" si="98"/>
        <v xml:space="preserve"> </v>
      </c>
      <c r="H155" s="67" t="str">
        <f t="shared" si="98"/>
        <v xml:space="preserve"> </v>
      </c>
      <c r="I155" s="67" t="str">
        <f t="shared" si="98"/>
        <v xml:space="preserve"> </v>
      </c>
      <c r="J155" s="67" t="str">
        <f t="shared" si="98"/>
        <v xml:space="preserve"> </v>
      </c>
      <c r="K155" s="67" t="str">
        <f t="shared" si="98"/>
        <v xml:space="preserve"> </v>
      </c>
      <c r="L155" s="127" t="str">
        <f t="shared" si="98"/>
        <v xml:space="preserve"> </v>
      </c>
    </row>
    <row r="156" spans="1:12" ht="12.75" hidden="1" customHeight="1" outlineLevel="2" x14ac:dyDescent="0.2">
      <c r="A156" s="55" t="str">
        <f>"            "&amp;Labels!C95</f>
        <v xml:space="preserve">            Total</v>
      </c>
      <c r="B156" s="66" t="str">
        <f t="shared" ref="B156:L156" si="99">IF(B71=0," ",C71/B71-1)</f>
        <v xml:space="preserve"> </v>
      </c>
      <c r="C156" s="66" t="str">
        <f t="shared" si="99"/>
        <v xml:space="preserve"> </v>
      </c>
      <c r="D156" s="66" t="str">
        <f t="shared" si="99"/>
        <v xml:space="preserve"> </v>
      </c>
      <c r="E156" s="66" t="str">
        <f t="shared" si="99"/>
        <v xml:space="preserve"> </v>
      </c>
      <c r="F156" s="66" t="str">
        <f t="shared" si="99"/>
        <v xml:space="preserve"> </v>
      </c>
      <c r="G156" s="66" t="str">
        <f t="shared" si="99"/>
        <v xml:space="preserve"> </v>
      </c>
      <c r="H156" s="66" t="str">
        <f t="shared" si="99"/>
        <v xml:space="preserve"> </v>
      </c>
      <c r="I156" s="66" t="str">
        <f t="shared" si="99"/>
        <v xml:space="preserve"> </v>
      </c>
      <c r="J156" s="66" t="str">
        <f t="shared" si="99"/>
        <v xml:space="preserve"> </v>
      </c>
      <c r="K156" s="66" t="str">
        <f t="shared" si="99"/>
        <v xml:space="preserve"> </v>
      </c>
      <c r="L156" s="125" t="str">
        <f t="shared" si="99"/>
        <v xml:space="preserve"> </v>
      </c>
    </row>
    <row r="157" spans="1:12" ht="12.75" hidden="1" customHeight="1" outlineLevel="2" x14ac:dyDescent="0.2">
      <c r="A157" s="55" t="str">
        <f>"         "&amp;Labels!C91</f>
        <v xml:space="preserve">         Total</v>
      </c>
      <c r="B157" s="66" t="str">
        <f t="shared" ref="B157:L157" si="100">IF(B72=0," ",C72/B72-1)</f>
        <v xml:space="preserve"> </v>
      </c>
      <c r="C157" s="66" t="str">
        <f t="shared" si="100"/>
        <v xml:space="preserve"> </v>
      </c>
      <c r="D157" s="66" t="str">
        <f t="shared" si="100"/>
        <v xml:space="preserve"> </v>
      </c>
      <c r="E157" s="66" t="str">
        <f t="shared" si="100"/>
        <v xml:space="preserve"> </v>
      </c>
      <c r="F157" s="66" t="str">
        <f t="shared" si="100"/>
        <v xml:space="preserve"> </v>
      </c>
      <c r="G157" s="66" t="str">
        <f t="shared" si="100"/>
        <v xml:space="preserve"> </v>
      </c>
      <c r="H157" s="66" t="str">
        <f t="shared" si="100"/>
        <v xml:space="preserve"> </v>
      </c>
      <c r="I157" s="66" t="str">
        <f t="shared" si="100"/>
        <v xml:space="preserve"> </v>
      </c>
      <c r="J157" s="66" t="str">
        <f t="shared" si="100"/>
        <v xml:space="preserve"> </v>
      </c>
      <c r="K157" s="66" t="str">
        <f t="shared" si="100"/>
        <v xml:space="preserve"> </v>
      </c>
      <c r="L157" s="125" t="str">
        <f t="shared" si="100"/>
        <v xml:space="preserve"> </v>
      </c>
    </row>
    <row r="158" spans="1:12" ht="12.75" hidden="1" customHeight="1" outlineLevel="2" x14ac:dyDescent="0.2">
      <c r="A158" s="55" t="str">
        <f>"            "&amp;Labels!B96</f>
        <v xml:space="preserve">            Direct</v>
      </c>
      <c r="B158" s="67" t="str">
        <f t="shared" ref="B158:L158" si="101">IF(B73=0," ",C73/B73-1)</f>
        <v xml:space="preserve"> </v>
      </c>
      <c r="C158" s="67" t="str">
        <f t="shared" si="101"/>
        <v xml:space="preserve"> </v>
      </c>
      <c r="D158" s="67" t="str">
        <f t="shared" si="101"/>
        <v xml:space="preserve"> </v>
      </c>
      <c r="E158" s="67" t="str">
        <f t="shared" si="101"/>
        <v xml:space="preserve"> </v>
      </c>
      <c r="F158" s="67" t="str">
        <f t="shared" si="101"/>
        <v xml:space="preserve"> </v>
      </c>
      <c r="G158" s="67" t="str">
        <f t="shared" si="101"/>
        <v xml:space="preserve"> </v>
      </c>
      <c r="H158" s="67" t="str">
        <f t="shared" si="101"/>
        <v xml:space="preserve"> </v>
      </c>
      <c r="I158" s="67" t="str">
        <f t="shared" si="101"/>
        <v xml:space="preserve"> </v>
      </c>
      <c r="J158" s="67" t="str">
        <f t="shared" si="101"/>
        <v xml:space="preserve"> </v>
      </c>
      <c r="K158" s="67" t="str">
        <f t="shared" si="101"/>
        <v xml:space="preserve"> </v>
      </c>
      <c r="L158" s="127" t="str">
        <f t="shared" si="101"/>
        <v xml:space="preserve"> </v>
      </c>
    </row>
    <row r="159" spans="1:12" ht="12.75" hidden="1" customHeight="1" outlineLevel="2" x14ac:dyDescent="0.2">
      <c r="A159" s="55" t="str">
        <f>"            "&amp;Labels!B97</f>
        <v xml:space="preserve">            Indirect</v>
      </c>
      <c r="B159" s="67" t="str">
        <f t="shared" ref="B159:L159" si="102">IF(B74=0," ",C74/B74-1)</f>
        <v xml:space="preserve"> </v>
      </c>
      <c r="C159" s="67" t="str">
        <f t="shared" si="102"/>
        <v xml:space="preserve"> </v>
      </c>
      <c r="D159" s="67" t="str">
        <f t="shared" si="102"/>
        <v xml:space="preserve"> </v>
      </c>
      <c r="E159" s="67" t="str">
        <f t="shared" si="102"/>
        <v xml:space="preserve"> </v>
      </c>
      <c r="F159" s="67" t="str">
        <f t="shared" si="102"/>
        <v xml:space="preserve"> </v>
      </c>
      <c r="G159" s="67" t="str">
        <f t="shared" si="102"/>
        <v xml:space="preserve"> </v>
      </c>
      <c r="H159" s="67" t="str">
        <f t="shared" si="102"/>
        <v xml:space="preserve"> </v>
      </c>
      <c r="I159" s="67" t="str">
        <f t="shared" si="102"/>
        <v xml:space="preserve"> </v>
      </c>
      <c r="J159" s="67" t="str">
        <f t="shared" si="102"/>
        <v xml:space="preserve"> </v>
      </c>
      <c r="K159" s="67" t="str">
        <f t="shared" si="102"/>
        <v xml:space="preserve"> </v>
      </c>
      <c r="L159" s="127" t="str">
        <f t="shared" si="102"/>
        <v xml:space="preserve"> </v>
      </c>
    </row>
    <row r="160" spans="1:12" ht="12.75" hidden="1" customHeight="1" outlineLevel="2" x14ac:dyDescent="0.2">
      <c r="A160" s="55" t="str">
        <f>"            "&amp;Labels!C95</f>
        <v xml:space="preserve">            Total</v>
      </c>
      <c r="B160" s="66" t="str">
        <f t="shared" ref="B160:L160" si="103">IF(B72=0," ",C72/B72-1)</f>
        <v xml:space="preserve"> </v>
      </c>
      <c r="C160" s="66" t="str">
        <f t="shared" si="103"/>
        <v xml:space="preserve"> </v>
      </c>
      <c r="D160" s="66" t="str">
        <f t="shared" si="103"/>
        <v xml:space="preserve"> </v>
      </c>
      <c r="E160" s="66" t="str">
        <f t="shared" si="103"/>
        <v xml:space="preserve"> </v>
      </c>
      <c r="F160" s="66" t="str">
        <f t="shared" si="103"/>
        <v xml:space="preserve"> </v>
      </c>
      <c r="G160" s="66" t="str">
        <f t="shared" si="103"/>
        <v xml:space="preserve"> </v>
      </c>
      <c r="H160" s="66" t="str">
        <f t="shared" si="103"/>
        <v xml:space="preserve"> </v>
      </c>
      <c r="I160" s="66" t="str">
        <f t="shared" si="103"/>
        <v xml:space="preserve"> </v>
      </c>
      <c r="J160" s="66" t="str">
        <f t="shared" si="103"/>
        <v xml:space="preserve"> </v>
      </c>
      <c r="K160" s="66" t="str">
        <f t="shared" si="103"/>
        <v xml:space="preserve"> </v>
      </c>
      <c r="L160" s="125" t="str">
        <f t="shared" si="103"/>
        <v xml:space="preserve"> </v>
      </c>
    </row>
    <row r="161" spans="1:12" ht="12.75" hidden="1" customHeight="1" outlineLevel="2" x14ac:dyDescent="0.2">
      <c r="A161" s="52" t="str">
        <f>"      "&amp;Labels!C99</f>
        <v xml:space="preserve">      Total</v>
      </c>
      <c r="B161" s="64" t="str">
        <f t="shared" ref="B161:L161" si="104">IF(B49=0," ",C49/B49-1)</f>
        <v xml:space="preserve"> </v>
      </c>
      <c r="C161" s="64" t="str">
        <f t="shared" si="104"/>
        <v xml:space="preserve"> </v>
      </c>
      <c r="D161" s="64" t="str">
        <f t="shared" si="104"/>
        <v xml:space="preserve"> </v>
      </c>
      <c r="E161" s="64" t="str">
        <f t="shared" si="104"/>
        <v xml:space="preserve"> </v>
      </c>
      <c r="F161" s="64" t="str">
        <f t="shared" si="104"/>
        <v xml:space="preserve"> </v>
      </c>
      <c r="G161" s="64" t="str">
        <f t="shared" si="104"/>
        <v xml:space="preserve"> </v>
      </c>
      <c r="H161" s="64" t="str">
        <f t="shared" si="104"/>
        <v xml:space="preserve"> </v>
      </c>
      <c r="I161" s="64" t="str">
        <f t="shared" si="104"/>
        <v xml:space="preserve"> </v>
      </c>
      <c r="J161" s="64" t="str">
        <f t="shared" si="104"/>
        <v xml:space="preserve"> </v>
      </c>
      <c r="K161" s="64" t="str">
        <f t="shared" si="104"/>
        <v xml:space="preserve"> </v>
      </c>
      <c r="L161" s="123" t="str">
        <f t="shared" si="104"/>
        <v xml:space="preserve"> </v>
      </c>
    </row>
    <row r="162" spans="1:12" ht="12.75" hidden="1" customHeight="1" outlineLevel="2" x14ac:dyDescent="0.2">
      <c r="A162" s="55" t="str">
        <f>"         "&amp;Labels!B92</f>
        <v xml:space="preserve">         Direct</v>
      </c>
      <c r="B162" s="66"/>
      <c r="C162" s="66"/>
      <c r="D162" s="66"/>
      <c r="E162" s="66"/>
      <c r="F162" s="66"/>
      <c r="G162" s="66"/>
      <c r="H162" s="66"/>
      <c r="I162" s="66"/>
      <c r="J162" s="66"/>
      <c r="K162" s="66"/>
      <c r="L162" s="125"/>
    </row>
    <row r="163" spans="1:12" ht="12.75" hidden="1" customHeight="1" outlineLevel="2" x14ac:dyDescent="0.2">
      <c r="A163" s="55" t="str">
        <f>"            "&amp;Labels!B96</f>
        <v xml:space="preserve">            Direct</v>
      </c>
      <c r="B163" s="67" t="str">
        <f t="shared" ref="B163:L163" si="105">IF(B78=0," ",C78/B78-1)</f>
        <v xml:space="preserve"> </v>
      </c>
      <c r="C163" s="67" t="str">
        <f t="shared" si="105"/>
        <v xml:space="preserve"> </v>
      </c>
      <c r="D163" s="67" t="str">
        <f t="shared" si="105"/>
        <v xml:space="preserve"> </v>
      </c>
      <c r="E163" s="67" t="str">
        <f t="shared" si="105"/>
        <v xml:space="preserve"> </v>
      </c>
      <c r="F163" s="67" t="str">
        <f t="shared" si="105"/>
        <v xml:space="preserve"> </v>
      </c>
      <c r="G163" s="67" t="str">
        <f t="shared" si="105"/>
        <v xml:space="preserve"> </v>
      </c>
      <c r="H163" s="67" t="str">
        <f t="shared" si="105"/>
        <v xml:space="preserve"> </v>
      </c>
      <c r="I163" s="67" t="str">
        <f t="shared" si="105"/>
        <v xml:space="preserve"> </v>
      </c>
      <c r="J163" s="67" t="str">
        <f t="shared" si="105"/>
        <v xml:space="preserve"> </v>
      </c>
      <c r="K163" s="67" t="str">
        <f t="shared" si="105"/>
        <v xml:space="preserve"> </v>
      </c>
      <c r="L163" s="127" t="str">
        <f t="shared" si="105"/>
        <v xml:space="preserve"> </v>
      </c>
    </row>
    <row r="164" spans="1:12" ht="12.75" hidden="1" customHeight="1" outlineLevel="2" x14ac:dyDescent="0.2">
      <c r="A164" s="55" t="str">
        <f>"            "&amp;Labels!B97</f>
        <v xml:space="preserve">            Indirect</v>
      </c>
      <c r="B164" s="67" t="str">
        <f t="shared" ref="B164:L164" si="106">IF(B79=0," ",C79/B79-1)</f>
        <v xml:space="preserve"> </v>
      </c>
      <c r="C164" s="67" t="str">
        <f t="shared" si="106"/>
        <v xml:space="preserve"> </v>
      </c>
      <c r="D164" s="67" t="str">
        <f t="shared" si="106"/>
        <v xml:space="preserve"> </v>
      </c>
      <c r="E164" s="67" t="str">
        <f t="shared" si="106"/>
        <v xml:space="preserve"> </v>
      </c>
      <c r="F164" s="67" t="str">
        <f t="shared" si="106"/>
        <v xml:space="preserve"> </v>
      </c>
      <c r="G164" s="67" t="str">
        <f t="shared" si="106"/>
        <v xml:space="preserve"> </v>
      </c>
      <c r="H164" s="67" t="str">
        <f t="shared" si="106"/>
        <v xml:space="preserve"> </v>
      </c>
      <c r="I164" s="67" t="str">
        <f t="shared" si="106"/>
        <v xml:space="preserve"> </v>
      </c>
      <c r="J164" s="67" t="str">
        <f t="shared" si="106"/>
        <v xml:space="preserve"> </v>
      </c>
      <c r="K164" s="67" t="str">
        <f t="shared" si="106"/>
        <v xml:space="preserve"> </v>
      </c>
      <c r="L164" s="127" t="str">
        <f t="shared" si="106"/>
        <v xml:space="preserve"> </v>
      </c>
    </row>
    <row r="165" spans="1:12" ht="12.75" hidden="1" customHeight="1" outlineLevel="2" x14ac:dyDescent="0.2">
      <c r="A165" s="55" t="str">
        <f>"            "&amp;Labels!C95</f>
        <v xml:space="preserve">            Total</v>
      </c>
      <c r="B165" s="66" t="str">
        <f t="shared" ref="B165:L165" si="107">IF(B80=0," ",C80/B80-1)</f>
        <v xml:space="preserve"> </v>
      </c>
      <c r="C165" s="66" t="str">
        <f t="shared" si="107"/>
        <v xml:space="preserve"> </v>
      </c>
      <c r="D165" s="66" t="str">
        <f t="shared" si="107"/>
        <v xml:space="preserve"> </v>
      </c>
      <c r="E165" s="66" t="str">
        <f t="shared" si="107"/>
        <v xml:space="preserve"> </v>
      </c>
      <c r="F165" s="66" t="str">
        <f t="shared" si="107"/>
        <v xml:space="preserve"> </v>
      </c>
      <c r="G165" s="66" t="str">
        <f t="shared" si="107"/>
        <v xml:space="preserve"> </v>
      </c>
      <c r="H165" s="66" t="str">
        <f t="shared" si="107"/>
        <v xml:space="preserve"> </v>
      </c>
      <c r="I165" s="66" t="str">
        <f t="shared" si="107"/>
        <v xml:space="preserve"> </v>
      </c>
      <c r="J165" s="66" t="str">
        <f t="shared" si="107"/>
        <v xml:space="preserve"> </v>
      </c>
      <c r="K165" s="66" t="str">
        <f t="shared" si="107"/>
        <v xml:space="preserve"> </v>
      </c>
      <c r="L165" s="125" t="str">
        <f t="shared" si="107"/>
        <v xml:space="preserve"> </v>
      </c>
    </row>
    <row r="166" spans="1:12" ht="12.75" hidden="1" customHeight="1" outlineLevel="2" x14ac:dyDescent="0.2">
      <c r="A166" s="55" t="str">
        <f>"         "&amp;Labels!B93</f>
        <v xml:space="preserve">         Indirect</v>
      </c>
      <c r="B166" s="66"/>
      <c r="C166" s="66"/>
      <c r="D166" s="66"/>
      <c r="E166" s="66"/>
      <c r="F166" s="66"/>
      <c r="G166" s="66"/>
      <c r="H166" s="66"/>
      <c r="I166" s="66"/>
      <c r="J166" s="66"/>
      <c r="K166" s="66"/>
      <c r="L166" s="125"/>
    </row>
    <row r="167" spans="1:12" ht="12.75" hidden="1" customHeight="1" outlineLevel="2" x14ac:dyDescent="0.2">
      <c r="A167" s="55" t="str">
        <f>"            "&amp;Labels!B96</f>
        <v xml:space="preserve">            Direct</v>
      </c>
      <c r="B167" s="67" t="str">
        <f t="shared" ref="B167:L167" si="108">IF(B82=0," ",C82/B82-1)</f>
        <v xml:space="preserve"> </v>
      </c>
      <c r="C167" s="67" t="str">
        <f t="shared" si="108"/>
        <v xml:space="preserve"> </v>
      </c>
      <c r="D167" s="67" t="str">
        <f t="shared" si="108"/>
        <v xml:space="preserve"> </v>
      </c>
      <c r="E167" s="67" t="str">
        <f t="shared" si="108"/>
        <v xml:space="preserve"> </v>
      </c>
      <c r="F167" s="67" t="str">
        <f t="shared" si="108"/>
        <v xml:space="preserve"> </v>
      </c>
      <c r="G167" s="67" t="str">
        <f t="shared" si="108"/>
        <v xml:space="preserve"> </v>
      </c>
      <c r="H167" s="67" t="str">
        <f t="shared" si="108"/>
        <v xml:space="preserve"> </v>
      </c>
      <c r="I167" s="67" t="str">
        <f t="shared" si="108"/>
        <v xml:space="preserve"> </v>
      </c>
      <c r="J167" s="67" t="str">
        <f t="shared" si="108"/>
        <v xml:space="preserve"> </v>
      </c>
      <c r="K167" s="67" t="str">
        <f t="shared" si="108"/>
        <v xml:space="preserve"> </v>
      </c>
      <c r="L167" s="127" t="str">
        <f t="shared" si="108"/>
        <v xml:space="preserve"> </v>
      </c>
    </row>
    <row r="168" spans="1:12" ht="12.75" hidden="1" customHeight="1" outlineLevel="2" x14ac:dyDescent="0.2">
      <c r="A168" s="55" t="str">
        <f>"            "&amp;Labels!B97</f>
        <v xml:space="preserve">            Indirect</v>
      </c>
      <c r="B168" s="67" t="str">
        <f t="shared" ref="B168:L168" si="109">IF(B83=0," ",C83/B83-1)</f>
        <v xml:space="preserve"> </v>
      </c>
      <c r="C168" s="67" t="str">
        <f t="shared" si="109"/>
        <v xml:space="preserve"> </v>
      </c>
      <c r="D168" s="67" t="str">
        <f t="shared" si="109"/>
        <v xml:space="preserve"> </v>
      </c>
      <c r="E168" s="67" t="str">
        <f t="shared" si="109"/>
        <v xml:space="preserve"> </v>
      </c>
      <c r="F168" s="67" t="str">
        <f t="shared" si="109"/>
        <v xml:space="preserve"> </v>
      </c>
      <c r="G168" s="67" t="str">
        <f t="shared" si="109"/>
        <v xml:space="preserve"> </v>
      </c>
      <c r="H168" s="67" t="str">
        <f t="shared" si="109"/>
        <v xml:space="preserve"> </v>
      </c>
      <c r="I168" s="67" t="str">
        <f t="shared" si="109"/>
        <v xml:space="preserve"> </v>
      </c>
      <c r="J168" s="67" t="str">
        <f t="shared" si="109"/>
        <v xml:space="preserve"> </v>
      </c>
      <c r="K168" s="67" t="str">
        <f t="shared" si="109"/>
        <v xml:space="preserve"> </v>
      </c>
      <c r="L168" s="127" t="str">
        <f t="shared" si="109"/>
        <v xml:space="preserve"> </v>
      </c>
    </row>
    <row r="169" spans="1:12" ht="12.75" hidden="1" customHeight="1" outlineLevel="2" x14ac:dyDescent="0.2">
      <c r="A169" s="55" t="str">
        <f>"            "&amp;Labels!C95</f>
        <v xml:space="preserve">            Total</v>
      </c>
      <c r="B169" s="66" t="str">
        <f t="shared" ref="B169:L169" si="110">IF(B84=0," ",C84/B84-1)</f>
        <v xml:space="preserve"> </v>
      </c>
      <c r="C169" s="66" t="str">
        <f t="shared" si="110"/>
        <v xml:space="preserve"> </v>
      </c>
      <c r="D169" s="66" t="str">
        <f t="shared" si="110"/>
        <v xml:space="preserve"> </v>
      </c>
      <c r="E169" s="66" t="str">
        <f t="shared" si="110"/>
        <v xml:space="preserve"> </v>
      </c>
      <c r="F169" s="66" t="str">
        <f t="shared" si="110"/>
        <v xml:space="preserve"> </v>
      </c>
      <c r="G169" s="66" t="str">
        <f t="shared" si="110"/>
        <v xml:space="preserve"> </v>
      </c>
      <c r="H169" s="66" t="str">
        <f t="shared" si="110"/>
        <v xml:space="preserve"> </v>
      </c>
      <c r="I169" s="66" t="str">
        <f t="shared" si="110"/>
        <v xml:space="preserve"> </v>
      </c>
      <c r="J169" s="66" t="str">
        <f t="shared" si="110"/>
        <v xml:space="preserve"> </v>
      </c>
      <c r="K169" s="66" t="str">
        <f t="shared" si="110"/>
        <v xml:space="preserve"> </v>
      </c>
      <c r="L169" s="125" t="str">
        <f t="shared" si="110"/>
        <v xml:space="preserve"> </v>
      </c>
    </row>
    <row r="170" spans="1:12" ht="12.75" hidden="1" customHeight="1" outlineLevel="2" x14ac:dyDescent="0.2">
      <c r="A170" s="55" t="str">
        <f>"         "&amp;Labels!C91</f>
        <v xml:space="preserve">         Total</v>
      </c>
      <c r="B170" s="66" t="str">
        <f t="shared" ref="B170:L170" si="111">IF(B49=0," ",C49/B49-1)</f>
        <v xml:space="preserve"> </v>
      </c>
      <c r="C170" s="66" t="str">
        <f t="shared" si="111"/>
        <v xml:space="preserve"> </v>
      </c>
      <c r="D170" s="66" t="str">
        <f t="shared" si="111"/>
        <v xml:space="preserve"> </v>
      </c>
      <c r="E170" s="66" t="str">
        <f t="shared" si="111"/>
        <v xml:space="preserve"> </v>
      </c>
      <c r="F170" s="66" t="str">
        <f t="shared" si="111"/>
        <v xml:space="preserve"> </v>
      </c>
      <c r="G170" s="66" t="str">
        <f t="shared" si="111"/>
        <v xml:space="preserve"> </v>
      </c>
      <c r="H170" s="66" t="str">
        <f t="shared" si="111"/>
        <v xml:space="preserve"> </v>
      </c>
      <c r="I170" s="66" t="str">
        <f t="shared" si="111"/>
        <v xml:space="preserve"> </v>
      </c>
      <c r="J170" s="66" t="str">
        <f t="shared" si="111"/>
        <v xml:space="preserve"> </v>
      </c>
      <c r="K170" s="66" t="str">
        <f t="shared" si="111"/>
        <v xml:space="preserve"> </v>
      </c>
      <c r="L170" s="125" t="str">
        <f t="shared" si="111"/>
        <v xml:space="preserve"> </v>
      </c>
    </row>
    <row r="171" spans="1:12" ht="12.75" hidden="1" customHeight="1" outlineLevel="2" x14ac:dyDescent="0.2">
      <c r="A171" s="55" t="str">
        <f>"            "&amp;Labels!B96</f>
        <v xml:space="preserve">            Direct</v>
      </c>
      <c r="B171" s="67" t="str">
        <f t="shared" ref="B171:L171" si="112">IF(B86=0," ",C86/B86-1)</f>
        <v xml:space="preserve"> </v>
      </c>
      <c r="C171" s="67" t="str">
        <f t="shared" si="112"/>
        <v xml:space="preserve"> </v>
      </c>
      <c r="D171" s="67" t="str">
        <f t="shared" si="112"/>
        <v xml:space="preserve"> </v>
      </c>
      <c r="E171" s="67" t="str">
        <f t="shared" si="112"/>
        <v xml:space="preserve"> </v>
      </c>
      <c r="F171" s="67" t="str">
        <f t="shared" si="112"/>
        <v xml:space="preserve"> </v>
      </c>
      <c r="G171" s="67" t="str">
        <f t="shared" si="112"/>
        <v xml:space="preserve"> </v>
      </c>
      <c r="H171" s="67" t="str">
        <f t="shared" si="112"/>
        <v xml:space="preserve"> </v>
      </c>
      <c r="I171" s="67" t="str">
        <f t="shared" si="112"/>
        <v xml:space="preserve"> </v>
      </c>
      <c r="J171" s="67" t="str">
        <f t="shared" si="112"/>
        <v xml:space="preserve"> </v>
      </c>
      <c r="K171" s="67" t="str">
        <f t="shared" si="112"/>
        <v xml:space="preserve"> </v>
      </c>
      <c r="L171" s="127" t="str">
        <f t="shared" si="112"/>
        <v xml:space="preserve"> </v>
      </c>
    </row>
    <row r="172" spans="1:12" ht="12.75" hidden="1" customHeight="1" outlineLevel="2" x14ac:dyDescent="0.2">
      <c r="A172" s="55" t="str">
        <f>"            "&amp;Labels!B97</f>
        <v xml:space="preserve">            Indirect</v>
      </c>
      <c r="B172" s="67" t="str">
        <f t="shared" ref="B172:L172" si="113">IF(B87=0," ",C87/B87-1)</f>
        <v xml:space="preserve"> </v>
      </c>
      <c r="C172" s="67" t="str">
        <f t="shared" si="113"/>
        <v xml:space="preserve"> </v>
      </c>
      <c r="D172" s="67" t="str">
        <f t="shared" si="113"/>
        <v xml:space="preserve"> </v>
      </c>
      <c r="E172" s="67" t="str">
        <f t="shared" si="113"/>
        <v xml:space="preserve"> </v>
      </c>
      <c r="F172" s="67" t="str">
        <f t="shared" si="113"/>
        <v xml:space="preserve"> </v>
      </c>
      <c r="G172" s="67" t="str">
        <f t="shared" si="113"/>
        <v xml:space="preserve"> </v>
      </c>
      <c r="H172" s="67" t="str">
        <f t="shared" si="113"/>
        <v xml:space="preserve"> </v>
      </c>
      <c r="I172" s="67" t="str">
        <f t="shared" si="113"/>
        <v xml:space="preserve"> </v>
      </c>
      <c r="J172" s="67" t="str">
        <f t="shared" si="113"/>
        <v xml:space="preserve"> </v>
      </c>
      <c r="K172" s="67" t="str">
        <f t="shared" si="113"/>
        <v xml:space="preserve"> </v>
      </c>
      <c r="L172" s="127" t="str">
        <f t="shared" si="113"/>
        <v xml:space="preserve"> </v>
      </c>
    </row>
    <row r="173" spans="1:12" ht="12.75" hidden="1" customHeight="1" outlineLevel="2" x14ac:dyDescent="0.2">
      <c r="A173" s="59" t="str">
        <f>"            "&amp;Labels!C95</f>
        <v xml:space="preserve">            Total</v>
      </c>
      <c r="B173" s="69" t="str">
        <f t="shared" ref="B173:L173" si="114">IF(B49=0," ",C49/B49-1)</f>
        <v xml:space="preserve"> </v>
      </c>
      <c r="C173" s="69" t="str">
        <f t="shared" si="114"/>
        <v xml:space="preserve"> </v>
      </c>
      <c r="D173" s="69" t="str">
        <f t="shared" si="114"/>
        <v xml:space="preserve"> </v>
      </c>
      <c r="E173" s="69" t="str">
        <f t="shared" si="114"/>
        <v xml:space="preserve"> </v>
      </c>
      <c r="F173" s="69" t="str">
        <f t="shared" si="114"/>
        <v xml:space="preserve"> </v>
      </c>
      <c r="G173" s="69" t="str">
        <f t="shared" si="114"/>
        <v xml:space="preserve"> </v>
      </c>
      <c r="H173" s="69" t="str">
        <f t="shared" si="114"/>
        <v xml:space="preserve"> </v>
      </c>
      <c r="I173" s="69" t="str">
        <f t="shared" si="114"/>
        <v xml:space="preserve"> </v>
      </c>
      <c r="J173" s="69" t="str">
        <f t="shared" si="114"/>
        <v xml:space="preserve"> </v>
      </c>
      <c r="K173" s="69" t="str">
        <f t="shared" si="114"/>
        <v xml:space="preserve"> </v>
      </c>
      <c r="L173" s="131" t="str">
        <f t="shared" si="114"/>
        <v xml:space="preserve"> </v>
      </c>
    </row>
    <row r="174" spans="1:12" ht="12.75" hidden="1" customHeight="1" outlineLevel="2" collapsed="1" x14ac:dyDescent="0.2"/>
    <row r="175" spans="1:12" ht="12.75" hidden="1" customHeight="1" outlineLevel="1" collapsed="1" x14ac:dyDescent="0.2"/>
    <row r="176" spans="1:12" ht="12.75" customHeight="1" collapsed="1" x14ac:dyDescent="0.2"/>
    <row r="177" spans="1:13" ht="12.75" customHeight="1" x14ac:dyDescent="0.2">
      <c r="A177" s="2" t="str">
        <f>"Unit Sales"</f>
        <v>Unit Sales</v>
      </c>
    </row>
    <row r="178" spans="1:13" ht="12.75" hidden="1" customHeight="1" outlineLevel="1" x14ac:dyDescent="0.2">
      <c r="A178" s="1" t="str">
        <f>" "</f>
        <v xml:space="preserve"> </v>
      </c>
    </row>
    <row r="179" spans="1:13" ht="12.75" hidden="1" customHeight="1" outlineLevel="1" x14ac:dyDescent="0.2">
      <c r="B179" s="9" t="str">
        <f>'(FnCalls 1)'!G6</f>
        <v>Q1 2009</v>
      </c>
      <c r="C179" s="10" t="str">
        <f>'(FnCalls 1)'!G7</f>
        <v>Q2 2009</v>
      </c>
      <c r="D179" s="10" t="str">
        <f>'(FnCalls 1)'!G8</f>
        <v>Q3 2009</v>
      </c>
      <c r="E179" s="10" t="str">
        <f>'(FnCalls 1)'!G9</f>
        <v>Q4 2009</v>
      </c>
      <c r="F179" s="10" t="str">
        <f>'(FnCalls 1)'!G10</f>
        <v>Q1 2010</v>
      </c>
      <c r="G179" s="10" t="str">
        <f>'(FnCalls 1)'!G11</f>
        <v>Q2 2010</v>
      </c>
      <c r="H179" s="10" t="str">
        <f>'(FnCalls 1)'!G12</f>
        <v>Q3 2010</v>
      </c>
      <c r="I179" s="10" t="str">
        <f>'(FnCalls 1)'!G13</f>
        <v>Q4 2010</v>
      </c>
      <c r="J179" s="10" t="str">
        <f>'(FnCalls 1)'!G14</f>
        <v>Q1 2011</v>
      </c>
      <c r="K179" s="10" t="str">
        <f>'(FnCalls 1)'!G15</f>
        <v>Q2 2011</v>
      </c>
      <c r="L179" s="10" t="str">
        <f>'(FnCalls 1)'!G16</f>
        <v>Q3 2011</v>
      </c>
      <c r="M179" s="11" t="str">
        <f>'(FnCalls 1)'!G17</f>
        <v>Q4 2011</v>
      </c>
    </row>
    <row r="180" spans="1:13" ht="12.75" hidden="1" customHeight="1" outlineLevel="1" x14ac:dyDescent="0.2">
      <c r="A180" s="49" t="str">
        <f>Labels!B63</f>
        <v>Sales Units</v>
      </c>
      <c r="B180" s="81"/>
      <c r="C180" s="81"/>
      <c r="D180" s="81"/>
      <c r="E180" s="81"/>
      <c r="F180" s="81"/>
      <c r="G180" s="81"/>
      <c r="H180" s="81"/>
      <c r="I180" s="81"/>
      <c r="J180" s="81"/>
      <c r="K180" s="81"/>
      <c r="L180" s="81"/>
      <c r="M180" s="132"/>
    </row>
    <row r="181" spans="1:13" ht="12.75" hidden="1" customHeight="1" outlineLevel="1" x14ac:dyDescent="0.2">
      <c r="A181" s="52" t="str">
        <f>"   "&amp;Labels!B111</f>
        <v xml:space="preserve">   Drill Press</v>
      </c>
      <c r="B181" s="83"/>
      <c r="C181" s="83"/>
      <c r="D181" s="83"/>
      <c r="E181" s="83"/>
      <c r="F181" s="83"/>
      <c r="G181" s="83"/>
      <c r="H181" s="83"/>
      <c r="I181" s="83"/>
      <c r="J181" s="83"/>
      <c r="K181" s="83"/>
      <c r="L181" s="83"/>
      <c r="M181" s="135"/>
    </row>
    <row r="182" spans="1:13" ht="12.75" hidden="1" customHeight="1" outlineLevel="1" x14ac:dyDescent="0.2">
      <c r="A182" s="55" t="str">
        <f>"      "&amp;Labels!B100</f>
        <v xml:space="preserve">      East</v>
      </c>
      <c r="B182" s="85"/>
      <c r="C182" s="85"/>
      <c r="D182" s="85"/>
      <c r="E182" s="85"/>
      <c r="F182" s="85"/>
      <c r="G182" s="85"/>
      <c r="H182" s="85"/>
      <c r="I182" s="85"/>
      <c r="J182" s="85"/>
      <c r="K182" s="85"/>
      <c r="L182" s="85"/>
      <c r="M182" s="138"/>
    </row>
    <row r="183" spans="1:13" ht="12.75" hidden="1" customHeight="1" outlineLevel="1" x14ac:dyDescent="0.2">
      <c r="A183" s="55" t="str">
        <f>"         "&amp;Labels!B92</f>
        <v xml:space="preserve">         Direct</v>
      </c>
      <c r="B183" s="85"/>
      <c r="C183" s="85"/>
      <c r="D183" s="85"/>
      <c r="E183" s="85"/>
      <c r="F183" s="85"/>
      <c r="G183" s="85"/>
      <c r="H183" s="85"/>
      <c r="I183" s="85"/>
      <c r="J183" s="85"/>
      <c r="K183" s="85"/>
      <c r="L183" s="85"/>
      <c r="M183" s="138"/>
    </row>
    <row r="184" spans="1:13" ht="12.75" hidden="1" customHeight="1" outlineLevel="1" x14ac:dyDescent="0.2">
      <c r="A184" s="55" t="str">
        <f>"            "&amp;Labels!B96</f>
        <v xml:space="preserve">            Direct</v>
      </c>
      <c r="B184" s="86">
        <f>'Sales History'!B100</f>
        <v>0</v>
      </c>
      <c r="C184" s="86">
        <f>'Sales History'!C100</f>
        <v>0</v>
      </c>
      <c r="D184" s="86">
        <f>'Sales History'!D100</f>
        <v>0</v>
      </c>
      <c r="E184" s="86">
        <f>'Sales History'!E100</f>
        <v>0</v>
      </c>
      <c r="F184" s="86">
        <f>'Sales History'!G100</f>
        <v>0</v>
      </c>
      <c r="G184" s="86">
        <f>'Sales History'!H100</f>
        <v>0</v>
      </c>
      <c r="H184" s="86">
        <f>'Sales History'!I100</f>
        <v>0</v>
      </c>
      <c r="I184" s="86">
        <f>'Sales History'!J100</f>
        <v>0</v>
      </c>
      <c r="J184" s="86">
        <f>'Sales Plan'!H12</f>
        <v>0</v>
      </c>
      <c r="K184" s="86">
        <f>'Sales Plan'!I12</f>
        <v>0</v>
      </c>
      <c r="L184" s="86">
        <f>'Sales Plan'!J12</f>
        <v>0</v>
      </c>
      <c r="M184" s="139">
        <f>'Sales Plan'!K12</f>
        <v>0</v>
      </c>
    </row>
    <row r="185" spans="1:13" ht="12.75" hidden="1" customHeight="1" outlineLevel="1" x14ac:dyDescent="0.2">
      <c r="A185" s="55" t="str">
        <f>"            "&amp;Labels!B97</f>
        <v xml:space="preserve">            Indirect</v>
      </c>
      <c r="B185" s="86">
        <f>'Sales History'!B101</f>
        <v>0</v>
      </c>
      <c r="C185" s="86">
        <f>'Sales History'!C101</f>
        <v>0</v>
      </c>
      <c r="D185" s="86">
        <f>'Sales History'!D101</f>
        <v>0</v>
      </c>
      <c r="E185" s="86">
        <f>'Sales History'!E101</f>
        <v>0</v>
      </c>
      <c r="F185" s="86">
        <f>'Sales History'!G101</f>
        <v>0</v>
      </c>
      <c r="G185" s="86">
        <f>'Sales History'!H101</f>
        <v>0</v>
      </c>
      <c r="H185" s="86">
        <f>'Sales History'!I101</f>
        <v>0</v>
      </c>
      <c r="I185" s="86">
        <f>'Sales History'!J101</f>
        <v>0</v>
      </c>
      <c r="J185" s="86">
        <f>'Sales Plan'!H13</f>
        <v>0</v>
      </c>
      <c r="K185" s="86">
        <f>'Sales Plan'!I13</f>
        <v>0</v>
      </c>
      <c r="L185" s="86">
        <f>'Sales Plan'!J13</f>
        <v>0</v>
      </c>
      <c r="M185" s="139">
        <f>'Sales Plan'!K13</f>
        <v>0</v>
      </c>
    </row>
    <row r="186" spans="1:13" ht="12.75" hidden="1" customHeight="1" outlineLevel="1" x14ac:dyDescent="0.2">
      <c r="A186" s="55" t="str">
        <f>"            "&amp;Labels!C95</f>
        <v xml:space="preserve">            Total</v>
      </c>
      <c r="B186" s="85">
        <f t="shared" ref="B186:M186" si="115">SUM(B184:B185)</f>
        <v>0</v>
      </c>
      <c r="C186" s="85">
        <f t="shared" si="115"/>
        <v>0</v>
      </c>
      <c r="D186" s="85">
        <f t="shared" si="115"/>
        <v>0</v>
      </c>
      <c r="E186" s="85">
        <f t="shared" si="115"/>
        <v>0</v>
      </c>
      <c r="F186" s="85">
        <f t="shared" si="115"/>
        <v>0</v>
      </c>
      <c r="G186" s="85">
        <f t="shared" si="115"/>
        <v>0</v>
      </c>
      <c r="H186" s="85">
        <f t="shared" si="115"/>
        <v>0</v>
      </c>
      <c r="I186" s="85">
        <f t="shared" si="115"/>
        <v>0</v>
      </c>
      <c r="J186" s="85">
        <f t="shared" si="115"/>
        <v>0</v>
      </c>
      <c r="K186" s="85">
        <f t="shared" si="115"/>
        <v>0</v>
      </c>
      <c r="L186" s="85">
        <f t="shared" si="115"/>
        <v>0</v>
      </c>
      <c r="M186" s="138">
        <f t="shared" si="115"/>
        <v>0</v>
      </c>
    </row>
    <row r="187" spans="1:13" ht="12.75" hidden="1" customHeight="1" outlineLevel="1" x14ac:dyDescent="0.2">
      <c r="A187" s="55" t="str">
        <f>"         "&amp;Labels!B93</f>
        <v xml:space="preserve">         Indirect</v>
      </c>
      <c r="B187" s="85"/>
      <c r="C187" s="85"/>
      <c r="D187" s="85"/>
      <c r="E187" s="85"/>
      <c r="F187" s="85"/>
      <c r="G187" s="85"/>
      <c r="H187" s="85"/>
      <c r="I187" s="85"/>
      <c r="J187" s="85"/>
      <c r="K187" s="85"/>
      <c r="L187" s="85"/>
      <c r="M187" s="138"/>
    </row>
    <row r="188" spans="1:13" ht="12.75" hidden="1" customHeight="1" outlineLevel="1" x14ac:dyDescent="0.2">
      <c r="A188" s="55" t="str">
        <f>"            "&amp;Labels!B96</f>
        <v xml:space="preserve">            Direct</v>
      </c>
      <c r="B188" s="86">
        <f>'Sales History'!B104</f>
        <v>0</v>
      </c>
      <c r="C188" s="86">
        <f>'Sales History'!C104</f>
        <v>0</v>
      </c>
      <c r="D188" s="86">
        <f>'Sales History'!D104</f>
        <v>0</v>
      </c>
      <c r="E188" s="86">
        <f>'Sales History'!E104</f>
        <v>0</v>
      </c>
      <c r="F188" s="86">
        <f>'Sales History'!G104</f>
        <v>0</v>
      </c>
      <c r="G188" s="86">
        <f>'Sales History'!H104</f>
        <v>0</v>
      </c>
      <c r="H188" s="86">
        <f>'Sales History'!I104</f>
        <v>0</v>
      </c>
      <c r="I188" s="86">
        <f>'Sales History'!J104</f>
        <v>0</v>
      </c>
      <c r="J188" s="86">
        <f>'Sales Plan'!H16</f>
        <v>0</v>
      </c>
      <c r="K188" s="86">
        <f>'Sales Plan'!I16</f>
        <v>0</v>
      </c>
      <c r="L188" s="86">
        <f>'Sales Plan'!J16</f>
        <v>0</v>
      </c>
      <c r="M188" s="139">
        <f>'Sales Plan'!K16</f>
        <v>0</v>
      </c>
    </row>
    <row r="189" spans="1:13" ht="12.75" hidden="1" customHeight="1" outlineLevel="1" x14ac:dyDescent="0.2">
      <c r="A189" s="55" t="str">
        <f>"            "&amp;Labels!B97</f>
        <v xml:space="preserve">            Indirect</v>
      </c>
      <c r="B189" s="86">
        <f>'Sales History'!B105</f>
        <v>0</v>
      </c>
      <c r="C189" s="86">
        <f>'Sales History'!C105</f>
        <v>0</v>
      </c>
      <c r="D189" s="86">
        <f>'Sales History'!D105</f>
        <v>0</v>
      </c>
      <c r="E189" s="86">
        <f>'Sales History'!E105</f>
        <v>0</v>
      </c>
      <c r="F189" s="86">
        <f>'Sales History'!G105</f>
        <v>0</v>
      </c>
      <c r="G189" s="86">
        <f>'Sales History'!H105</f>
        <v>0</v>
      </c>
      <c r="H189" s="86">
        <f>'Sales History'!I105</f>
        <v>0</v>
      </c>
      <c r="I189" s="86">
        <f>'Sales History'!J105</f>
        <v>0</v>
      </c>
      <c r="J189" s="86">
        <f>'Sales Plan'!H17</f>
        <v>0</v>
      </c>
      <c r="K189" s="86">
        <f>'Sales Plan'!I17</f>
        <v>0</v>
      </c>
      <c r="L189" s="86">
        <f>'Sales Plan'!J17</f>
        <v>0</v>
      </c>
      <c r="M189" s="139">
        <f>'Sales Plan'!K17</f>
        <v>0</v>
      </c>
    </row>
    <row r="190" spans="1:13" ht="12.75" hidden="1" customHeight="1" outlineLevel="1" x14ac:dyDescent="0.2">
      <c r="A190" s="55" t="str">
        <f>"            "&amp;Labels!C95</f>
        <v xml:space="preserve">            Total</v>
      </c>
      <c r="B190" s="85">
        <f t="shared" ref="B190:M190" si="116">SUM(B188:B189)</f>
        <v>0</v>
      </c>
      <c r="C190" s="85">
        <f t="shared" si="116"/>
        <v>0</v>
      </c>
      <c r="D190" s="85">
        <f t="shared" si="116"/>
        <v>0</v>
      </c>
      <c r="E190" s="85">
        <f t="shared" si="116"/>
        <v>0</v>
      </c>
      <c r="F190" s="85">
        <f t="shared" si="116"/>
        <v>0</v>
      </c>
      <c r="G190" s="85">
        <f t="shared" si="116"/>
        <v>0</v>
      </c>
      <c r="H190" s="85">
        <f t="shared" si="116"/>
        <v>0</v>
      </c>
      <c r="I190" s="85">
        <f t="shared" si="116"/>
        <v>0</v>
      </c>
      <c r="J190" s="85">
        <f t="shared" si="116"/>
        <v>0</v>
      </c>
      <c r="K190" s="85">
        <f t="shared" si="116"/>
        <v>0</v>
      </c>
      <c r="L190" s="85">
        <f t="shared" si="116"/>
        <v>0</v>
      </c>
      <c r="M190" s="138">
        <f t="shared" si="116"/>
        <v>0</v>
      </c>
    </row>
    <row r="191" spans="1:13" ht="12.75" hidden="1" customHeight="1" outlineLevel="1" x14ac:dyDescent="0.2">
      <c r="A191" s="55" t="str">
        <f>"         "&amp;Labels!C91</f>
        <v xml:space="preserve">         Total</v>
      </c>
      <c r="B191" s="85">
        <f t="shared" ref="B191:M191" si="117">SUM(B186,B190)</f>
        <v>0</v>
      </c>
      <c r="C191" s="85">
        <f t="shared" si="117"/>
        <v>0</v>
      </c>
      <c r="D191" s="85">
        <f t="shared" si="117"/>
        <v>0</v>
      </c>
      <c r="E191" s="85">
        <f t="shared" si="117"/>
        <v>0</v>
      </c>
      <c r="F191" s="85">
        <f t="shared" si="117"/>
        <v>0</v>
      </c>
      <c r="G191" s="85">
        <f t="shared" si="117"/>
        <v>0</v>
      </c>
      <c r="H191" s="85">
        <f t="shared" si="117"/>
        <v>0</v>
      </c>
      <c r="I191" s="85">
        <f t="shared" si="117"/>
        <v>0</v>
      </c>
      <c r="J191" s="85">
        <f t="shared" si="117"/>
        <v>0</v>
      </c>
      <c r="K191" s="85">
        <f t="shared" si="117"/>
        <v>0</v>
      </c>
      <c r="L191" s="85">
        <f t="shared" si="117"/>
        <v>0</v>
      </c>
      <c r="M191" s="138">
        <f t="shared" si="117"/>
        <v>0</v>
      </c>
    </row>
    <row r="192" spans="1:13" ht="12.75" hidden="1" customHeight="1" outlineLevel="1" x14ac:dyDescent="0.2">
      <c r="A192" s="55" t="str">
        <f>"            "&amp;Labels!B96</f>
        <v xml:space="preserve">            Direct</v>
      </c>
      <c r="B192" s="86">
        <f t="shared" ref="B192:M192" si="118">SUM(B184,B188)</f>
        <v>0</v>
      </c>
      <c r="C192" s="86">
        <f t="shared" si="118"/>
        <v>0</v>
      </c>
      <c r="D192" s="86">
        <f t="shared" si="118"/>
        <v>0</v>
      </c>
      <c r="E192" s="86">
        <f t="shared" si="118"/>
        <v>0</v>
      </c>
      <c r="F192" s="86">
        <f t="shared" si="118"/>
        <v>0</v>
      </c>
      <c r="G192" s="86">
        <f t="shared" si="118"/>
        <v>0</v>
      </c>
      <c r="H192" s="86">
        <f t="shared" si="118"/>
        <v>0</v>
      </c>
      <c r="I192" s="86">
        <f t="shared" si="118"/>
        <v>0</v>
      </c>
      <c r="J192" s="86">
        <f t="shared" si="118"/>
        <v>0</v>
      </c>
      <c r="K192" s="86">
        <f t="shared" si="118"/>
        <v>0</v>
      </c>
      <c r="L192" s="86">
        <f t="shared" si="118"/>
        <v>0</v>
      </c>
      <c r="M192" s="139">
        <f t="shared" si="118"/>
        <v>0</v>
      </c>
    </row>
    <row r="193" spans="1:13" ht="12.75" hidden="1" customHeight="1" outlineLevel="1" x14ac:dyDescent="0.2">
      <c r="A193" s="55" t="str">
        <f>"            "&amp;Labels!B97</f>
        <v xml:space="preserve">            Indirect</v>
      </c>
      <c r="B193" s="86">
        <f t="shared" ref="B193:M193" si="119">SUM(B185,B189)</f>
        <v>0</v>
      </c>
      <c r="C193" s="86">
        <f t="shared" si="119"/>
        <v>0</v>
      </c>
      <c r="D193" s="86">
        <f t="shared" si="119"/>
        <v>0</v>
      </c>
      <c r="E193" s="86">
        <f t="shared" si="119"/>
        <v>0</v>
      </c>
      <c r="F193" s="86">
        <f t="shared" si="119"/>
        <v>0</v>
      </c>
      <c r="G193" s="86">
        <f t="shared" si="119"/>
        <v>0</v>
      </c>
      <c r="H193" s="86">
        <f t="shared" si="119"/>
        <v>0</v>
      </c>
      <c r="I193" s="86">
        <f t="shared" si="119"/>
        <v>0</v>
      </c>
      <c r="J193" s="86">
        <f t="shared" si="119"/>
        <v>0</v>
      </c>
      <c r="K193" s="86">
        <f t="shared" si="119"/>
        <v>0</v>
      </c>
      <c r="L193" s="86">
        <f t="shared" si="119"/>
        <v>0</v>
      </c>
      <c r="M193" s="139">
        <f t="shared" si="119"/>
        <v>0</v>
      </c>
    </row>
    <row r="194" spans="1:13" ht="12.75" hidden="1" customHeight="1" outlineLevel="1" x14ac:dyDescent="0.2">
      <c r="A194" s="55" t="str">
        <f>"            "&amp;Labels!C95</f>
        <v xml:space="preserve">            Total</v>
      </c>
      <c r="B194" s="85">
        <f t="shared" ref="B194:M194" si="120">SUM(B186,B190)</f>
        <v>0</v>
      </c>
      <c r="C194" s="85">
        <f t="shared" si="120"/>
        <v>0</v>
      </c>
      <c r="D194" s="85">
        <f t="shared" si="120"/>
        <v>0</v>
      </c>
      <c r="E194" s="85">
        <f t="shared" si="120"/>
        <v>0</v>
      </c>
      <c r="F194" s="85">
        <f t="shared" si="120"/>
        <v>0</v>
      </c>
      <c r="G194" s="85">
        <f t="shared" si="120"/>
        <v>0</v>
      </c>
      <c r="H194" s="85">
        <f t="shared" si="120"/>
        <v>0</v>
      </c>
      <c r="I194" s="85">
        <f t="shared" si="120"/>
        <v>0</v>
      </c>
      <c r="J194" s="85">
        <f t="shared" si="120"/>
        <v>0</v>
      </c>
      <c r="K194" s="85">
        <f t="shared" si="120"/>
        <v>0</v>
      </c>
      <c r="L194" s="85">
        <f t="shared" si="120"/>
        <v>0</v>
      </c>
      <c r="M194" s="138">
        <f t="shared" si="120"/>
        <v>0</v>
      </c>
    </row>
    <row r="195" spans="1:13" ht="12.75" hidden="1" customHeight="1" outlineLevel="1" x14ac:dyDescent="0.2">
      <c r="A195" s="55" t="str">
        <f>"      "&amp;Labels!B101</f>
        <v xml:space="preserve">      West</v>
      </c>
      <c r="B195" s="85"/>
      <c r="C195" s="85"/>
      <c r="D195" s="85"/>
      <c r="E195" s="85"/>
      <c r="F195" s="85"/>
      <c r="G195" s="85"/>
      <c r="H195" s="85"/>
      <c r="I195" s="85"/>
      <c r="J195" s="85"/>
      <c r="K195" s="85"/>
      <c r="L195" s="85"/>
      <c r="M195" s="138"/>
    </row>
    <row r="196" spans="1:13" ht="12.75" hidden="1" customHeight="1" outlineLevel="1" x14ac:dyDescent="0.2">
      <c r="A196" s="55" t="str">
        <f>"         "&amp;Labels!B92</f>
        <v xml:space="preserve">         Direct</v>
      </c>
      <c r="B196" s="85"/>
      <c r="C196" s="85"/>
      <c r="D196" s="85"/>
      <c r="E196" s="85"/>
      <c r="F196" s="85"/>
      <c r="G196" s="85"/>
      <c r="H196" s="85"/>
      <c r="I196" s="85"/>
      <c r="J196" s="85"/>
      <c r="K196" s="85"/>
      <c r="L196" s="85"/>
      <c r="M196" s="138"/>
    </row>
    <row r="197" spans="1:13" ht="12.75" hidden="1" customHeight="1" outlineLevel="1" x14ac:dyDescent="0.2">
      <c r="A197" s="55" t="str">
        <f>"            "&amp;Labels!B96</f>
        <v xml:space="preserve">            Direct</v>
      </c>
      <c r="B197" s="86">
        <f>'Sales History'!B113</f>
        <v>0</v>
      </c>
      <c r="C197" s="86">
        <f>'Sales History'!C113</f>
        <v>0</v>
      </c>
      <c r="D197" s="86">
        <f>'Sales History'!D113</f>
        <v>0</v>
      </c>
      <c r="E197" s="86">
        <f>'Sales History'!E113</f>
        <v>0</v>
      </c>
      <c r="F197" s="86">
        <f>'Sales History'!G113</f>
        <v>0</v>
      </c>
      <c r="G197" s="86">
        <f>'Sales History'!H113</f>
        <v>0</v>
      </c>
      <c r="H197" s="86">
        <f>'Sales History'!I113</f>
        <v>0</v>
      </c>
      <c r="I197" s="86">
        <f>'Sales History'!J113</f>
        <v>0</v>
      </c>
      <c r="J197" s="86">
        <f>'Sales Plan'!H25</f>
        <v>0</v>
      </c>
      <c r="K197" s="86">
        <f>'Sales Plan'!I25</f>
        <v>0</v>
      </c>
      <c r="L197" s="86">
        <f>'Sales Plan'!J25</f>
        <v>0</v>
      </c>
      <c r="M197" s="139">
        <f>'Sales Plan'!K25</f>
        <v>0</v>
      </c>
    </row>
    <row r="198" spans="1:13" ht="12.75" hidden="1" customHeight="1" outlineLevel="1" x14ac:dyDescent="0.2">
      <c r="A198" s="55" t="str">
        <f>"            "&amp;Labels!B97</f>
        <v xml:space="preserve">            Indirect</v>
      </c>
      <c r="B198" s="86">
        <f>'Sales History'!B114</f>
        <v>0</v>
      </c>
      <c r="C198" s="86">
        <f>'Sales History'!C114</f>
        <v>0</v>
      </c>
      <c r="D198" s="86">
        <f>'Sales History'!D114</f>
        <v>0</v>
      </c>
      <c r="E198" s="86">
        <f>'Sales History'!E114</f>
        <v>0</v>
      </c>
      <c r="F198" s="86">
        <f>'Sales History'!G114</f>
        <v>0</v>
      </c>
      <c r="G198" s="86">
        <f>'Sales History'!H114</f>
        <v>0</v>
      </c>
      <c r="H198" s="86">
        <f>'Sales History'!I114</f>
        <v>0</v>
      </c>
      <c r="I198" s="86">
        <f>'Sales History'!J114</f>
        <v>0</v>
      </c>
      <c r="J198" s="86">
        <f>'Sales Plan'!H26</f>
        <v>0</v>
      </c>
      <c r="K198" s="86">
        <f>'Sales Plan'!I26</f>
        <v>0</v>
      </c>
      <c r="L198" s="86">
        <f>'Sales Plan'!J26</f>
        <v>0</v>
      </c>
      <c r="M198" s="139">
        <f>'Sales Plan'!K26</f>
        <v>0</v>
      </c>
    </row>
    <row r="199" spans="1:13" ht="12.75" hidden="1" customHeight="1" outlineLevel="1" x14ac:dyDescent="0.2">
      <c r="A199" s="55" t="str">
        <f>"            "&amp;Labels!C95</f>
        <v xml:space="preserve">            Total</v>
      </c>
      <c r="B199" s="85">
        <f t="shared" ref="B199:M199" si="121">SUM(B197:B198)</f>
        <v>0</v>
      </c>
      <c r="C199" s="85">
        <f t="shared" si="121"/>
        <v>0</v>
      </c>
      <c r="D199" s="85">
        <f t="shared" si="121"/>
        <v>0</v>
      </c>
      <c r="E199" s="85">
        <f t="shared" si="121"/>
        <v>0</v>
      </c>
      <c r="F199" s="85">
        <f t="shared" si="121"/>
        <v>0</v>
      </c>
      <c r="G199" s="85">
        <f t="shared" si="121"/>
        <v>0</v>
      </c>
      <c r="H199" s="85">
        <f t="shared" si="121"/>
        <v>0</v>
      </c>
      <c r="I199" s="85">
        <f t="shared" si="121"/>
        <v>0</v>
      </c>
      <c r="J199" s="85">
        <f t="shared" si="121"/>
        <v>0</v>
      </c>
      <c r="K199" s="85">
        <f t="shared" si="121"/>
        <v>0</v>
      </c>
      <c r="L199" s="85">
        <f t="shared" si="121"/>
        <v>0</v>
      </c>
      <c r="M199" s="138">
        <f t="shared" si="121"/>
        <v>0</v>
      </c>
    </row>
    <row r="200" spans="1:13" ht="12.75" hidden="1" customHeight="1" outlineLevel="1" x14ac:dyDescent="0.2">
      <c r="A200" s="55" t="str">
        <f>"         "&amp;Labels!B93</f>
        <v xml:space="preserve">         Indirect</v>
      </c>
      <c r="B200" s="85"/>
      <c r="C200" s="85"/>
      <c r="D200" s="85"/>
      <c r="E200" s="85"/>
      <c r="F200" s="85"/>
      <c r="G200" s="85"/>
      <c r="H200" s="85"/>
      <c r="I200" s="85"/>
      <c r="J200" s="85"/>
      <c r="K200" s="85"/>
      <c r="L200" s="85"/>
      <c r="M200" s="138"/>
    </row>
    <row r="201" spans="1:13" ht="12.75" hidden="1" customHeight="1" outlineLevel="1" x14ac:dyDescent="0.2">
      <c r="A201" s="55" t="str">
        <f>"            "&amp;Labels!B96</f>
        <v xml:space="preserve">            Direct</v>
      </c>
      <c r="B201" s="86">
        <f>'Sales History'!B117</f>
        <v>0</v>
      </c>
      <c r="C201" s="86">
        <f>'Sales History'!C117</f>
        <v>0</v>
      </c>
      <c r="D201" s="86">
        <f>'Sales History'!D117</f>
        <v>0</v>
      </c>
      <c r="E201" s="86">
        <f>'Sales History'!E117</f>
        <v>0</v>
      </c>
      <c r="F201" s="86">
        <f>'Sales History'!G117</f>
        <v>0</v>
      </c>
      <c r="G201" s="86">
        <f>'Sales History'!H117</f>
        <v>0</v>
      </c>
      <c r="H201" s="86">
        <f>'Sales History'!I117</f>
        <v>0</v>
      </c>
      <c r="I201" s="86">
        <f>'Sales History'!J117</f>
        <v>0</v>
      </c>
      <c r="J201" s="86">
        <f>'Sales Plan'!H29</f>
        <v>0</v>
      </c>
      <c r="K201" s="86">
        <f>'Sales Plan'!I29</f>
        <v>0</v>
      </c>
      <c r="L201" s="86">
        <f>'Sales Plan'!J29</f>
        <v>0</v>
      </c>
      <c r="M201" s="139">
        <f>'Sales Plan'!K29</f>
        <v>0</v>
      </c>
    </row>
    <row r="202" spans="1:13" ht="12.75" hidden="1" customHeight="1" outlineLevel="1" x14ac:dyDescent="0.2">
      <c r="A202" s="55" t="str">
        <f>"            "&amp;Labels!B97</f>
        <v xml:space="preserve">            Indirect</v>
      </c>
      <c r="B202" s="86">
        <f>'Sales History'!B118</f>
        <v>0</v>
      </c>
      <c r="C202" s="86">
        <f>'Sales History'!C118</f>
        <v>0</v>
      </c>
      <c r="D202" s="86">
        <f>'Sales History'!D118</f>
        <v>0</v>
      </c>
      <c r="E202" s="86">
        <f>'Sales History'!E118</f>
        <v>0</v>
      </c>
      <c r="F202" s="86">
        <f>'Sales History'!G118</f>
        <v>0</v>
      </c>
      <c r="G202" s="86">
        <f>'Sales History'!H118</f>
        <v>0</v>
      </c>
      <c r="H202" s="86">
        <f>'Sales History'!I118</f>
        <v>0</v>
      </c>
      <c r="I202" s="86">
        <f>'Sales History'!J118</f>
        <v>0</v>
      </c>
      <c r="J202" s="86">
        <f>'Sales Plan'!H30</f>
        <v>0</v>
      </c>
      <c r="K202" s="86">
        <f>'Sales Plan'!I30</f>
        <v>0</v>
      </c>
      <c r="L202" s="86">
        <f>'Sales Plan'!J30</f>
        <v>0</v>
      </c>
      <c r="M202" s="139">
        <f>'Sales Plan'!K30</f>
        <v>0</v>
      </c>
    </row>
    <row r="203" spans="1:13" ht="12.75" hidden="1" customHeight="1" outlineLevel="1" x14ac:dyDescent="0.2">
      <c r="A203" s="55" t="str">
        <f>"            "&amp;Labels!C95</f>
        <v xml:space="preserve">            Total</v>
      </c>
      <c r="B203" s="85">
        <f t="shared" ref="B203:M203" si="122">SUM(B201:B202)</f>
        <v>0</v>
      </c>
      <c r="C203" s="85">
        <f t="shared" si="122"/>
        <v>0</v>
      </c>
      <c r="D203" s="85">
        <f t="shared" si="122"/>
        <v>0</v>
      </c>
      <c r="E203" s="85">
        <f t="shared" si="122"/>
        <v>0</v>
      </c>
      <c r="F203" s="85">
        <f t="shared" si="122"/>
        <v>0</v>
      </c>
      <c r="G203" s="85">
        <f t="shared" si="122"/>
        <v>0</v>
      </c>
      <c r="H203" s="85">
        <f t="shared" si="122"/>
        <v>0</v>
      </c>
      <c r="I203" s="85">
        <f t="shared" si="122"/>
        <v>0</v>
      </c>
      <c r="J203" s="85">
        <f t="shared" si="122"/>
        <v>0</v>
      </c>
      <c r="K203" s="85">
        <f t="shared" si="122"/>
        <v>0</v>
      </c>
      <c r="L203" s="85">
        <f t="shared" si="122"/>
        <v>0</v>
      </c>
      <c r="M203" s="138">
        <f t="shared" si="122"/>
        <v>0</v>
      </c>
    </row>
    <row r="204" spans="1:13" ht="12.75" hidden="1" customHeight="1" outlineLevel="1" x14ac:dyDescent="0.2">
      <c r="A204" s="55" t="str">
        <f>"         "&amp;Labels!C91</f>
        <v xml:space="preserve">         Total</v>
      </c>
      <c r="B204" s="85">
        <f t="shared" ref="B204:M204" si="123">SUM(B199,B203)</f>
        <v>0</v>
      </c>
      <c r="C204" s="85">
        <f t="shared" si="123"/>
        <v>0</v>
      </c>
      <c r="D204" s="85">
        <f t="shared" si="123"/>
        <v>0</v>
      </c>
      <c r="E204" s="85">
        <f t="shared" si="123"/>
        <v>0</v>
      </c>
      <c r="F204" s="85">
        <f t="shared" si="123"/>
        <v>0</v>
      </c>
      <c r="G204" s="85">
        <f t="shared" si="123"/>
        <v>0</v>
      </c>
      <c r="H204" s="85">
        <f t="shared" si="123"/>
        <v>0</v>
      </c>
      <c r="I204" s="85">
        <f t="shared" si="123"/>
        <v>0</v>
      </c>
      <c r="J204" s="85">
        <f t="shared" si="123"/>
        <v>0</v>
      </c>
      <c r="K204" s="85">
        <f t="shared" si="123"/>
        <v>0</v>
      </c>
      <c r="L204" s="85">
        <f t="shared" si="123"/>
        <v>0</v>
      </c>
      <c r="M204" s="138">
        <f t="shared" si="123"/>
        <v>0</v>
      </c>
    </row>
    <row r="205" spans="1:13" ht="12.75" hidden="1" customHeight="1" outlineLevel="1" x14ac:dyDescent="0.2">
      <c r="A205" s="55" t="str">
        <f>"            "&amp;Labels!B96</f>
        <v xml:space="preserve">            Direct</v>
      </c>
      <c r="B205" s="86">
        <f t="shared" ref="B205:M205" si="124">SUM(B197,B201)</f>
        <v>0</v>
      </c>
      <c r="C205" s="86">
        <f t="shared" si="124"/>
        <v>0</v>
      </c>
      <c r="D205" s="86">
        <f t="shared" si="124"/>
        <v>0</v>
      </c>
      <c r="E205" s="86">
        <f t="shared" si="124"/>
        <v>0</v>
      </c>
      <c r="F205" s="86">
        <f t="shared" si="124"/>
        <v>0</v>
      </c>
      <c r="G205" s="86">
        <f t="shared" si="124"/>
        <v>0</v>
      </c>
      <c r="H205" s="86">
        <f t="shared" si="124"/>
        <v>0</v>
      </c>
      <c r="I205" s="86">
        <f t="shared" si="124"/>
        <v>0</v>
      </c>
      <c r="J205" s="86">
        <f t="shared" si="124"/>
        <v>0</v>
      </c>
      <c r="K205" s="86">
        <f t="shared" si="124"/>
        <v>0</v>
      </c>
      <c r="L205" s="86">
        <f t="shared" si="124"/>
        <v>0</v>
      </c>
      <c r="M205" s="139">
        <f t="shared" si="124"/>
        <v>0</v>
      </c>
    </row>
    <row r="206" spans="1:13" ht="12.75" hidden="1" customHeight="1" outlineLevel="1" x14ac:dyDescent="0.2">
      <c r="A206" s="55" t="str">
        <f>"            "&amp;Labels!B97</f>
        <v xml:space="preserve">            Indirect</v>
      </c>
      <c r="B206" s="86">
        <f t="shared" ref="B206:M206" si="125">SUM(B198,B202)</f>
        <v>0</v>
      </c>
      <c r="C206" s="86">
        <f t="shared" si="125"/>
        <v>0</v>
      </c>
      <c r="D206" s="86">
        <f t="shared" si="125"/>
        <v>0</v>
      </c>
      <c r="E206" s="86">
        <f t="shared" si="125"/>
        <v>0</v>
      </c>
      <c r="F206" s="86">
        <f t="shared" si="125"/>
        <v>0</v>
      </c>
      <c r="G206" s="86">
        <f t="shared" si="125"/>
        <v>0</v>
      </c>
      <c r="H206" s="86">
        <f t="shared" si="125"/>
        <v>0</v>
      </c>
      <c r="I206" s="86">
        <f t="shared" si="125"/>
        <v>0</v>
      </c>
      <c r="J206" s="86">
        <f t="shared" si="125"/>
        <v>0</v>
      </c>
      <c r="K206" s="86">
        <f t="shared" si="125"/>
        <v>0</v>
      </c>
      <c r="L206" s="86">
        <f t="shared" si="125"/>
        <v>0</v>
      </c>
      <c r="M206" s="139">
        <f t="shared" si="125"/>
        <v>0</v>
      </c>
    </row>
    <row r="207" spans="1:13" ht="12.75" hidden="1" customHeight="1" outlineLevel="1" x14ac:dyDescent="0.2">
      <c r="A207" s="55" t="str">
        <f>"            "&amp;Labels!C95</f>
        <v xml:space="preserve">            Total</v>
      </c>
      <c r="B207" s="85">
        <f t="shared" ref="B207:M207" si="126">SUM(B199,B203)</f>
        <v>0</v>
      </c>
      <c r="C207" s="85">
        <f t="shared" si="126"/>
        <v>0</v>
      </c>
      <c r="D207" s="85">
        <f t="shared" si="126"/>
        <v>0</v>
      </c>
      <c r="E207" s="85">
        <f t="shared" si="126"/>
        <v>0</v>
      </c>
      <c r="F207" s="85">
        <f t="shared" si="126"/>
        <v>0</v>
      </c>
      <c r="G207" s="85">
        <f t="shared" si="126"/>
        <v>0</v>
      </c>
      <c r="H207" s="85">
        <f t="shared" si="126"/>
        <v>0</v>
      </c>
      <c r="I207" s="85">
        <f t="shared" si="126"/>
        <v>0</v>
      </c>
      <c r="J207" s="85">
        <f t="shared" si="126"/>
        <v>0</v>
      </c>
      <c r="K207" s="85">
        <f t="shared" si="126"/>
        <v>0</v>
      </c>
      <c r="L207" s="85">
        <f t="shared" si="126"/>
        <v>0</v>
      </c>
      <c r="M207" s="138">
        <f t="shared" si="126"/>
        <v>0</v>
      </c>
    </row>
    <row r="208" spans="1:13" ht="12.75" hidden="1" customHeight="1" outlineLevel="1" x14ac:dyDescent="0.2">
      <c r="A208" s="52" t="str">
        <f>"      "&amp;Labels!C99</f>
        <v xml:space="preserve">      Total</v>
      </c>
      <c r="B208" s="83">
        <f t="shared" ref="B208:M208" si="127">SUM(B191,B204)</f>
        <v>0</v>
      </c>
      <c r="C208" s="83">
        <f t="shared" si="127"/>
        <v>0</v>
      </c>
      <c r="D208" s="83">
        <f t="shared" si="127"/>
        <v>0</v>
      </c>
      <c r="E208" s="83">
        <f t="shared" si="127"/>
        <v>0</v>
      </c>
      <c r="F208" s="83">
        <f t="shared" si="127"/>
        <v>0</v>
      </c>
      <c r="G208" s="83">
        <f t="shared" si="127"/>
        <v>0</v>
      </c>
      <c r="H208" s="83">
        <f t="shared" si="127"/>
        <v>0</v>
      </c>
      <c r="I208" s="83">
        <f t="shared" si="127"/>
        <v>0</v>
      </c>
      <c r="J208" s="83">
        <f t="shared" si="127"/>
        <v>0</v>
      </c>
      <c r="K208" s="83">
        <f t="shared" si="127"/>
        <v>0</v>
      </c>
      <c r="L208" s="83">
        <f t="shared" si="127"/>
        <v>0</v>
      </c>
      <c r="M208" s="135">
        <f t="shared" si="127"/>
        <v>0</v>
      </c>
    </row>
    <row r="209" spans="1:13" ht="12.75" hidden="1" customHeight="1" outlineLevel="1" x14ac:dyDescent="0.2">
      <c r="A209" s="55" t="str">
        <f>"         "&amp;Labels!B92</f>
        <v xml:space="preserve">         Direct</v>
      </c>
      <c r="B209" s="85"/>
      <c r="C209" s="85"/>
      <c r="D209" s="85"/>
      <c r="E209" s="85"/>
      <c r="F209" s="85"/>
      <c r="G209" s="85"/>
      <c r="H209" s="85"/>
      <c r="I209" s="85"/>
      <c r="J209" s="85"/>
      <c r="K209" s="85"/>
      <c r="L209" s="85"/>
      <c r="M209" s="138"/>
    </row>
    <row r="210" spans="1:13" ht="12.75" hidden="1" customHeight="1" outlineLevel="1" x14ac:dyDescent="0.2">
      <c r="A210" s="55" t="str">
        <f>"            "&amp;Labels!B96</f>
        <v xml:space="preserve">            Direct</v>
      </c>
      <c r="B210" s="86">
        <f t="shared" ref="B210:M210" si="128">SUM(B184,B197)</f>
        <v>0</v>
      </c>
      <c r="C210" s="86">
        <f t="shared" si="128"/>
        <v>0</v>
      </c>
      <c r="D210" s="86">
        <f t="shared" si="128"/>
        <v>0</v>
      </c>
      <c r="E210" s="86">
        <f t="shared" si="128"/>
        <v>0</v>
      </c>
      <c r="F210" s="86">
        <f t="shared" si="128"/>
        <v>0</v>
      </c>
      <c r="G210" s="86">
        <f t="shared" si="128"/>
        <v>0</v>
      </c>
      <c r="H210" s="86">
        <f t="shared" si="128"/>
        <v>0</v>
      </c>
      <c r="I210" s="86">
        <f t="shared" si="128"/>
        <v>0</v>
      </c>
      <c r="J210" s="86">
        <f t="shared" si="128"/>
        <v>0</v>
      </c>
      <c r="K210" s="86">
        <f t="shared" si="128"/>
        <v>0</v>
      </c>
      <c r="L210" s="86">
        <f t="shared" si="128"/>
        <v>0</v>
      </c>
      <c r="M210" s="139">
        <f t="shared" si="128"/>
        <v>0</v>
      </c>
    </row>
    <row r="211" spans="1:13" ht="12.75" hidden="1" customHeight="1" outlineLevel="1" x14ac:dyDescent="0.2">
      <c r="A211" s="55" t="str">
        <f>"            "&amp;Labels!B97</f>
        <v xml:space="preserve">            Indirect</v>
      </c>
      <c r="B211" s="86">
        <f t="shared" ref="B211:M211" si="129">SUM(B185,B198)</f>
        <v>0</v>
      </c>
      <c r="C211" s="86">
        <f t="shared" si="129"/>
        <v>0</v>
      </c>
      <c r="D211" s="86">
        <f t="shared" si="129"/>
        <v>0</v>
      </c>
      <c r="E211" s="86">
        <f t="shared" si="129"/>
        <v>0</v>
      </c>
      <c r="F211" s="86">
        <f t="shared" si="129"/>
        <v>0</v>
      </c>
      <c r="G211" s="86">
        <f t="shared" si="129"/>
        <v>0</v>
      </c>
      <c r="H211" s="86">
        <f t="shared" si="129"/>
        <v>0</v>
      </c>
      <c r="I211" s="86">
        <f t="shared" si="129"/>
        <v>0</v>
      </c>
      <c r="J211" s="86">
        <f t="shared" si="129"/>
        <v>0</v>
      </c>
      <c r="K211" s="86">
        <f t="shared" si="129"/>
        <v>0</v>
      </c>
      <c r="L211" s="86">
        <f t="shared" si="129"/>
        <v>0</v>
      </c>
      <c r="M211" s="139">
        <f t="shared" si="129"/>
        <v>0</v>
      </c>
    </row>
    <row r="212" spans="1:13" ht="12.75" hidden="1" customHeight="1" outlineLevel="1" x14ac:dyDescent="0.2">
      <c r="A212" s="55" t="str">
        <f>"            "&amp;Labels!C95</f>
        <v xml:space="preserve">            Total</v>
      </c>
      <c r="B212" s="85">
        <f t="shared" ref="B212:M212" si="130">SUM(B186,B199)</f>
        <v>0</v>
      </c>
      <c r="C212" s="85">
        <f t="shared" si="130"/>
        <v>0</v>
      </c>
      <c r="D212" s="85">
        <f t="shared" si="130"/>
        <v>0</v>
      </c>
      <c r="E212" s="85">
        <f t="shared" si="130"/>
        <v>0</v>
      </c>
      <c r="F212" s="85">
        <f t="shared" si="130"/>
        <v>0</v>
      </c>
      <c r="G212" s="85">
        <f t="shared" si="130"/>
        <v>0</v>
      </c>
      <c r="H212" s="85">
        <f t="shared" si="130"/>
        <v>0</v>
      </c>
      <c r="I212" s="85">
        <f t="shared" si="130"/>
        <v>0</v>
      </c>
      <c r="J212" s="85">
        <f t="shared" si="130"/>
        <v>0</v>
      </c>
      <c r="K212" s="85">
        <f t="shared" si="130"/>
        <v>0</v>
      </c>
      <c r="L212" s="85">
        <f t="shared" si="130"/>
        <v>0</v>
      </c>
      <c r="M212" s="138">
        <f t="shared" si="130"/>
        <v>0</v>
      </c>
    </row>
    <row r="213" spans="1:13" ht="12.75" hidden="1" customHeight="1" outlineLevel="1" x14ac:dyDescent="0.2">
      <c r="A213" s="55" t="str">
        <f>"         "&amp;Labels!B93</f>
        <v xml:space="preserve">         Indirect</v>
      </c>
      <c r="B213" s="85"/>
      <c r="C213" s="85"/>
      <c r="D213" s="85"/>
      <c r="E213" s="85"/>
      <c r="F213" s="85"/>
      <c r="G213" s="85"/>
      <c r="H213" s="85"/>
      <c r="I213" s="85"/>
      <c r="J213" s="85"/>
      <c r="K213" s="85"/>
      <c r="L213" s="85"/>
      <c r="M213" s="138"/>
    </row>
    <row r="214" spans="1:13" ht="12.75" hidden="1" customHeight="1" outlineLevel="1" x14ac:dyDescent="0.2">
      <c r="A214" s="55" t="str">
        <f>"            "&amp;Labels!B96</f>
        <v xml:space="preserve">            Direct</v>
      </c>
      <c r="B214" s="86">
        <f t="shared" ref="B214:M214" si="131">SUM(B188,B201)</f>
        <v>0</v>
      </c>
      <c r="C214" s="86">
        <f t="shared" si="131"/>
        <v>0</v>
      </c>
      <c r="D214" s="86">
        <f t="shared" si="131"/>
        <v>0</v>
      </c>
      <c r="E214" s="86">
        <f t="shared" si="131"/>
        <v>0</v>
      </c>
      <c r="F214" s="86">
        <f t="shared" si="131"/>
        <v>0</v>
      </c>
      <c r="G214" s="86">
        <f t="shared" si="131"/>
        <v>0</v>
      </c>
      <c r="H214" s="86">
        <f t="shared" si="131"/>
        <v>0</v>
      </c>
      <c r="I214" s="86">
        <f t="shared" si="131"/>
        <v>0</v>
      </c>
      <c r="J214" s="86">
        <f t="shared" si="131"/>
        <v>0</v>
      </c>
      <c r="K214" s="86">
        <f t="shared" si="131"/>
        <v>0</v>
      </c>
      <c r="L214" s="86">
        <f t="shared" si="131"/>
        <v>0</v>
      </c>
      <c r="M214" s="139">
        <f t="shared" si="131"/>
        <v>0</v>
      </c>
    </row>
    <row r="215" spans="1:13" ht="12.75" hidden="1" customHeight="1" outlineLevel="1" x14ac:dyDescent="0.2">
      <c r="A215" s="55" t="str">
        <f>"            "&amp;Labels!B97</f>
        <v xml:space="preserve">            Indirect</v>
      </c>
      <c r="B215" s="86">
        <f t="shared" ref="B215:M215" si="132">SUM(B189,B202)</f>
        <v>0</v>
      </c>
      <c r="C215" s="86">
        <f t="shared" si="132"/>
        <v>0</v>
      </c>
      <c r="D215" s="86">
        <f t="shared" si="132"/>
        <v>0</v>
      </c>
      <c r="E215" s="86">
        <f t="shared" si="132"/>
        <v>0</v>
      </c>
      <c r="F215" s="86">
        <f t="shared" si="132"/>
        <v>0</v>
      </c>
      <c r="G215" s="86">
        <f t="shared" si="132"/>
        <v>0</v>
      </c>
      <c r="H215" s="86">
        <f t="shared" si="132"/>
        <v>0</v>
      </c>
      <c r="I215" s="86">
        <f t="shared" si="132"/>
        <v>0</v>
      </c>
      <c r="J215" s="86">
        <f t="shared" si="132"/>
        <v>0</v>
      </c>
      <c r="K215" s="86">
        <f t="shared" si="132"/>
        <v>0</v>
      </c>
      <c r="L215" s="86">
        <f t="shared" si="132"/>
        <v>0</v>
      </c>
      <c r="M215" s="139">
        <f t="shared" si="132"/>
        <v>0</v>
      </c>
    </row>
    <row r="216" spans="1:13" ht="12.75" hidden="1" customHeight="1" outlineLevel="1" x14ac:dyDescent="0.2">
      <c r="A216" s="55" t="str">
        <f>"            "&amp;Labels!C95</f>
        <v xml:space="preserve">            Total</v>
      </c>
      <c r="B216" s="85">
        <f t="shared" ref="B216:M216" si="133">SUM(B190,B203)</f>
        <v>0</v>
      </c>
      <c r="C216" s="85">
        <f t="shared" si="133"/>
        <v>0</v>
      </c>
      <c r="D216" s="85">
        <f t="shared" si="133"/>
        <v>0</v>
      </c>
      <c r="E216" s="85">
        <f t="shared" si="133"/>
        <v>0</v>
      </c>
      <c r="F216" s="85">
        <f t="shared" si="133"/>
        <v>0</v>
      </c>
      <c r="G216" s="85">
        <f t="shared" si="133"/>
        <v>0</v>
      </c>
      <c r="H216" s="85">
        <f t="shared" si="133"/>
        <v>0</v>
      </c>
      <c r="I216" s="85">
        <f t="shared" si="133"/>
        <v>0</v>
      </c>
      <c r="J216" s="85">
        <f t="shared" si="133"/>
        <v>0</v>
      </c>
      <c r="K216" s="85">
        <f t="shared" si="133"/>
        <v>0</v>
      </c>
      <c r="L216" s="85">
        <f t="shared" si="133"/>
        <v>0</v>
      </c>
      <c r="M216" s="138">
        <f t="shared" si="133"/>
        <v>0</v>
      </c>
    </row>
    <row r="217" spans="1:13" ht="12.75" hidden="1" customHeight="1" outlineLevel="1" x14ac:dyDescent="0.2">
      <c r="A217" s="55" t="str">
        <f>"         "&amp;Labels!C91</f>
        <v xml:space="preserve">         Total</v>
      </c>
      <c r="B217" s="85">
        <f t="shared" ref="B217:M217" si="134">SUM(B191,B204)</f>
        <v>0</v>
      </c>
      <c r="C217" s="85">
        <f t="shared" si="134"/>
        <v>0</v>
      </c>
      <c r="D217" s="85">
        <f t="shared" si="134"/>
        <v>0</v>
      </c>
      <c r="E217" s="85">
        <f t="shared" si="134"/>
        <v>0</v>
      </c>
      <c r="F217" s="85">
        <f t="shared" si="134"/>
        <v>0</v>
      </c>
      <c r="G217" s="85">
        <f t="shared" si="134"/>
        <v>0</v>
      </c>
      <c r="H217" s="85">
        <f t="shared" si="134"/>
        <v>0</v>
      </c>
      <c r="I217" s="85">
        <f t="shared" si="134"/>
        <v>0</v>
      </c>
      <c r="J217" s="85">
        <f t="shared" si="134"/>
        <v>0</v>
      </c>
      <c r="K217" s="85">
        <f t="shared" si="134"/>
        <v>0</v>
      </c>
      <c r="L217" s="85">
        <f t="shared" si="134"/>
        <v>0</v>
      </c>
      <c r="M217" s="138">
        <f t="shared" si="134"/>
        <v>0</v>
      </c>
    </row>
    <row r="218" spans="1:13" ht="12.75" hidden="1" customHeight="1" outlineLevel="1" x14ac:dyDescent="0.2">
      <c r="A218" s="55" t="str">
        <f>"            "&amp;Labels!B96</f>
        <v xml:space="preserve">            Direct</v>
      </c>
      <c r="B218" s="86">
        <f t="shared" ref="B218:M218" si="135">SUM(B192,B205)</f>
        <v>0</v>
      </c>
      <c r="C218" s="86">
        <f t="shared" si="135"/>
        <v>0</v>
      </c>
      <c r="D218" s="86">
        <f t="shared" si="135"/>
        <v>0</v>
      </c>
      <c r="E218" s="86">
        <f t="shared" si="135"/>
        <v>0</v>
      </c>
      <c r="F218" s="86">
        <f t="shared" si="135"/>
        <v>0</v>
      </c>
      <c r="G218" s="86">
        <f t="shared" si="135"/>
        <v>0</v>
      </c>
      <c r="H218" s="86">
        <f t="shared" si="135"/>
        <v>0</v>
      </c>
      <c r="I218" s="86">
        <f t="shared" si="135"/>
        <v>0</v>
      </c>
      <c r="J218" s="86">
        <f t="shared" si="135"/>
        <v>0</v>
      </c>
      <c r="K218" s="86">
        <f t="shared" si="135"/>
        <v>0</v>
      </c>
      <c r="L218" s="86">
        <f t="shared" si="135"/>
        <v>0</v>
      </c>
      <c r="M218" s="139">
        <f t="shared" si="135"/>
        <v>0</v>
      </c>
    </row>
    <row r="219" spans="1:13" ht="12.75" hidden="1" customHeight="1" outlineLevel="1" x14ac:dyDescent="0.2">
      <c r="A219" s="55" t="str">
        <f>"            "&amp;Labels!B97</f>
        <v xml:space="preserve">            Indirect</v>
      </c>
      <c r="B219" s="86">
        <f t="shared" ref="B219:M219" si="136">SUM(B193,B206)</f>
        <v>0</v>
      </c>
      <c r="C219" s="86">
        <f t="shared" si="136"/>
        <v>0</v>
      </c>
      <c r="D219" s="86">
        <f t="shared" si="136"/>
        <v>0</v>
      </c>
      <c r="E219" s="86">
        <f t="shared" si="136"/>
        <v>0</v>
      </c>
      <c r="F219" s="86">
        <f t="shared" si="136"/>
        <v>0</v>
      </c>
      <c r="G219" s="86">
        <f t="shared" si="136"/>
        <v>0</v>
      </c>
      <c r="H219" s="86">
        <f t="shared" si="136"/>
        <v>0</v>
      </c>
      <c r="I219" s="86">
        <f t="shared" si="136"/>
        <v>0</v>
      </c>
      <c r="J219" s="86">
        <f t="shared" si="136"/>
        <v>0</v>
      </c>
      <c r="K219" s="86">
        <f t="shared" si="136"/>
        <v>0</v>
      </c>
      <c r="L219" s="86">
        <f t="shared" si="136"/>
        <v>0</v>
      </c>
      <c r="M219" s="139">
        <f t="shared" si="136"/>
        <v>0</v>
      </c>
    </row>
    <row r="220" spans="1:13" ht="12.75" hidden="1" customHeight="1" outlineLevel="1" x14ac:dyDescent="0.2">
      <c r="A220" s="55" t="str">
        <f>"            "&amp;Labels!C95</f>
        <v xml:space="preserve">            Total</v>
      </c>
      <c r="B220" s="85">
        <f t="shared" ref="B220:M220" si="137">SUM(B191,B204)</f>
        <v>0</v>
      </c>
      <c r="C220" s="85">
        <f t="shared" si="137"/>
        <v>0</v>
      </c>
      <c r="D220" s="85">
        <f t="shared" si="137"/>
        <v>0</v>
      </c>
      <c r="E220" s="85">
        <f t="shared" si="137"/>
        <v>0</v>
      </c>
      <c r="F220" s="85">
        <f t="shared" si="137"/>
        <v>0</v>
      </c>
      <c r="G220" s="85">
        <f t="shared" si="137"/>
        <v>0</v>
      </c>
      <c r="H220" s="85">
        <f t="shared" si="137"/>
        <v>0</v>
      </c>
      <c r="I220" s="85">
        <f t="shared" si="137"/>
        <v>0</v>
      </c>
      <c r="J220" s="85">
        <f t="shared" si="137"/>
        <v>0</v>
      </c>
      <c r="K220" s="85">
        <f t="shared" si="137"/>
        <v>0</v>
      </c>
      <c r="L220" s="85">
        <f t="shared" si="137"/>
        <v>0</v>
      </c>
      <c r="M220" s="138">
        <f t="shared" si="137"/>
        <v>0</v>
      </c>
    </row>
    <row r="221" spans="1:13" ht="12.75" hidden="1" customHeight="1" outlineLevel="1" x14ac:dyDescent="0.2">
      <c r="A221" s="57" t="str">
        <f>"   "&amp;Labels!C110</f>
        <v xml:space="preserve">   Total</v>
      </c>
      <c r="B221" s="87">
        <f t="shared" ref="B221:J221" si="138">SUM(B258:B259)</f>
        <v>0</v>
      </c>
      <c r="C221" s="87">
        <f t="shared" si="138"/>
        <v>0</v>
      </c>
      <c r="D221" s="87">
        <f t="shared" si="138"/>
        <v>0</v>
      </c>
      <c r="E221" s="87">
        <f t="shared" si="138"/>
        <v>0</v>
      </c>
      <c r="F221" s="87">
        <f t="shared" si="138"/>
        <v>0</v>
      </c>
      <c r="G221" s="87">
        <f t="shared" si="138"/>
        <v>0</v>
      </c>
      <c r="H221" s="87">
        <f t="shared" si="138"/>
        <v>0</v>
      </c>
      <c r="I221" s="87">
        <f t="shared" si="138"/>
        <v>0</v>
      </c>
      <c r="J221" s="87">
        <f t="shared" si="138"/>
        <v>0</v>
      </c>
      <c r="K221" s="87">
        <f>Products!M23</f>
        <v>0</v>
      </c>
      <c r="L221" s="87">
        <f>Products!N23</f>
        <v>0</v>
      </c>
      <c r="M221" s="142">
        <f>Products!O23</f>
        <v>0</v>
      </c>
    </row>
    <row r="222" spans="1:13" ht="12.75" hidden="1" customHeight="1" outlineLevel="1" x14ac:dyDescent="0.2">
      <c r="A222" s="55" t="str">
        <f>"      "&amp;Labels!B100</f>
        <v xml:space="preserve">      East</v>
      </c>
      <c r="B222" s="85"/>
      <c r="C222" s="85"/>
      <c r="D222" s="85"/>
      <c r="E222" s="85"/>
      <c r="F222" s="85"/>
      <c r="G222" s="85"/>
      <c r="H222" s="85"/>
      <c r="I222" s="85"/>
      <c r="J222" s="85"/>
      <c r="K222" s="85"/>
      <c r="L222" s="85"/>
      <c r="M222" s="138"/>
    </row>
    <row r="223" spans="1:13" ht="12.75" hidden="1" customHeight="1" outlineLevel="1" x14ac:dyDescent="0.2">
      <c r="A223" s="55" t="str">
        <f>"         "&amp;Labels!B92</f>
        <v xml:space="preserve">         Direct</v>
      </c>
      <c r="B223" s="85"/>
      <c r="C223" s="85"/>
      <c r="D223" s="85"/>
      <c r="E223" s="85"/>
      <c r="F223" s="85"/>
      <c r="G223" s="85"/>
      <c r="H223" s="85"/>
      <c r="I223" s="85"/>
      <c r="J223" s="85"/>
      <c r="K223" s="85"/>
      <c r="L223" s="85"/>
      <c r="M223" s="138"/>
    </row>
    <row r="224" spans="1:13" ht="12.75" hidden="1" customHeight="1" outlineLevel="1" x14ac:dyDescent="0.2">
      <c r="A224" s="55" t="str">
        <f>"            "&amp;Labels!B96</f>
        <v xml:space="preserve">            Direct</v>
      </c>
      <c r="B224" s="86">
        <f t="shared" ref="B224:M224" si="139">B184</f>
        <v>0</v>
      </c>
      <c r="C224" s="86">
        <f t="shared" si="139"/>
        <v>0</v>
      </c>
      <c r="D224" s="86">
        <f t="shared" si="139"/>
        <v>0</v>
      </c>
      <c r="E224" s="86">
        <f t="shared" si="139"/>
        <v>0</v>
      </c>
      <c r="F224" s="86">
        <f t="shared" si="139"/>
        <v>0</v>
      </c>
      <c r="G224" s="86">
        <f t="shared" si="139"/>
        <v>0</v>
      </c>
      <c r="H224" s="86">
        <f t="shared" si="139"/>
        <v>0</v>
      </c>
      <c r="I224" s="86">
        <f t="shared" si="139"/>
        <v>0</v>
      </c>
      <c r="J224" s="86">
        <f t="shared" si="139"/>
        <v>0</v>
      </c>
      <c r="K224" s="86">
        <f t="shared" si="139"/>
        <v>0</v>
      </c>
      <c r="L224" s="86">
        <f t="shared" si="139"/>
        <v>0</v>
      </c>
      <c r="M224" s="139">
        <f t="shared" si="139"/>
        <v>0</v>
      </c>
    </row>
    <row r="225" spans="1:13" ht="12.75" hidden="1" customHeight="1" outlineLevel="1" x14ac:dyDescent="0.2">
      <c r="A225" s="55" t="str">
        <f>"            "&amp;Labels!B97</f>
        <v xml:space="preserve">            Indirect</v>
      </c>
      <c r="B225" s="86">
        <f t="shared" ref="B225:M225" si="140">B185</f>
        <v>0</v>
      </c>
      <c r="C225" s="86">
        <f t="shared" si="140"/>
        <v>0</v>
      </c>
      <c r="D225" s="86">
        <f t="shared" si="140"/>
        <v>0</v>
      </c>
      <c r="E225" s="86">
        <f t="shared" si="140"/>
        <v>0</v>
      </c>
      <c r="F225" s="86">
        <f t="shared" si="140"/>
        <v>0</v>
      </c>
      <c r="G225" s="86">
        <f t="shared" si="140"/>
        <v>0</v>
      </c>
      <c r="H225" s="86">
        <f t="shared" si="140"/>
        <v>0</v>
      </c>
      <c r="I225" s="86">
        <f t="shared" si="140"/>
        <v>0</v>
      </c>
      <c r="J225" s="86">
        <f t="shared" si="140"/>
        <v>0</v>
      </c>
      <c r="K225" s="86">
        <f t="shared" si="140"/>
        <v>0</v>
      </c>
      <c r="L225" s="86">
        <f t="shared" si="140"/>
        <v>0</v>
      </c>
      <c r="M225" s="139">
        <f t="shared" si="140"/>
        <v>0</v>
      </c>
    </row>
    <row r="226" spans="1:13" ht="12.75" hidden="1" customHeight="1" outlineLevel="1" x14ac:dyDescent="0.2">
      <c r="A226" s="55" t="str">
        <f>"            "&amp;Labels!C95</f>
        <v xml:space="preserve">            Total</v>
      </c>
      <c r="B226" s="85">
        <f t="shared" ref="B226:M226" si="141">B186</f>
        <v>0</v>
      </c>
      <c r="C226" s="85">
        <f t="shared" si="141"/>
        <v>0</v>
      </c>
      <c r="D226" s="85">
        <f t="shared" si="141"/>
        <v>0</v>
      </c>
      <c r="E226" s="85">
        <f t="shared" si="141"/>
        <v>0</v>
      </c>
      <c r="F226" s="85">
        <f t="shared" si="141"/>
        <v>0</v>
      </c>
      <c r="G226" s="85">
        <f t="shared" si="141"/>
        <v>0</v>
      </c>
      <c r="H226" s="85">
        <f t="shared" si="141"/>
        <v>0</v>
      </c>
      <c r="I226" s="85">
        <f t="shared" si="141"/>
        <v>0</v>
      </c>
      <c r="J226" s="85">
        <f t="shared" si="141"/>
        <v>0</v>
      </c>
      <c r="K226" s="85">
        <f t="shared" si="141"/>
        <v>0</v>
      </c>
      <c r="L226" s="85">
        <f t="shared" si="141"/>
        <v>0</v>
      </c>
      <c r="M226" s="138">
        <f t="shared" si="141"/>
        <v>0</v>
      </c>
    </row>
    <row r="227" spans="1:13" ht="12.75" hidden="1" customHeight="1" outlineLevel="1" x14ac:dyDescent="0.2">
      <c r="A227" s="55" t="str">
        <f>"         "&amp;Labels!B93</f>
        <v xml:space="preserve">         Indirect</v>
      </c>
      <c r="B227" s="85"/>
      <c r="C227" s="85"/>
      <c r="D227" s="85"/>
      <c r="E227" s="85"/>
      <c r="F227" s="85"/>
      <c r="G227" s="85"/>
      <c r="H227" s="85"/>
      <c r="I227" s="85"/>
      <c r="J227" s="85"/>
      <c r="K227" s="85"/>
      <c r="L227" s="85"/>
      <c r="M227" s="138"/>
    </row>
    <row r="228" spans="1:13" ht="12.75" hidden="1" customHeight="1" outlineLevel="1" x14ac:dyDescent="0.2">
      <c r="A228" s="55" t="str">
        <f>"            "&amp;Labels!B96</f>
        <v xml:space="preserve">            Direct</v>
      </c>
      <c r="B228" s="86">
        <f t="shared" ref="B228:M228" si="142">B188</f>
        <v>0</v>
      </c>
      <c r="C228" s="86">
        <f t="shared" si="142"/>
        <v>0</v>
      </c>
      <c r="D228" s="86">
        <f t="shared" si="142"/>
        <v>0</v>
      </c>
      <c r="E228" s="86">
        <f t="shared" si="142"/>
        <v>0</v>
      </c>
      <c r="F228" s="86">
        <f t="shared" si="142"/>
        <v>0</v>
      </c>
      <c r="G228" s="86">
        <f t="shared" si="142"/>
        <v>0</v>
      </c>
      <c r="H228" s="86">
        <f t="shared" si="142"/>
        <v>0</v>
      </c>
      <c r="I228" s="86">
        <f t="shared" si="142"/>
        <v>0</v>
      </c>
      <c r="J228" s="86">
        <f t="shared" si="142"/>
        <v>0</v>
      </c>
      <c r="K228" s="86">
        <f t="shared" si="142"/>
        <v>0</v>
      </c>
      <c r="L228" s="86">
        <f t="shared" si="142"/>
        <v>0</v>
      </c>
      <c r="M228" s="139">
        <f t="shared" si="142"/>
        <v>0</v>
      </c>
    </row>
    <row r="229" spans="1:13" ht="12.75" hidden="1" customHeight="1" outlineLevel="1" x14ac:dyDescent="0.2">
      <c r="A229" s="55" t="str">
        <f>"            "&amp;Labels!B97</f>
        <v xml:space="preserve">            Indirect</v>
      </c>
      <c r="B229" s="86">
        <f t="shared" ref="B229:M229" si="143">B189</f>
        <v>0</v>
      </c>
      <c r="C229" s="86">
        <f t="shared" si="143"/>
        <v>0</v>
      </c>
      <c r="D229" s="86">
        <f t="shared" si="143"/>
        <v>0</v>
      </c>
      <c r="E229" s="86">
        <f t="shared" si="143"/>
        <v>0</v>
      </c>
      <c r="F229" s="86">
        <f t="shared" si="143"/>
        <v>0</v>
      </c>
      <c r="G229" s="86">
        <f t="shared" si="143"/>
        <v>0</v>
      </c>
      <c r="H229" s="86">
        <f t="shared" si="143"/>
        <v>0</v>
      </c>
      <c r="I229" s="86">
        <f t="shared" si="143"/>
        <v>0</v>
      </c>
      <c r="J229" s="86">
        <f t="shared" si="143"/>
        <v>0</v>
      </c>
      <c r="K229" s="86">
        <f t="shared" si="143"/>
        <v>0</v>
      </c>
      <c r="L229" s="86">
        <f t="shared" si="143"/>
        <v>0</v>
      </c>
      <c r="M229" s="139">
        <f t="shared" si="143"/>
        <v>0</v>
      </c>
    </row>
    <row r="230" spans="1:13" ht="12.75" hidden="1" customHeight="1" outlineLevel="1" x14ac:dyDescent="0.2">
      <c r="A230" s="55" t="str">
        <f>"            "&amp;Labels!C95</f>
        <v xml:space="preserve">            Total</v>
      </c>
      <c r="B230" s="85">
        <f t="shared" ref="B230:M230" si="144">B190</f>
        <v>0</v>
      </c>
      <c r="C230" s="85">
        <f t="shared" si="144"/>
        <v>0</v>
      </c>
      <c r="D230" s="85">
        <f t="shared" si="144"/>
        <v>0</v>
      </c>
      <c r="E230" s="85">
        <f t="shared" si="144"/>
        <v>0</v>
      </c>
      <c r="F230" s="85">
        <f t="shared" si="144"/>
        <v>0</v>
      </c>
      <c r="G230" s="85">
        <f t="shared" si="144"/>
        <v>0</v>
      </c>
      <c r="H230" s="85">
        <f t="shared" si="144"/>
        <v>0</v>
      </c>
      <c r="I230" s="85">
        <f t="shared" si="144"/>
        <v>0</v>
      </c>
      <c r="J230" s="85">
        <f t="shared" si="144"/>
        <v>0</v>
      </c>
      <c r="K230" s="85">
        <f t="shared" si="144"/>
        <v>0</v>
      </c>
      <c r="L230" s="85">
        <f t="shared" si="144"/>
        <v>0</v>
      </c>
      <c r="M230" s="138">
        <f t="shared" si="144"/>
        <v>0</v>
      </c>
    </row>
    <row r="231" spans="1:13" ht="12.75" hidden="1" customHeight="1" outlineLevel="1" x14ac:dyDescent="0.2">
      <c r="A231" s="55" t="str">
        <f>"         "&amp;Labels!C91</f>
        <v xml:space="preserve">         Total</v>
      </c>
      <c r="B231" s="85">
        <f t="shared" ref="B231:M231" si="145">B191</f>
        <v>0</v>
      </c>
      <c r="C231" s="85">
        <f t="shared" si="145"/>
        <v>0</v>
      </c>
      <c r="D231" s="85">
        <f t="shared" si="145"/>
        <v>0</v>
      </c>
      <c r="E231" s="85">
        <f t="shared" si="145"/>
        <v>0</v>
      </c>
      <c r="F231" s="85">
        <f t="shared" si="145"/>
        <v>0</v>
      </c>
      <c r="G231" s="85">
        <f t="shared" si="145"/>
        <v>0</v>
      </c>
      <c r="H231" s="85">
        <f t="shared" si="145"/>
        <v>0</v>
      </c>
      <c r="I231" s="85">
        <f t="shared" si="145"/>
        <v>0</v>
      </c>
      <c r="J231" s="85">
        <f t="shared" si="145"/>
        <v>0</v>
      </c>
      <c r="K231" s="85">
        <f t="shared" si="145"/>
        <v>0</v>
      </c>
      <c r="L231" s="85">
        <f t="shared" si="145"/>
        <v>0</v>
      </c>
      <c r="M231" s="138">
        <f t="shared" si="145"/>
        <v>0</v>
      </c>
    </row>
    <row r="232" spans="1:13" ht="12.75" hidden="1" customHeight="1" outlineLevel="1" x14ac:dyDescent="0.2">
      <c r="A232" s="55" t="str">
        <f>"            "&amp;Labels!B96</f>
        <v xml:space="preserve">            Direct</v>
      </c>
      <c r="B232" s="86">
        <f t="shared" ref="B232:M232" si="146">B192</f>
        <v>0</v>
      </c>
      <c r="C232" s="86">
        <f t="shared" si="146"/>
        <v>0</v>
      </c>
      <c r="D232" s="86">
        <f t="shared" si="146"/>
        <v>0</v>
      </c>
      <c r="E232" s="86">
        <f t="shared" si="146"/>
        <v>0</v>
      </c>
      <c r="F232" s="86">
        <f t="shared" si="146"/>
        <v>0</v>
      </c>
      <c r="G232" s="86">
        <f t="shared" si="146"/>
        <v>0</v>
      </c>
      <c r="H232" s="86">
        <f t="shared" si="146"/>
        <v>0</v>
      </c>
      <c r="I232" s="86">
        <f t="shared" si="146"/>
        <v>0</v>
      </c>
      <c r="J232" s="86">
        <f t="shared" si="146"/>
        <v>0</v>
      </c>
      <c r="K232" s="86">
        <f t="shared" si="146"/>
        <v>0</v>
      </c>
      <c r="L232" s="86">
        <f t="shared" si="146"/>
        <v>0</v>
      </c>
      <c r="M232" s="139">
        <f t="shared" si="146"/>
        <v>0</v>
      </c>
    </row>
    <row r="233" spans="1:13" ht="12.75" hidden="1" customHeight="1" outlineLevel="1" x14ac:dyDescent="0.2">
      <c r="A233" s="55" t="str">
        <f>"            "&amp;Labels!B97</f>
        <v xml:space="preserve">            Indirect</v>
      </c>
      <c r="B233" s="86">
        <f t="shared" ref="B233:M233" si="147">B193</f>
        <v>0</v>
      </c>
      <c r="C233" s="86">
        <f t="shared" si="147"/>
        <v>0</v>
      </c>
      <c r="D233" s="86">
        <f t="shared" si="147"/>
        <v>0</v>
      </c>
      <c r="E233" s="86">
        <f t="shared" si="147"/>
        <v>0</v>
      </c>
      <c r="F233" s="86">
        <f t="shared" si="147"/>
        <v>0</v>
      </c>
      <c r="G233" s="86">
        <f t="shared" si="147"/>
        <v>0</v>
      </c>
      <c r="H233" s="86">
        <f t="shared" si="147"/>
        <v>0</v>
      </c>
      <c r="I233" s="86">
        <f t="shared" si="147"/>
        <v>0</v>
      </c>
      <c r="J233" s="86">
        <f t="shared" si="147"/>
        <v>0</v>
      </c>
      <c r="K233" s="86">
        <f t="shared" si="147"/>
        <v>0</v>
      </c>
      <c r="L233" s="86">
        <f t="shared" si="147"/>
        <v>0</v>
      </c>
      <c r="M233" s="139">
        <f t="shared" si="147"/>
        <v>0</v>
      </c>
    </row>
    <row r="234" spans="1:13" ht="12.75" hidden="1" customHeight="1" outlineLevel="1" x14ac:dyDescent="0.2">
      <c r="A234" s="55" t="str">
        <f>"            "&amp;Labels!C95</f>
        <v xml:space="preserve">            Total</v>
      </c>
      <c r="B234" s="85">
        <f t="shared" ref="B234:M234" si="148">B191</f>
        <v>0</v>
      </c>
      <c r="C234" s="85">
        <f t="shared" si="148"/>
        <v>0</v>
      </c>
      <c r="D234" s="85">
        <f t="shared" si="148"/>
        <v>0</v>
      </c>
      <c r="E234" s="85">
        <f t="shared" si="148"/>
        <v>0</v>
      </c>
      <c r="F234" s="85">
        <f t="shared" si="148"/>
        <v>0</v>
      </c>
      <c r="G234" s="85">
        <f t="shared" si="148"/>
        <v>0</v>
      </c>
      <c r="H234" s="85">
        <f t="shared" si="148"/>
        <v>0</v>
      </c>
      <c r="I234" s="85">
        <f t="shared" si="148"/>
        <v>0</v>
      </c>
      <c r="J234" s="85">
        <f t="shared" si="148"/>
        <v>0</v>
      </c>
      <c r="K234" s="85">
        <f t="shared" si="148"/>
        <v>0</v>
      </c>
      <c r="L234" s="85">
        <f t="shared" si="148"/>
        <v>0</v>
      </c>
      <c r="M234" s="138">
        <f t="shared" si="148"/>
        <v>0</v>
      </c>
    </row>
    <row r="235" spans="1:13" ht="12.75" hidden="1" customHeight="1" outlineLevel="1" x14ac:dyDescent="0.2">
      <c r="A235" s="55" t="str">
        <f>"      "&amp;Labels!B101</f>
        <v xml:space="preserve">      West</v>
      </c>
      <c r="B235" s="85"/>
      <c r="C235" s="85"/>
      <c r="D235" s="85"/>
      <c r="E235" s="85"/>
      <c r="F235" s="85"/>
      <c r="G235" s="85"/>
      <c r="H235" s="85"/>
      <c r="I235" s="85"/>
      <c r="J235" s="85"/>
      <c r="K235" s="85"/>
      <c r="L235" s="85"/>
      <c r="M235" s="138"/>
    </row>
    <row r="236" spans="1:13" ht="12.75" hidden="1" customHeight="1" outlineLevel="1" x14ac:dyDescent="0.2">
      <c r="A236" s="55" t="str">
        <f>"         "&amp;Labels!B92</f>
        <v xml:space="preserve">         Direct</v>
      </c>
      <c r="B236" s="85"/>
      <c r="C236" s="85"/>
      <c r="D236" s="85"/>
      <c r="E236" s="85"/>
      <c r="F236" s="85"/>
      <c r="G236" s="85"/>
      <c r="H236" s="85"/>
      <c r="I236" s="85"/>
      <c r="J236" s="85"/>
      <c r="K236" s="85"/>
      <c r="L236" s="85"/>
      <c r="M236" s="138"/>
    </row>
    <row r="237" spans="1:13" ht="12.75" hidden="1" customHeight="1" outlineLevel="1" x14ac:dyDescent="0.2">
      <c r="A237" s="55" t="str">
        <f>"            "&amp;Labels!B96</f>
        <v xml:space="preserve">            Direct</v>
      </c>
      <c r="B237" s="86">
        <f t="shared" ref="B237:M237" si="149">B197</f>
        <v>0</v>
      </c>
      <c r="C237" s="86">
        <f t="shared" si="149"/>
        <v>0</v>
      </c>
      <c r="D237" s="86">
        <f t="shared" si="149"/>
        <v>0</v>
      </c>
      <c r="E237" s="86">
        <f t="shared" si="149"/>
        <v>0</v>
      </c>
      <c r="F237" s="86">
        <f t="shared" si="149"/>
        <v>0</v>
      </c>
      <c r="G237" s="86">
        <f t="shared" si="149"/>
        <v>0</v>
      </c>
      <c r="H237" s="86">
        <f t="shared" si="149"/>
        <v>0</v>
      </c>
      <c r="I237" s="86">
        <f t="shared" si="149"/>
        <v>0</v>
      </c>
      <c r="J237" s="86">
        <f t="shared" si="149"/>
        <v>0</v>
      </c>
      <c r="K237" s="86">
        <f t="shared" si="149"/>
        <v>0</v>
      </c>
      <c r="L237" s="86">
        <f t="shared" si="149"/>
        <v>0</v>
      </c>
      <c r="M237" s="139">
        <f t="shared" si="149"/>
        <v>0</v>
      </c>
    </row>
    <row r="238" spans="1:13" ht="12.75" hidden="1" customHeight="1" outlineLevel="1" x14ac:dyDescent="0.2">
      <c r="A238" s="55" t="str">
        <f>"            "&amp;Labels!B97</f>
        <v xml:space="preserve">            Indirect</v>
      </c>
      <c r="B238" s="86">
        <f t="shared" ref="B238:M238" si="150">B198</f>
        <v>0</v>
      </c>
      <c r="C238" s="86">
        <f t="shared" si="150"/>
        <v>0</v>
      </c>
      <c r="D238" s="86">
        <f t="shared" si="150"/>
        <v>0</v>
      </c>
      <c r="E238" s="86">
        <f t="shared" si="150"/>
        <v>0</v>
      </c>
      <c r="F238" s="86">
        <f t="shared" si="150"/>
        <v>0</v>
      </c>
      <c r="G238" s="86">
        <f t="shared" si="150"/>
        <v>0</v>
      </c>
      <c r="H238" s="86">
        <f t="shared" si="150"/>
        <v>0</v>
      </c>
      <c r="I238" s="86">
        <f t="shared" si="150"/>
        <v>0</v>
      </c>
      <c r="J238" s="86">
        <f t="shared" si="150"/>
        <v>0</v>
      </c>
      <c r="K238" s="86">
        <f t="shared" si="150"/>
        <v>0</v>
      </c>
      <c r="L238" s="86">
        <f t="shared" si="150"/>
        <v>0</v>
      </c>
      <c r="M238" s="139">
        <f t="shared" si="150"/>
        <v>0</v>
      </c>
    </row>
    <row r="239" spans="1:13" ht="12.75" hidden="1" customHeight="1" outlineLevel="1" x14ac:dyDescent="0.2">
      <c r="A239" s="55" t="str">
        <f>"            "&amp;Labels!C95</f>
        <v xml:space="preserve">            Total</v>
      </c>
      <c r="B239" s="85">
        <f t="shared" ref="B239:M239" si="151">B199</f>
        <v>0</v>
      </c>
      <c r="C239" s="85">
        <f t="shared" si="151"/>
        <v>0</v>
      </c>
      <c r="D239" s="85">
        <f t="shared" si="151"/>
        <v>0</v>
      </c>
      <c r="E239" s="85">
        <f t="shared" si="151"/>
        <v>0</v>
      </c>
      <c r="F239" s="85">
        <f t="shared" si="151"/>
        <v>0</v>
      </c>
      <c r="G239" s="85">
        <f t="shared" si="151"/>
        <v>0</v>
      </c>
      <c r="H239" s="85">
        <f t="shared" si="151"/>
        <v>0</v>
      </c>
      <c r="I239" s="85">
        <f t="shared" si="151"/>
        <v>0</v>
      </c>
      <c r="J239" s="85">
        <f t="shared" si="151"/>
        <v>0</v>
      </c>
      <c r="K239" s="85">
        <f t="shared" si="151"/>
        <v>0</v>
      </c>
      <c r="L239" s="85">
        <f t="shared" si="151"/>
        <v>0</v>
      </c>
      <c r="M239" s="138">
        <f t="shared" si="151"/>
        <v>0</v>
      </c>
    </row>
    <row r="240" spans="1:13" ht="12.75" hidden="1" customHeight="1" outlineLevel="1" x14ac:dyDescent="0.2">
      <c r="A240" s="55" t="str">
        <f>"         "&amp;Labels!B93</f>
        <v xml:space="preserve">         Indirect</v>
      </c>
      <c r="B240" s="85"/>
      <c r="C240" s="85"/>
      <c r="D240" s="85"/>
      <c r="E240" s="85"/>
      <c r="F240" s="85"/>
      <c r="G240" s="85"/>
      <c r="H240" s="85"/>
      <c r="I240" s="85"/>
      <c r="J240" s="85"/>
      <c r="K240" s="85"/>
      <c r="L240" s="85"/>
      <c r="M240" s="138"/>
    </row>
    <row r="241" spans="1:13" ht="12.75" hidden="1" customHeight="1" outlineLevel="1" x14ac:dyDescent="0.2">
      <c r="A241" s="55" t="str">
        <f>"            "&amp;Labels!B96</f>
        <v xml:space="preserve">            Direct</v>
      </c>
      <c r="B241" s="86">
        <f t="shared" ref="B241:M241" si="152">B201</f>
        <v>0</v>
      </c>
      <c r="C241" s="86">
        <f t="shared" si="152"/>
        <v>0</v>
      </c>
      <c r="D241" s="86">
        <f t="shared" si="152"/>
        <v>0</v>
      </c>
      <c r="E241" s="86">
        <f t="shared" si="152"/>
        <v>0</v>
      </c>
      <c r="F241" s="86">
        <f t="shared" si="152"/>
        <v>0</v>
      </c>
      <c r="G241" s="86">
        <f t="shared" si="152"/>
        <v>0</v>
      </c>
      <c r="H241" s="86">
        <f t="shared" si="152"/>
        <v>0</v>
      </c>
      <c r="I241" s="86">
        <f t="shared" si="152"/>
        <v>0</v>
      </c>
      <c r="J241" s="86">
        <f t="shared" si="152"/>
        <v>0</v>
      </c>
      <c r="K241" s="86">
        <f t="shared" si="152"/>
        <v>0</v>
      </c>
      <c r="L241" s="86">
        <f t="shared" si="152"/>
        <v>0</v>
      </c>
      <c r="M241" s="139">
        <f t="shared" si="152"/>
        <v>0</v>
      </c>
    </row>
    <row r="242" spans="1:13" ht="12.75" hidden="1" customHeight="1" outlineLevel="1" x14ac:dyDescent="0.2">
      <c r="A242" s="55" t="str">
        <f>"            "&amp;Labels!B97</f>
        <v xml:space="preserve">            Indirect</v>
      </c>
      <c r="B242" s="86">
        <f t="shared" ref="B242:M242" si="153">B202</f>
        <v>0</v>
      </c>
      <c r="C242" s="86">
        <f t="shared" si="153"/>
        <v>0</v>
      </c>
      <c r="D242" s="86">
        <f t="shared" si="153"/>
        <v>0</v>
      </c>
      <c r="E242" s="86">
        <f t="shared" si="153"/>
        <v>0</v>
      </c>
      <c r="F242" s="86">
        <f t="shared" si="153"/>
        <v>0</v>
      </c>
      <c r="G242" s="86">
        <f t="shared" si="153"/>
        <v>0</v>
      </c>
      <c r="H242" s="86">
        <f t="shared" si="153"/>
        <v>0</v>
      </c>
      <c r="I242" s="86">
        <f t="shared" si="153"/>
        <v>0</v>
      </c>
      <c r="J242" s="86">
        <f t="shared" si="153"/>
        <v>0</v>
      </c>
      <c r="K242" s="86">
        <f t="shared" si="153"/>
        <v>0</v>
      </c>
      <c r="L242" s="86">
        <f t="shared" si="153"/>
        <v>0</v>
      </c>
      <c r="M242" s="139">
        <f t="shared" si="153"/>
        <v>0</v>
      </c>
    </row>
    <row r="243" spans="1:13" ht="12.75" hidden="1" customHeight="1" outlineLevel="1" x14ac:dyDescent="0.2">
      <c r="A243" s="55" t="str">
        <f>"            "&amp;Labels!C95</f>
        <v xml:space="preserve">            Total</v>
      </c>
      <c r="B243" s="85">
        <f t="shared" ref="B243:M243" si="154">B203</f>
        <v>0</v>
      </c>
      <c r="C243" s="85">
        <f t="shared" si="154"/>
        <v>0</v>
      </c>
      <c r="D243" s="85">
        <f t="shared" si="154"/>
        <v>0</v>
      </c>
      <c r="E243" s="85">
        <f t="shared" si="154"/>
        <v>0</v>
      </c>
      <c r="F243" s="85">
        <f t="shared" si="154"/>
        <v>0</v>
      </c>
      <c r="G243" s="85">
        <f t="shared" si="154"/>
        <v>0</v>
      </c>
      <c r="H243" s="85">
        <f t="shared" si="154"/>
        <v>0</v>
      </c>
      <c r="I243" s="85">
        <f t="shared" si="154"/>
        <v>0</v>
      </c>
      <c r="J243" s="85">
        <f t="shared" si="154"/>
        <v>0</v>
      </c>
      <c r="K243" s="85">
        <f t="shared" si="154"/>
        <v>0</v>
      </c>
      <c r="L243" s="85">
        <f t="shared" si="154"/>
        <v>0</v>
      </c>
      <c r="M243" s="138">
        <f t="shared" si="154"/>
        <v>0</v>
      </c>
    </row>
    <row r="244" spans="1:13" ht="12.75" hidden="1" customHeight="1" outlineLevel="1" x14ac:dyDescent="0.2">
      <c r="A244" s="55" t="str">
        <f>"         "&amp;Labels!C91</f>
        <v xml:space="preserve">         Total</v>
      </c>
      <c r="B244" s="85">
        <f t="shared" ref="B244:M244" si="155">B204</f>
        <v>0</v>
      </c>
      <c r="C244" s="85">
        <f t="shared" si="155"/>
        <v>0</v>
      </c>
      <c r="D244" s="85">
        <f t="shared" si="155"/>
        <v>0</v>
      </c>
      <c r="E244" s="85">
        <f t="shared" si="155"/>
        <v>0</v>
      </c>
      <c r="F244" s="85">
        <f t="shared" si="155"/>
        <v>0</v>
      </c>
      <c r="G244" s="85">
        <f t="shared" si="155"/>
        <v>0</v>
      </c>
      <c r="H244" s="85">
        <f t="shared" si="155"/>
        <v>0</v>
      </c>
      <c r="I244" s="85">
        <f t="shared" si="155"/>
        <v>0</v>
      </c>
      <c r="J244" s="85">
        <f t="shared" si="155"/>
        <v>0</v>
      </c>
      <c r="K244" s="85">
        <f t="shared" si="155"/>
        <v>0</v>
      </c>
      <c r="L244" s="85">
        <f t="shared" si="155"/>
        <v>0</v>
      </c>
      <c r="M244" s="138">
        <f t="shared" si="155"/>
        <v>0</v>
      </c>
    </row>
    <row r="245" spans="1:13" ht="12.75" hidden="1" customHeight="1" outlineLevel="1" x14ac:dyDescent="0.2">
      <c r="A245" s="55" t="str">
        <f>"            "&amp;Labels!B96</f>
        <v xml:space="preserve">            Direct</v>
      </c>
      <c r="B245" s="86">
        <f t="shared" ref="B245:M245" si="156">B205</f>
        <v>0</v>
      </c>
      <c r="C245" s="86">
        <f t="shared" si="156"/>
        <v>0</v>
      </c>
      <c r="D245" s="86">
        <f t="shared" si="156"/>
        <v>0</v>
      </c>
      <c r="E245" s="86">
        <f t="shared" si="156"/>
        <v>0</v>
      </c>
      <c r="F245" s="86">
        <f t="shared" si="156"/>
        <v>0</v>
      </c>
      <c r="G245" s="86">
        <f t="shared" si="156"/>
        <v>0</v>
      </c>
      <c r="H245" s="86">
        <f t="shared" si="156"/>
        <v>0</v>
      </c>
      <c r="I245" s="86">
        <f t="shared" si="156"/>
        <v>0</v>
      </c>
      <c r="J245" s="86">
        <f t="shared" si="156"/>
        <v>0</v>
      </c>
      <c r="K245" s="86">
        <f t="shared" si="156"/>
        <v>0</v>
      </c>
      <c r="L245" s="86">
        <f t="shared" si="156"/>
        <v>0</v>
      </c>
      <c r="M245" s="139">
        <f t="shared" si="156"/>
        <v>0</v>
      </c>
    </row>
    <row r="246" spans="1:13" ht="12.75" hidden="1" customHeight="1" outlineLevel="1" x14ac:dyDescent="0.2">
      <c r="A246" s="55" t="str">
        <f>"            "&amp;Labels!B97</f>
        <v xml:space="preserve">            Indirect</v>
      </c>
      <c r="B246" s="86">
        <f t="shared" ref="B246:M246" si="157">B206</f>
        <v>0</v>
      </c>
      <c r="C246" s="86">
        <f t="shared" si="157"/>
        <v>0</v>
      </c>
      <c r="D246" s="86">
        <f t="shared" si="157"/>
        <v>0</v>
      </c>
      <c r="E246" s="86">
        <f t="shared" si="157"/>
        <v>0</v>
      </c>
      <c r="F246" s="86">
        <f t="shared" si="157"/>
        <v>0</v>
      </c>
      <c r="G246" s="86">
        <f t="shared" si="157"/>
        <v>0</v>
      </c>
      <c r="H246" s="86">
        <f t="shared" si="157"/>
        <v>0</v>
      </c>
      <c r="I246" s="86">
        <f t="shared" si="157"/>
        <v>0</v>
      </c>
      <c r="J246" s="86">
        <f t="shared" si="157"/>
        <v>0</v>
      </c>
      <c r="K246" s="86">
        <f t="shared" si="157"/>
        <v>0</v>
      </c>
      <c r="L246" s="86">
        <f t="shared" si="157"/>
        <v>0</v>
      </c>
      <c r="M246" s="139">
        <f t="shared" si="157"/>
        <v>0</v>
      </c>
    </row>
    <row r="247" spans="1:13" ht="12.75" hidden="1" customHeight="1" outlineLevel="1" x14ac:dyDescent="0.2">
      <c r="A247" s="55" t="str">
        <f>"            "&amp;Labels!C95</f>
        <v xml:space="preserve">            Total</v>
      </c>
      <c r="B247" s="85">
        <f t="shared" ref="B247:M247" si="158">B204</f>
        <v>0</v>
      </c>
      <c r="C247" s="85">
        <f t="shared" si="158"/>
        <v>0</v>
      </c>
      <c r="D247" s="85">
        <f t="shared" si="158"/>
        <v>0</v>
      </c>
      <c r="E247" s="85">
        <f t="shared" si="158"/>
        <v>0</v>
      </c>
      <c r="F247" s="85">
        <f t="shared" si="158"/>
        <v>0</v>
      </c>
      <c r="G247" s="85">
        <f t="shared" si="158"/>
        <v>0</v>
      </c>
      <c r="H247" s="85">
        <f t="shared" si="158"/>
        <v>0</v>
      </c>
      <c r="I247" s="85">
        <f t="shared" si="158"/>
        <v>0</v>
      </c>
      <c r="J247" s="85">
        <f t="shared" si="158"/>
        <v>0</v>
      </c>
      <c r="K247" s="85">
        <f t="shared" si="158"/>
        <v>0</v>
      </c>
      <c r="L247" s="85">
        <f t="shared" si="158"/>
        <v>0</v>
      </c>
      <c r="M247" s="138">
        <f t="shared" si="158"/>
        <v>0</v>
      </c>
    </row>
    <row r="248" spans="1:13" ht="12.75" hidden="1" customHeight="1" outlineLevel="1" x14ac:dyDescent="0.2">
      <c r="A248" s="52" t="str">
        <f>"      "&amp;Labels!C99</f>
        <v xml:space="preserve">      Total</v>
      </c>
      <c r="B248" s="83">
        <f>Products!B23</f>
        <v>0</v>
      </c>
      <c r="C248" s="83">
        <f>Products!C23</f>
        <v>0</v>
      </c>
      <c r="D248" s="83">
        <f>Products!D23</f>
        <v>0</v>
      </c>
      <c r="E248" s="83">
        <f>Products!E23</f>
        <v>0</v>
      </c>
      <c r="F248" s="83">
        <f>Products!G23</f>
        <v>0</v>
      </c>
      <c r="G248" s="83">
        <f>Products!H23</f>
        <v>0</v>
      </c>
      <c r="H248" s="83">
        <f>Products!I23</f>
        <v>0</v>
      </c>
      <c r="I248" s="83">
        <f>Products!J23</f>
        <v>0</v>
      </c>
      <c r="J248" s="83">
        <f>Products!L23</f>
        <v>0</v>
      </c>
      <c r="K248" s="83">
        <f>Products!M23</f>
        <v>0</v>
      </c>
      <c r="L248" s="83">
        <f>Products!N23</f>
        <v>0</v>
      </c>
      <c r="M248" s="135">
        <f>Products!O23</f>
        <v>0</v>
      </c>
    </row>
    <row r="249" spans="1:13" ht="12.75" hidden="1" customHeight="1" outlineLevel="1" x14ac:dyDescent="0.2">
      <c r="A249" s="55" t="str">
        <f>"         "&amp;Labels!B92</f>
        <v xml:space="preserve">         Direct</v>
      </c>
      <c r="B249" s="85"/>
      <c r="C249" s="85"/>
      <c r="D249" s="85"/>
      <c r="E249" s="85"/>
      <c r="F249" s="85"/>
      <c r="G249" s="85"/>
      <c r="H249" s="85"/>
      <c r="I249" s="85"/>
      <c r="J249" s="85"/>
      <c r="K249" s="85"/>
      <c r="L249" s="85"/>
      <c r="M249" s="138"/>
    </row>
    <row r="250" spans="1:13" ht="12.75" hidden="1" customHeight="1" outlineLevel="1" x14ac:dyDescent="0.2">
      <c r="A250" s="55" t="str">
        <f>"            "&amp;Labels!B96</f>
        <v xml:space="preserve">            Direct</v>
      </c>
      <c r="B250" s="86">
        <f t="shared" ref="B250:M250" si="159">B210</f>
        <v>0</v>
      </c>
      <c r="C250" s="86">
        <f t="shared" si="159"/>
        <v>0</v>
      </c>
      <c r="D250" s="86">
        <f t="shared" si="159"/>
        <v>0</v>
      </c>
      <c r="E250" s="86">
        <f t="shared" si="159"/>
        <v>0</v>
      </c>
      <c r="F250" s="86">
        <f t="shared" si="159"/>
        <v>0</v>
      </c>
      <c r="G250" s="86">
        <f t="shared" si="159"/>
        <v>0</v>
      </c>
      <c r="H250" s="86">
        <f t="shared" si="159"/>
        <v>0</v>
      </c>
      <c r="I250" s="86">
        <f t="shared" si="159"/>
        <v>0</v>
      </c>
      <c r="J250" s="86">
        <f t="shared" si="159"/>
        <v>0</v>
      </c>
      <c r="K250" s="86">
        <f t="shared" si="159"/>
        <v>0</v>
      </c>
      <c r="L250" s="86">
        <f t="shared" si="159"/>
        <v>0</v>
      </c>
      <c r="M250" s="139">
        <f t="shared" si="159"/>
        <v>0</v>
      </c>
    </row>
    <row r="251" spans="1:13" ht="12.75" hidden="1" customHeight="1" outlineLevel="1" x14ac:dyDescent="0.2">
      <c r="A251" s="55" t="str">
        <f>"            "&amp;Labels!B97</f>
        <v xml:space="preserve">            Indirect</v>
      </c>
      <c r="B251" s="86">
        <f t="shared" ref="B251:M251" si="160">B211</f>
        <v>0</v>
      </c>
      <c r="C251" s="86">
        <f t="shared" si="160"/>
        <v>0</v>
      </c>
      <c r="D251" s="86">
        <f t="shared" si="160"/>
        <v>0</v>
      </c>
      <c r="E251" s="86">
        <f t="shared" si="160"/>
        <v>0</v>
      </c>
      <c r="F251" s="86">
        <f t="shared" si="160"/>
        <v>0</v>
      </c>
      <c r="G251" s="86">
        <f t="shared" si="160"/>
        <v>0</v>
      </c>
      <c r="H251" s="86">
        <f t="shared" si="160"/>
        <v>0</v>
      </c>
      <c r="I251" s="86">
        <f t="shared" si="160"/>
        <v>0</v>
      </c>
      <c r="J251" s="86">
        <f t="shared" si="160"/>
        <v>0</v>
      </c>
      <c r="K251" s="86">
        <f t="shared" si="160"/>
        <v>0</v>
      </c>
      <c r="L251" s="86">
        <f t="shared" si="160"/>
        <v>0</v>
      </c>
      <c r="M251" s="139">
        <f t="shared" si="160"/>
        <v>0</v>
      </c>
    </row>
    <row r="252" spans="1:13" ht="12.75" hidden="1" customHeight="1" outlineLevel="1" x14ac:dyDescent="0.2">
      <c r="A252" s="55" t="str">
        <f>"            "&amp;Labels!C95</f>
        <v xml:space="preserve">            Total</v>
      </c>
      <c r="B252" s="85">
        <f t="shared" ref="B252:M252" si="161">B212</f>
        <v>0</v>
      </c>
      <c r="C252" s="85">
        <f t="shared" si="161"/>
        <v>0</v>
      </c>
      <c r="D252" s="85">
        <f t="shared" si="161"/>
        <v>0</v>
      </c>
      <c r="E252" s="85">
        <f t="shared" si="161"/>
        <v>0</v>
      </c>
      <c r="F252" s="85">
        <f t="shared" si="161"/>
        <v>0</v>
      </c>
      <c r="G252" s="85">
        <f t="shared" si="161"/>
        <v>0</v>
      </c>
      <c r="H252" s="85">
        <f t="shared" si="161"/>
        <v>0</v>
      </c>
      <c r="I252" s="85">
        <f t="shared" si="161"/>
        <v>0</v>
      </c>
      <c r="J252" s="85">
        <f t="shared" si="161"/>
        <v>0</v>
      </c>
      <c r="K252" s="85">
        <f t="shared" si="161"/>
        <v>0</v>
      </c>
      <c r="L252" s="85">
        <f t="shared" si="161"/>
        <v>0</v>
      </c>
      <c r="M252" s="138">
        <f t="shared" si="161"/>
        <v>0</v>
      </c>
    </row>
    <row r="253" spans="1:13" ht="12.75" hidden="1" customHeight="1" outlineLevel="1" x14ac:dyDescent="0.2">
      <c r="A253" s="55" t="str">
        <f>"         "&amp;Labels!B93</f>
        <v xml:space="preserve">         Indirect</v>
      </c>
      <c r="B253" s="85"/>
      <c r="C253" s="85"/>
      <c r="D253" s="85"/>
      <c r="E253" s="85"/>
      <c r="F253" s="85"/>
      <c r="G253" s="85"/>
      <c r="H253" s="85"/>
      <c r="I253" s="85"/>
      <c r="J253" s="85"/>
      <c r="K253" s="85"/>
      <c r="L253" s="85"/>
      <c r="M253" s="138"/>
    </row>
    <row r="254" spans="1:13" ht="12.75" hidden="1" customHeight="1" outlineLevel="1" x14ac:dyDescent="0.2">
      <c r="A254" s="55" t="str">
        <f>"            "&amp;Labels!B96</f>
        <v xml:space="preserve">            Direct</v>
      </c>
      <c r="B254" s="86">
        <f t="shared" ref="B254:M254" si="162">B214</f>
        <v>0</v>
      </c>
      <c r="C254" s="86">
        <f t="shared" si="162"/>
        <v>0</v>
      </c>
      <c r="D254" s="86">
        <f t="shared" si="162"/>
        <v>0</v>
      </c>
      <c r="E254" s="86">
        <f t="shared" si="162"/>
        <v>0</v>
      </c>
      <c r="F254" s="86">
        <f t="shared" si="162"/>
        <v>0</v>
      </c>
      <c r="G254" s="86">
        <f t="shared" si="162"/>
        <v>0</v>
      </c>
      <c r="H254" s="86">
        <f t="shared" si="162"/>
        <v>0</v>
      </c>
      <c r="I254" s="86">
        <f t="shared" si="162"/>
        <v>0</v>
      </c>
      <c r="J254" s="86">
        <f t="shared" si="162"/>
        <v>0</v>
      </c>
      <c r="K254" s="86">
        <f t="shared" si="162"/>
        <v>0</v>
      </c>
      <c r="L254" s="86">
        <f t="shared" si="162"/>
        <v>0</v>
      </c>
      <c r="M254" s="139">
        <f t="shared" si="162"/>
        <v>0</v>
      </c>
    </row>
    <row r="255" spans="1:13" ht="12.75" hidden="1" customHeight="1" outlineLevel="1" x14ac:dyDescent="0.2">
      <c r="A255" s="55" t="str">
        <f>"            "&amp;Labels!B97</f>
        <v xml:space="preserve">            Indirect</v>
      </c>
      <c r="B255" s="86">
        <f t="shared" ref="B255:M255" si="163">B215</f>
        <v>0</v>
      </c>
      <c r="C255" s="86">
        <f t="shared" si="163"/>
        <v>0</v>
      </c>
      <c r="D255" s="86">
        <f t="shared" si="163"/>
        <v>0</v>
      </c>
      <c r="E255" s="86">
        <f t="shared" si="163"/>
        <v>0</v>
      </c>
      <c r="F255" s="86">
        <f t="shared" si="163"/>
        <v>0</v>
      </c>
      <c r="G255" s="86">
        <f t="shared" si="163"/>
        <v>0</v>
      </c>
      <c r="H255" s="86">
        <f t="shared" si="163"/>
        <v>0</v>
      </c>
      <c r="I255" s="86">
        <f t="shared" si="163"/>
        <v>0</v>
      </c>
      <c r="J255" s="86">
        <f t="shared" si="163"/>
        <v>0</v>
      </c>
      <c r="K255" s="86">
        <f t="shared" si="163"/>
        <v>0</v>
      </c>
      <c r="L255" s="86">
        <f t="shared" si="163"/>
        <v>0</v>
      </c>
      <c r="M255" s="139">
        <f t="shared" si="163"/>
        <v>0</v>
      </c>
    </row>
    <row r="256" spans="1:13" ht="12.75" hidden="1" customHeight="1" outlineLevel="1" x14ac:dyDescent="0.2">
      <c r="A256" s="55" t="str">
        <f>"            "&amp;Labels!C95</f>
        <v xml:space="preserve">            Total</v>
      </c>
      <c r="B256" s="85">
        <f t="shared" ref="B256:M256" si="164">B216</f>
        <v>0</v>
      </c>
      <c r="C256" s="85">
        <f t="shared" si="164"/>
        <v>0</v>
      </c>
      <c r="D256" s="85">
        <f t="shared" si="164"/>
        <v>0</v>
      </c>
      <c r="E256" s="85">
        <f t="shared" si="164"/>
        <v>0</v>
      </c>
      <c r="F256" s="85">
        <f t="shared" si="164"/>
        <v>0</v>
      </c>
      <c r="G256" s="85">
        <f t="shared" si="164"/>
        <v>0</v>
      </c>
      <c r="H256" s="85">
        <f t="shared" si="164"/>
        <v>0</v>
      </c>
      <c r="I256" s="85">
        <f t="shared" si="164"/>
        <v>0</v>
      </c>
      <c r="J256" s="85">
        <f t="shared" si="164"/>
        <v>0</v>
      </c>
      <c r="K256" s="85">
        <f t="shared" si="164"/>
        <v>0</v>
      </c>
      <c r="L256" s="85">
        <f t="shared" si="164"/>
        <v>0</v>
      </c>
      <c r="M256" s="138">
        <f t="shared" si="164"/>
        <v>0</v>
      </c>
    </row>
    <row r="257" spans="1:13" ht="12.75" hidden="1" customHeight="1" outlineLevel="1" x14ac:dyDescent="0.2">
      <c r="A257" s="55" t="str">
        <f>"         "&amp;Labels!C91</f>
        <v xml:space="preserve">         Total</v>
      </c>
      <c r="B257" s="85">
        <f>Products!B23</f>
        <v>0</v>
      </c>
      <c r="C257" s="85">
        <f>Products!C23</f>
        <v>0</v>
      </c>
      <c r="D257" s="85">
        <f>Products!D23</f>
        <v>0</v>
      </c>
      <c r="E257" s="85">
        <f>Products!E23</f>
        <v>0</v>
      </c>
      <c r="F257" s="85">
        <f>Products!G23</f>
        <v>0</v>
      </c>
      <c r="G257" s="85">
        <f>Products!H23</f>
        <v>0</v>
      </c>
      <c r="H257" s="85">
        <f>Products!I23</f>
        <v>0</v>
      </c>
      <c r="I257" s="85">
        <f>Products!J23</f>
        <v>0</v>
      </c>
      <c r="J257" s="85">
        <f>Products!L23</f>
        <v>0</v>
      </c>
      <c r="K257" s="85">
        <f>Products!M23</f>
        <v>0</v>
      </c>
      <c r="L257" s="85">
        <f>Products!N23</f>
        <v>0</v>
      </c>
      <c r="M257" s="138">
        <f>Products!O23</f>
        <v>0</v>
      </c>
    </row>
    <row r="258" spans="1:13" ht="12.75" hidden="1" customHeight="1" outlineLevel="1" x14ac:dyDescent="0.2">
      <c r="A258" s="55" t="str">
        <f>"            "&amp;Labels!B96</f>
        <v xml:space="preserve">            Direct</v>
      </c>
      <c r="B258" s="86">
        <f t="shared" ref="B258:M258" si="165">B218</f>
        <v>0</v>
      </c>
      <c r="C258" s="86">
        <f t="shared" si="165"/>
        <v>0</v>
      </c>
      <c r="D258" s="86">
        <f t="shared" si="165"/>
        <v>0</v>
      </c>
      <c r="E258" s="86">
        <f t="shared" si="165"/>
        <v>0</v>
      </c>
      <c r="F258" s="86">
        <f t="shared" si="165"/>
        <v>0</v>
      </c>
      <c r="G258" s="86">
        <f t="shared" si="165"/>
        <v>0</v>
      </c>
      <c r="H258" s="86">
        <f t="shared" si="165"/>
        <v>0</v>
      </c>
      <c r="I258" s="86">
        <f t="shared" si="165"/>
        <v>0</v>
      </c>
      <c r="J258" s="86">
        <f t="shared" si="165"/>
        <v>0</v>
      </c>
      <c r="K258" s="86">
        <f t="shared" si="165"/>
        <v>0</v>
      </c>
      <c r="L258" s="86">
        <f t="shared" si="165"/>
        <v>0</v>
      </c>
      <c r="M258" s="139">
        <f t="shared" si="165"/>
        <v>0</v>
      </c>
    </row>
    <row r="259" spans="1:13" ht="12.75" hidden="1" customHeight="1" outlineLevel="1" x14ac:dyDescent="0.2">
      <c r="A259" s="55" t="str">
        <f>"            "&amp;Labels!B97</f>
        <v xml:space="preserve">            Indirect</v>
      </c>
      <c r="B259" s="86">
        <f t="shared" ref="B259:M259" si="166">B219</f>
        <v>0</v>
      </c>
      <c r="C259" s="86">
        <f t="shared" si="166"/>
        <v>0</v>
      </c>
      <c r="D259" s="86">
        <f t="shared" si="166"/>
        <v>0</v>
      </c>
      <c r="E259" s="86">
        <f t="shared" si="166"/>
        <v>0</v>
      </c>
      <c r="F259" s="86">
        <f t="shared" si="166"/>
        <v>0</v>
      </c>
      <c r="G259" s="86">
        <f t="shared" si="166"/>
        <v>0</v>
      </c>
      <c r="H259" s="86">
        <f t="shared" si="166"/>
        <v>0</v>
      </c>
      <c r="I259" s="86">
        <f t="shared" si="166"/>
        <v>0</v>
      </c>
      <c r="J259" s="86">
        <f t="shared" si="166"/>
        <v>0</v>
      </c>
      <c r="K259" s="86">
        <f t="shared" si="166"/>
        <v>0</v>
      </c>
      <c r="L259" s="86">
        <f t="shared" si="166"/>
        <v>0</v>
      </c>
      <c r="M259" s="139">
        <f t="shared" si="166"/>
        <v>0</v>
      </c>
    </row>
    <row r="260" spans="1:13" ht="12.75" hidden="1" customHeight="1" outlineLevel="1" x14ac:dyDescent="0.2">
      <c r="A260" s="59" t="str">
        <f>"            "&amp;Labels!C95</f>
        <v xml:space="preserve">            Total</v>
      </c>
      <c r="B260" s="88">
        <f>Products!B23</f>
        <v>0</v>
      </c>
      <c r="C260" s="88">
        <f>Products!C23</f>
        <v>0</v>
      </c>
      <c r="D260" s="88">
        <f>Products!D23</f>
        <v>0</v>
      </c>
      <c r="E260" s="88">
        <f>Products!E23</f>
        <v>0</v>
      </c>
      <c r="F260" s="88">
        <f>Products!G23</f>
        <v>0</v>
      </c>
      <c r="G260" s="88">
        <f>Products!H23</f>
        <v>0</v>
      </c>
      <c r="H260" s="88">
        <f>Products!I23</f>
        <v>0</v>
      </c>
      <c r="I260" s="88">
        <f>Products!J23</f>
        <v>0</v>
      </c>
      <c r="J260" s="88">
        <f>Products!L23</f>
        <v>0</v>
      </c>
      <c r="K260" s="88">
        <f>Products!M23</f>
        <v>0</v>
      </c>
      <c r="L260" s="88">
        <f>Products!N23</f>
        <v>0</v>
      </c>
      <c r="M260" s="145">
        <f>Products!O23</f>
        <v>0</v>
      </c>
    </row>
    <row r="261" spans="1:13" ht="12.75" hidden="1" customHeight="1" outlineLevel="1" x14ac:dyDescent="0.2"/>
    <row r="262" spans="1:13" ht="12.75" hidden="1" customHeight="1" outlineLevel="1" x14ac:dyDescent="0.2">
      <c r="A262" s="283" t="str">
        <f>"Unit Sales Growth"</f>
        <v>Unit Sales Growth</v>
      </c>
      <c r="B262" s="283"/>
    </row>
    <row r="263" spans="1:13" ht="12.75" hidden="1" customHeight="1" outlineLevel="2" x14ac:dyDescent="0.2">
      <c r="A263" s="283" t="str">
        <f>" "</f>
        <v xml:space="preserve"> </v>
      </c>
      <c r="B263" s="283"/>
    </row>
    <row r="264" spans="1:13" ht="12.75" hidden="1" customHeight="1" outlineLevel="2" collapsed="1" x14ac:dyDescent="0.2"/>
    <row r="265" spans="1:13" ht="12.75" hidden="1" customHeight="1" outlineLevel="1" collapsed="1" x14ac:dyDescent="0.2"/>
    <row r="266" spans="1:13" ht="12.75" customHeight="1" collapsed="1" x14ac:dyDescent="0.2"/>
  </sheetData>
  <mergeCells count="8">
    <mergeCell ref="A262:B262"/>
    <mergeCell ref="A263:B263"/>
    <mergeCell ref="A1:D1"/>
    <mergeCell ref="A2:D2"/>
    <mergeCell ref="A3:D3"/>
    <mergeCell ref="A4:D4"/>
    <mergeCell ref="A90:B90"/>
    <mergeCell ref="A91:B91"/>
  </mergeCells>
  <pageMargins left="0.25" right="0.25" top="0.5" bottom="0.5" header="0.5" footer="0.5"/>
  <pageSetup paperSize="9" fitToHeight="32767" orientation="landscape" horizontalDpi="300" verticalDpi="300"/>
  <headerFooter alignWithMargins="0"/>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M211"/>
  <sheetViews>
    <sheetView zoomScaleNormal="100" workbookViewId="0"/>
  </sheetViews>
  <sheetFormatPr defaultRowHeight="12.75" customHeight="1" outlineLevelRow="1" x14ac:dyDescent="0.2"/>
  <cols>
    <col min="1" max="1" width="15" customWidth="1"/>
    <col min="2" max="13" width="12.42578125" customWidth="1"/>
  </cols>
  <sheetData>
    <row r="1" spans="1:13" ht="15.75" customHeight="1" x14ac:dyDescent="0.2">
      <c r="A1" s="282" t="str">
        <f>"Sales Plan, "&amp;YEAR('(FnCalls 1)'!A18-1)</f>
        <v>Sales Plan, 2011</v>
      </c>
      <c r="B1" s="282"/>
      <c r="C1" s="282"/>
      <c r="D1" s="282"/>
    </row>
    <row r="2" spans="1:13" ht="15.75" customHeight="1" x14ac:dyDescent="0.2">
      <c r="A2" s="282" t="str">
        <f>'History Input'!F8</f>
        <v>ABC Corp.</v>
      </c>
      <c r="B2" s="282"/>
      <c r="C2" s="282"/>
      <c r="D2" s="282"/>
    </row>
    <row r="3" spans="1:13" ht="15.75" customHeight="1" x14ac:dyDescent="0.2">
      <c r="A3" s="282" t="str">
        <f>"Price Summary"</f>
        <v>Price Summary</v>
      </c>
      <c r="B3" s="282"/>
      <c r="C3" s="282"/>
      <c r="D3" s="282"/>
    </row>
    <row r="4" spans="1:13" ht="15.75" customHeight="1" x14ac:dyDescent="0.2">
      <c r="A4" s="282" t="str">
        <f>""</f>
        <v/>
      </c>
      <c r="B4" s="282"/>
      <c r="C4" s="282"/>
      <c r="D4" s="282"/>
    </row>
    <row r="5" spans="1:13" ht="12.75" customHeight="1" x14ac:dyDescent="0.2">
      <c r="A5" s="2" t="str">
        <f>"List Prices"</f>
        <v>List Prices</v>
      </c>
    </row>
    <row r="6" spans="1:13" ht="12.75" hidden="1" customHeight="1" outlineLevel="1" x14ac:dyDescent="0.2">
      <c r="A6" s="1" t="str">
        <f>" "</f>
        <v xml:space="preserve"> </v>
      </c>
    </row>
    <row r="7" spans="1:13" ht="12.75" hidden="1" customHeight="1" outlineLevel="1" x14ac:dyDescent="0.2">
      <c r="B7" s="9" t="str">
        <f>'(FnCalls 1)'!G6</f>
        <v>Q1 2009</v>
      </c>
      <c r="C7" s="10" t="str">
        <f>'(FnCalls 1)'!G7</f>
        <v>Q2 2009</v>
      </c>
      <c r="D7" s="10" t="str">
        <f>'(FnCalls 1)'!G8</f>
        <v>Q3 2009</v>
      </c>
      <c r="E7" s="10" t="str">
        <f>'(FnCalls 1)'!G9</f>
        <v>Q4 2009</v>
      </c>
      <c r="F7" s="10" t="str">
        <f>'(FnCalls 1)'!G10</f>
        <v>Q1 2010</v>
      </c>
      <c r="G7" s="10" t="str">
        <f>'(FnCalls 1)'!G11</f>
        <v>Q2 2010</v>
      </c>
      <c r="H7" s="10" t="str">
        <f>'(FnCalls 1)'!G12</f>
        <v>Q3 2010</v>
      </c>
      <c r="I7" s="10" t="str">
        <f>'(FnCalls 1)'!G13</f>
        <v>Q4 2010</v>
      </c>
      <c r="J7" s="10" t="str">
        <f>'(FnCalls 1)'!G14</f>
        <v>Q1 2011</v>
      </c>
      <c r="K7" s="10" t="str">
        <f>'(FnCalls 1)'!G15</f>
        <v>Q2 2011</v>
      </c>
      <c r="L7" s="10" t="str">
        <f>'(FnCalls 1)'!G16</f>
        <v>Q3 2011</v>
      </c>
      <c r="M7" s="11" t="str">
        <f>'(FnCalls 1)'!G17</f>
        <v>Q4 2011</v>
      </c>
    </row>
    <row r="8" spans="1:13" ht="12.75" hidden="1" customHeight="1" outlineLevel="1" x14ac:dyDescent="0.2">
      <c r="A8" s="49" t="str">
        <f>Labels!B33</f>
        <v>List Price</v>
      </c>
      <c r="B8" s="50"/>
      <c r="C8" s="50"/>
      <c r="D8" s="50"/>
      <c r="E8" s="50"/>
      <c r="F8" s="50"/>
      <c r="G8" s="50"/>
      <c r="H8" s="50"/>
      <c r="I8" s="50"/>
      <c r="J8" s="50"/>
      <c r="K8" s="50"/>
      <c r="L8" s="50"/>
      <c r="M8" s="120"/>
    </row>
    <row r="9" spans="1:13" ht="12.75" hidden="1" customHeight="1" outlineLevel="1" x14ac:dyDescent="0.2">
      <c r="A9" s="52" t="str">
        <f>"   "&amp;Labels!B111</f>
        <v xml:space="preserve">   Drill Press</v>
      </c>
      <c r="B9" s="53"/>
      <c r="C9" s="53"/>
      <c r="D9" s="53"/>
      <c r="E9" s="53"/>
      <c r="F9" s="53"/>
      <c r="G9" s="53"/>
      <c r="H9" s="53"/>
      <c r="I9" s="53"/>
      <c r="J9" s="53"/>
      <c r="K9" s="53"/>
      <c r="L9" s="53"/>
      <c r="M9" s="122"/>
    </row>
    <row r="10" spans="1:13" ht="12.75" hidden="1" customHeight="1" outlineLevel="1" x14ac:dyDescent="0.2">
      <c r="A10" s="55" t="str">
        <f>"      "&amp;Labels!B92</f>
        <v xml:space="preserve">      Direct</v>
      </c>
      <c r="B10" s="56"/>
      <c r="C10" s="56"/>
      <c r="D10" s="56"/>
      <c r="E10" s="56"/>
      <c r="F10" s="56"/>
      <c r="G10" s="56"/>
      <c r="H10" s="56"/>
      <c r="I10" s="56"/>
      <c r="J10" s="56"/>
      <c r="K10" s="56"/>
      <c r="L10" s="56"/>
      <c r="M10" s="124"/>
    </row>
    <row r="11" spans="1:13" ht="12.75" hidden="1" customHeight="1" outlineLevel="1" x14ac:dyDescent="0.2">
      <c r="A11" s="55" t="str">
        <f>"         "&amp;Labels!B100</f>
        <v xml:space="preserve">         East</v>
      </c>
      <c r="B11" s="56">
        <f>'Price History'!B11</f>
        <v>1</v>
      </c>
      <c r="C11" s="56">
        <f>'Price History'!C11</f>
        <v>1</v>
      </c>
      <c r="D11" s="56">
        <f>'Price History'!D11</f>
        <v>1</v>
      </c>
      <c r="E11" s="56">
        <f>'Price History'!E11</f>
        <v>1</v>
      </c>
      <c r="F11" s="56">
        <f>'Price History'!G11</f>
        <v>1</v>
      </c>
      <c r="G11" s="56">
        <f>'Price History'!H11</f>
        <v>1</v>
      </c>
      <c r="H11" s="56">
        <f>'Price History'!I11</f>
        <v>1</v>
      </c>
      <c r="I11" s="56">
        <f>'Price History'!J11</f>
        <v>1</v>
      </c>
      <c r="J11" s="56">
        <f>'Plan Input'!F12</f>
        <v>1</v>
      </c>
      <c r="K11" s="56">
        <f>'Plan Input'!G12</f>
        <v>1</v>
      </c>
      <c r="L11" s="56">
        <f>'Plan Input'!H12</f>
        <v>1</v>
      </c>
      <c r="M11" s="124">
        <f>'Plan Input'!I12</f>
        <v>1</v>
      </c>
    </row>
    <row r="12" spans="1:13" ht="12.75" hidden="1" customHeight="1" outlineLevel="1" x14ac:dyDescent="0.2">
      <c r="A12" s="55" t="str">
        <f>"         "&amp;Labels!B101</f>
        <v xml:space="preserve">         West</v>
      </c>
      <c r="B12" s="56">
        <f>'Price History'!B12</f>
        <v>1</v>
      </c>
      <c r="C12" s="56">
        <f>'Price History'!C12</f>
        <v>1</v>
      </c>
      <c r="D12" s="56">
        <f>'Price History'!D12</f>
        <v>1</v>
      </c>
      <c r="E12" s="56">
        <f>'Price History'!E12</f>
        <v>1</v>
      </c>
      <c r="F12" s="56">
        <f>'Price History'!G12</f>
        <v>1</v>
      </c>
      <c r="G12" s="56">
        <f>'Price History'!H12</f>
        <v>1</v>
      </c>
      <c r="H12" s="56">
        <f>'Price History'!I12</f>
        <v>1</v>
      </c>
      <c r="I12" s="56">
        <f>'Price History'!J12</f>
        <v>1</v>
      </c>
      <c r="J12" s="56">
        <f>'Plan Input'!F13</f>
        <v>1</v>
      </c>
      <c r="K12" s="56">
        <f>'Plan Input'!G13</f>
        <v>1</v>
      </c>
      <c r="L12" s="56">
        <f>'Plan Input'!H13</f>
        <v>1</v>
      </c>
      <c r="M12" s="124">
        <f>'Plan Input'!I13</f>
        <v>1</v>
      </c>
    </row>
    <row r="13" spans="1:13" ht="12.75" hidden="1" customHeight="1" outlineLevel="1" x14ac:dyDescent="0.2">
      <c r="A13" s="55" t="str">
        <f>"         "&amp;Labels!C99</f>
        <v xml:space="preserve">         Total</v>
      </c>
      <c r="B13" s="56">
        <f>'Price History'!B13</f>
        <v>0</v>
      </c>
      <c r="C13" s="56">
        <f>'Price History'!C13</f>
        <v>0</v>
      </c>
      <c r="D13" s="56">
        <f>'Price History'!D13</f>
        <v>0</v>
      </c>
      <c r="E13" s="56">
        <f>'Price History'!E13</f>
        <v>0</v>
      </c>
      <c r="F13" s="56">
        <f>'Price History'!G13</f>
        <v>0</v>
      </c>
      <c r="G13" s="56">
        <f>'Price History'!H13</f>
        <v>0</v>
      </c>
      <c r="H13" s="56">
        <f>'Price History'!I13</f>
        <v>0</v>
      </c>
      <c r="I13" s="56">
        <f>'Price History'!J13</f>
        <v>0</v>
      </c>
      <c r="J13" s="56">
        <f>'Price Plan'!B12</f>
        <v>0</v>
      </c>
      <c r="K13" s="56">
        <f>'Price Plan'!C12</f>
        <v>0</v>
      </c>
      <c r="L13" s="56">
        <f>'Price Plan'!D12</f>
        <v>0</v>
      </c>
      <c r="M13" s="124">
        <f>'Price Plan'!E12</f>
        <v>0</v>
      </c>
    </row>
    <row r="14" spans="1:13" ht="12.75" hidden="1" customHeight="1" outlineLevel="1" x14ac:dyDescent="0.2">
      <c r="A14" s="55" t="str">
        <f>"      "&amp;Labels!B93</f>
        <v xml:space="preserve">      Indirect</v>
      </c>
      <c r="B14" s="56"/>
      <c r="C14" s="56"/>
      <c r="D14" s="56"/>
      <c r="E14" s="56"/>
      <c r="F14" s="56"/>
      <c r="G14" s="56"/>
      <c r="H14" s="56"/>
      <c r="I14" s="56"/>
      <c r="J14" s="56"/>
      <c r="K14" s="56"/>
      <c r="L14" s="56"/>
      <c r="M14" s="124"/>
    </row>
    <row r="15" spans="1:13" ht="12.75" hidden="1" customHeight="1" outlineLevel="1" x14ac:dyDescent="0.2">
      <c r="A15" s="55" t="str">
        <f>"         "&amp;Labels!B100</f>
        <v xml:space="preserve">         East</v>
      </c>
      <c r="B15" s="56">
        <f>'Price History'!B15</f>
        <v>1</v>
      </c>
      <c r="C15" s="56">
        <f>'Price History'!C15</f>
        <v>1</v>
      </c>
      <c r="D15" s="56">
        <f>'Price History'!D15</f>
        <v>1</v>
      </c>
      <c r="E15" s="56">
        <f>'Price History'!E15</f>
        <v>1</v>
      </c>
      <c r="F15" s="56">
        <f>'Price History'!G15</f>
        <v>1</v>
      </c>
      <c r="G15" s="56">
        <f>'Price History'!H15</f>
        <v>1</v>
      </c>
      <c r="H15" s="56">
        <f>'Price History'!I15</f>
        <v>1</v>
      </c>
      <c r="I15" s="56">
        <f>'Price History'!J15</f>
        <v>1</v>
      </c>
      <c r="J15" s="56">
        <f>'Plan Input'!F14</f>
        <v>1</v>
      </c>
      <c r="K15" s="56">
        <f>'Plan Input'!G14</f>
        <v>1</v>
      </c>
      <c r="L15" s="56">
        <f>'Plan Input'!H14</f>
        <v>1</v>
      </c>
      <c r="M15" s="124">
        <f>'Plan Input'!I14</f>
        <v>1</v>
      </c>
    </row>
    <row r="16" spans="1:13" ht="12.75" hidden="1" customHeight="1" outlineLevel="1" x14ac:dyDescent="0.2">
      <c r="A16" s="55" t="str">
        <f>"         "&amp;Labels!B101</f>
        <v xml:space="preserve">         West</v>
      </c>
      <c r="B16" s="56">
        <f>'Price History'!B16</f>
        <v>1</v>
      </c>
      <c r="C16" s="56">
        <f>'Price History'!C16</f>
        <v>1</v>
      </c>
      <c r="D16" s="56">
        <f>'Price History'!D16</f>
        <v>1</v>
      </c>
      <c r="E16" s="56">
        <f>'Price History'!E16</f>
        <v>1</v>
      </c>
      <c r="F16" s="56">
        <f>'Price History'!G16</f>
        <v>1</v>
      </c>
      <c r="G16" s="56">
        <f>'Price History'!H16</f>
        <v>1</v>
      </c>
      <c r="H16" s="56">
        <f>'Price History'!I16</f>
        <v>1</v>
      </c>
      <c r="I16" s="56">
        <f>'Price History'!J16</f>
        <v>1</v>
      </c>
      <c r="J16" s="56">
        <f>'Plan Input'!F15</f>
        <v>1</v>
      </c>
      <c r="K16" s="56">
        <f>'Plan Input'!G15</f>
        <v>1</v>
      </c>
      <c r="L16" s="56">
        <f>'Plan Input'!H15</f>
        <v>1</v>
      </c>
      <c r="M16" s="124">
        <f>'Plan Input'!I15</f>
        <v>1</v>
      </c>
    </row>
    <row r="17" spans="1:13" ht="12.75" hidden="1" customHeight="1" outlineLevel="1" x14ac:dyDescent="0.2">
      <c r="A17" s="55" t="str">
        <f>"         "&amp;Labels!C99</f>
        <v xml:space="preserve">         Total</v>
      </c>
      <c r="B17" s="56">
        <f>'Price History'!B17</f>
        <v>0</v>
      </c>
      <c r="C17" s="56">
        <f>'Price History'!C17</f>
        <v>0</v>
      </c>
      <c r="D17" s="56">
        <f>'Price History'!D17</f>
        <v>0</v>
      </c>
      <c r="E17" s="56">
        <f>'Price History'!E17</f>
        <v>0</v>
      </c>
      <c r="F17" s="56">
        <f>'Price History'!G17</f>
        <v>0</v>
      </c>
      <c r="G17" s="56">
        <f>'Price History'!H17</f>
        <v>0</v>
      </c>
      <c r="H17" s="56">
        <f>'Price History'!I17</f>
        <v>0</v>
      </c>
      <c r="I17" s="56">
        <f>'Price History'!J17</f>
        <v>0</v>
      </c>
      <c r="J17" s="56">
        <f>'Price Plan'!B16</f>
        <v>0</v>
      </c>
      <c r="K17" s="56">
        <f>'Price Plan'!C16</f>
        <v>0</v>
      </c>
      <c r="L17" s="56">
        <f>'Price Plan'!D16</f>
        <v>0</v>
      </c>
      <c r="M17" s="124">
        <f>'Price Plan'!E16</f>
        <v>0</v>
      </c>
    </row>
    <row r="18" spans="1:13" ht="12.75" hidden="1" customHeight="1" outlineLevel="1" x14ac:dyDescent="0.2">
      <c r="A18" s="52" t="str">
        <f>"      "&amp;Labels!C91</f>
        <v xml:space="preserve">      Total</v>
      </c>
      <c r="B18" s="53">
        <f>'Price History'!B18</f>
        <v>0</v>
      </c>
      <c r="C18" s="53">
        <f>'Price History'!C18</f>
        <v>0</v>
      </c>
      <c r="D18" s="53">
        <f>'Price History'!D18</f>
        <v>0</v>
      </c>
      <c r="E18" s="53">
        <f>'Price History'!E18</f>
        <v>0</v>
      </c>
      <c r="F18" s="53">
        <f>'Price History'!G18</f>
        <v>0</v>
      </c>
      <c r="G18" s="53">
        <f>'Price History'!H18</f>
        <v>0</v>
      </c>
      <c r="H18" s="53">
        <f>'Price History'!I18</f>
        <v>0</v>
      </c>
      <c r="I18" s="53">
        <f>'Price History'!J18</f>
        <v>0</v>
      </c>
      <c r="J18" s="53">
        <f>'Price Plan'!B17</f>
        <v>0</v>
      </c>
      <c r="K18" s="53">
        <f>'Price Plan'!C17</f>
        <v>0</v>
      </c>
      <c r="L18" s="53">
        <f>'Price Plan'!D17</f>
        <v>0</v>
      </c>
      <c r="M18" s="122">
        <f>'Price Plan'!E17</f>
        <v>0</v>
      </c>
    </row>
    <row r="19" spans="1:13" ht="12.75" hidden="1" customHeight="1" outlineLevel="1" x14ac:dyDescent="0.2">
      <c r="A19" s="55" t="str">
        <f>"         "&amp;Labels!B100</f>
        <v xml:space="preserve">         East</v>
      </c>
      <c r="B19" s="56">
        <f>'Price History'!B19</f>
        <v>0</v>
      </c>
      <c r="C19" s="56">
        <f>'Price History'!C19</f>
        <v>0</v>
      </c>
      <c r="D19" s="56">
        <f>'Price History'!D19</f>
        <v>0</v>
      </c>
      <c r="E19" s="56">
        <f>'Price History'!E19</f>
        <v>0</v>
      </c>
      <c r="F19" s="56">
        <f>'Price History'!G19</f>
        <v>0</v>
      </c>
      <c r="G19" s="56">
        <f>'Price History'!H19</f>
        <v>0</v>
      </c>
      <c r="H19" s="56">
        <f>'Price History'!I19</f>
        <v>0</v>
      </c>
      <c r="I19" s="56">
        <f>'Price History'!J19</f>
        <v>0</v>
      </c>
      <c r="J19" s="56">
        <f>'Price Plan'!B18</f>
        <v>0</v>
      </c>
      <c r="K19" s="56">
        <f>'Price Plan'!C18</f>
        <v>0</v>
      </c>
      <c r="L19" s="56">
        <f>'Price Plan'!D18</f>
        <v>0</v>
      </c>
      <c r="M19" s="124">
        <f>'Price Plan'!E18</f>
        <v>0</v>
      </c>
    </row>
    <row r="20" spans="1:13" ht="12.75" hidden="1" customHeight="1" outlineLevel="1" x14ac:dyDescent="0.2">
      <c r="A20" s="55" t="str">
        <f>"         "&amp;Labels!B101</f>
        <v xml:space="preserve">         West</v>
      </c>
      <c r="B20" s="56">
        <f>'Price History'!B20</f>
        <v>0</v>
      </c>
      <c r="C20" s="56">
        <f>'Price History'!C20</f>
        <v>0</v>
      </c>
      <c r="D20" s="56">
        <f>'Price History'!D20</f>
        <v>0</v>
      </c>
      <c r="E20" s="56">
        <f>'Price History'!E20</f>
        <v>0</v>
      </c>
      <c r="F20" s="56">
        <f>'Price History'!G20</f>
        <v>0</v>
      </c>
      <c r="G20" s="56">
        <f>'Price History'!H20</f>
        <v>0</v>
      </c>
      <c r="H20" s="56">
        <f>'Price History'!I20</f>
        <v>0</v>
      </c>
      <c r="I20" s="56">
        <f>'Price History'!J20</f>
        <v>0</v>
      </c>
      <c r="J20" s="56">
        <f>'Price Plan'!B19</f>
        <v>0</v>
      </c>
      <c r="K20" s="56">
        <f>'Price Plan'!C19</f>
        <v>0</v>
      </c>
      <c r="L20" s="56">
        <f>'Price Plan'!D19</f>
        <v>0</v>
      </c>
      <c r="M20" s="124">
        <f>'Price Plan'!E19</f>
        <v>0</v>
      </c>
    </row>
    <row r="21" spans="1:13" ht="12.75" hidden="1" customHeight="1" outlineLevel="1" x14ac:dyDescent="0.2">
      <c r="A21" s="55" t="str">
        <f>"         "&amp;Labels!C99</f>
        <v xml:space="preserve">         Total</v>
      </c>
      <c r="B21" s="56">
        <f>'Price History'!B18</f>
        <v>0</v>
      </c>
      <c r="C21" s="56">
        <f>'Price History'!C18</f>
        <v>0</v>
      </c>
      <c r="D21" s="56">
        <f>'Price History'!D18</f>
        <v>0</v>
      </c>
      <c r="E21" s="56">
        <f>'Price History'!E18</f>
        <v>0</v>
      </c>
      <c r="F21" s="56">
        <f>'Price History'!G18</f>
        <v>0</v>
      </c>
      <c r="G21" s="56">
        <f>'Price History'!H18</f>
        <v>0</v>
      </c>
      <c r="H21" s="56">
        <f>'Price History'!I18</f>
        <v>0</v>
      </c>
      <c r="I21" s="56">
        <f>'Price History'!J18</f>
        <v>0</v>
      </c>
      <c r="J21" s="56">
        <f>'Price Plan'!B17</f>
        <v>0</v>
      </c>
      <c r="K21" s="56">
        <f>'Price Plan'!C17</f>
        <v>0</v>
      </c>
      <c r="L21" s="56">
        <f>'Price Plan'!D17</f>
        <v>0</v>
      </c>
      <c r="M21" s="124">
        <f>'Price Plan'!E17</f>
        <v>0</v>
      </c>
    </row>
    <row r="22" spans="1:13" ht="12.75" hidden="1" customHeight="1" outlineLevel="1" x14ac:dyDescent="0.2">
      <c r="A22" s="57" t="str">
        <f>"   "&amp;Labels!C110</f>
        <v xml:space="preserve">   Total</v>
      </c>
      <c r="B22" s="58">
        <f>'Price History'!B22</f>
        <v>0</v>
      </c>
      <c r="C22" s="58">
        <f>'Price History'!C22</f>
        <v>0</v>
      </c>
      <c r="D22" s="58">
        <f>'Price History'!D22</f>
        <v>0</v>
      </c>
      <c r="E22" s="58">
        <f>'Price History'!E22</f>
        <v>0</v>
      </c>
      <c r="F22" s="58">
        <f>'Price History'!G22</f>
        <v>0</v>
      </c>
      <c r="G22" s="58">
        <f>'Price History'!H22</f>
        <v>0</v>
      </c>
      <c r="H22" s="58">
        <f>'Price History'!I22</f>
        <v>0</v>
      </c>
      <c r="I22" s="58">
        <f>'Price History'!J22</f>
        <v>0</v>
      </c>
      <c r="J22" s="58">
        <f>'Price Plan'!B21</f>
        <v>0</v>
      </c>
      <c r="K22" s="58">
        <f>'Price Plan'!C21</f>
        <v>0</v>
      </c>
      <c r="L22" s="58">
        <f>'Price Plan'!D21</f>
        <v>0</v>
      </c>
      <c r="M22" s="128">
        <f>'Price Plan'!E21</f>
        <v>0</v>
      </c>
    </row>
    <row r="23" spans="1:13" ht="12.75" hidden="1" customHeight="1" outlineLevel="1" x14ac:dyDescent="0.2">
      <c r="A23" s="55" t="str">
        <f>"      "&amp;Labels!B92</f>
        <v xml:space="preserve">      Direct</v>
      </c>
      <c r="B23" s="56"/>
      <c r="C23" s="56"/>
      <c r="D23" s="56"/>
      <c r="E23" s="56"/>
      <c r="F23" s="56"/>
      <c r="G23" s="56"/>
      <c r="H23" s="56"/>
      <c r="I23" s="56"/>
      <c r="J23" s="56"/>
      <c r="K23" s="56"/>
      <c r="L23" s="56"/>
      <c r="M23" s="124"/>
    </row>
    <row r="24" spans="1:13" ht="12.75" hidden="1" customHeight="1" outlineLevel="1" x14ac:dyDescent="0.2">
      <c r="A24" s="55" t="str">
        <f>"         "&amp;Labels!B100</f>
        <v xml:space="preserve">         East</v>
      </c>
      <c r="B24" s="56">
        <f>'Price History'!B24</f>
        <v>0</v>
      </c>
      <c r="C24" s="56">
        <f>'Price History'!C24</f>
        <v>0</v>
      </c>
      <c r="D24" s="56">
        <f>'Price History'!D24</f>
        <v>0</v>
      </c>
      <c r="E24" s="56">
        <f>'Price History'!E24</f>
        <v>0</v>
      </c>
      <c r="F24" s="56">
        <f>'Price History'!G24</f>
        <v>0</v>
      </c>
      <c r="G24" s="56">
        <f>'Price History'!H24</f>
        <v>0</v>
      </c>
      <c r="H24" s="56">
        <f>'Price History'!I24</f>
        <v>0</v>
      </c>
      <c r="I24" s="56">
        <f>'Price History'!J24</f>
        <v>0</v>
      </c>
      <c r="J24" s="56">
        <f>'Price Plan'!B23</f>
        <v>0</v>
      </c>
      <c r="K24" s="56">
        <f>'Price Plan'!C23</f>
        <v>0</v>
      </c>
      <c r="L24" s="56">
        <f>'Price Plan'!D23</f>
        <v>0</v>
      </c>
      <c r="M24" s="124">
        <f>'Price Plan'!E23</f>
        <v>0</v>
      </c>
    </row>
    <row r="25" spans="1:13" ht="12.75" hidden="1" customHeight="1" outlineLevel="1" x14ac:dyDescent="0.2">
      <c r="A25" s="55" t="str">
        <f>"         "&amp;Labels!B101</f>
        <v xml:space="preserve">         West</v>
      </c>
      <c r="B25" s="56">
        <f>'Price History'!B25</f>
        <v>0</v>
      </c>
      <c r="C25" s="56">
        <f>'Price History'!C25</f>
        <v>0</v>
      </c>
      <c r="D25" s="56">
        <f>'Price History'!D25</f>
        <v>0</v>
      </c>
      <c r="E25" s="56">
        <f>'Price History'!E25</f>
        <v>0</v>
      </c>
      <c r="F25" s="56">
        <f>'Price History'!G25</f>
        <v>0</v>
      </c>
      <c r="G25" s="56">
        <f>'Price History'!H25</f>
        <v>0</v>
      </c>
      <c r="H25" s="56">
        <f>'Price History'!I25</f>
        <v>0</v>
      </c>
      <c r="I25" s="56">
        <f>'Price History'!J25</f>
        <v>0</v>
      </c>
      <c r="J25" s="56">
        <f>'Price Plan'!B24</f>
        <v>0</v>
      </c>
      <c r="K25" s="56">
        <f>'Price Plan'!C24</f>
        <v>0</v>
      </c>
      <c r="L25" s="56">
        <f>'Price Plan'!D24</f>
        <v>0</v>
      </c>
      <c r="M25" s="124">
        <f>'Price Plan'!E24</f>
        <v>0</v>
      </c>
    </row>
    <row r="26" spans="1:13" ht="12.75" hidden="1" customHeight="1" outlineLevel="1" x14ac:dyDescent="0.2">
      <c r="A26" s="55" t="str">
        <f>"         "&amp;Labels!C99</f>
        <v xml:space="preserve">         Total</v>
      </c>
      <c r="B26" s="56">
        <f>'Price History'!B26</f>
        <v>0</v>
      </c>
      <c r="C26" s="56">
        <f>'Price History'!C26</f>
        <v>0</v>
      </c>
      <c r="D26" s="56">
        <f>'Price History'!D26</f>
        <v>0</v>
      </c>
      <c r="E26" s="56">
        <f>'Price History'!E26</f>
        <v>0</v>
      </c>
      <c r="F26" s="56">
        <f>'Price History'!G26</f>
        <v>0</v>
      </c>
      <c r="G26" s="56">
        <f>'Price History'!H26</f>
        <v>0</v>
      </c>
      <c r="H26" s="56">
        <f>'Price History'!I26</f>
        <v>0</v>
      </c>
      <c r="I26" s="56">
        <f>'Price History'!J26</f>
        <v>0</v>
      </c>
      <c r="J26" s="56">
        <f>'Price Plan'!B25</f>
        <v>0</v>
      </c>
      <c r="K26" s="56">
        <f>'Price Plan'!C25</f>
        <v>0</v>
      </c>
      <c r="L26" s="56">
        <f>'Price Plan'!D25</f>
        <v>0</v>
      </c>
      <c r="M26" s="124">
        <f>'Price Plan'!E25</f>
        <v>0</v>
      </c>
    </row>
    <row r="27" spans="1:13" ht="12.75" hidden="1" customHeight="1" outlineLevel="1" x14ac:dyDescent="0.2">
      <c r="A27" s="55" t="str">
        <f>"      "&amp;Labels!B93</f>
        <v xml:space="preserve">      Indirect</v>
      </c>
      <c r="B27" s="56"/>
      <c r="C27" s="56"/>
      <c r="D27" s="56"/>
      <c r="E27" s="56"/>
      <c r="F27" s="56"/>
      <c r="G27" s="56"/>
      <c r="H27" s="56"/>
      <c r="I27" s="56"/>
      <c r="J27" s="56"/>
      <c r="K27" s="56"/>
      <c r="L27" s="56"/>
      <c r="M27" s="124"/>
    </row>
    <row r="28" spans="1:13" ht="12.75" hidden="1" customHeight="1" outlineLevel="1" x14ac:dyDescent="0.2">
      <c r="A28" s="55" t="str">
        <f>"         "&amp;Labels!B100</f>
        <v xml:space="preserve">         East</v>
      </c>
      <c r="B28" s="56">
        <f>'Price History'!B28</f>
        <v>0</v>
      </c>
      <c r="C28" s="56">
        <f>'Price History'!C28</f>
        <v>0</v>
      </c>
      <c r="D28" s="56">
        <f>'Price History'!D28</f>
        <v>0</v>
      </c>
      <c r="E28" s="56">
        <f>'Price History'!E28</f>
        <v>0</v>
      </c>
      <c r="F28" s="56">
        <f>'Price History'!G28</f>
        <v>0</v>
      </c>
      <c r="G28" s="56">
        <f>'Price History'!H28</f>
        <v>0</v>
      </c>
      <c r="H28" s="56">
        <f>'Price History'!I28</f>
        <v>0</v>
      </c>
      <c r="I28" s="56">
        <f>'Price History'!J28</f>
        <v>0</v>
      </c>
      <c r="J28" s="56">
        <f>'Price Plan'!B27</f>
        <v>0</v>
      </c>
      <c r="K28" s="56">
        <f>'Price Plan'!C27</f>
        <v>0</v>
      </c>
      <c r="L28" s="56">
        <f>'Price Plan'!D27</f>
        <v>0</v>
      </c>
      <c r="M28" s="124">
        <f>'Price Plan'!E27</f>
        <v>0</v>
      </c>
    </row>
    <row r="29" spans="1:13" ht="12.75" hidden="1" customHeight="1" outlineLevel="1" x14ac:dyDescent="0.2">
      <c r="A29" s="55" t="str">
        <f>"         "&amp;Labels!B101</f>
        <v xml:space="preserve">         West</v>
      </c>
      <c r="B29" s="56">
        <f>'Price History'!B29</f>
        <v>0</v>
      </c>
      <c r="C29" s="56">
        <f>'Price History'!C29</f>
        <v>0</v>
      </c>
      <c r="D29" s="56">
        <f>'Price History'!D29</f>
        <v>0</v>
      </c>
      <c r="E29" s="56">
        <f>'Price History'!E29</f>
        <v>0</v>
      </c>
      <c r="F29" s="56">
        <f>'Price History'!G29</f>
        <v>0</v>
      </c>
      <c r="G29" s="56">
        <f>'Price History'!H29</f>
        <v>0</v>
      </c>
      <c r="H29" s="56">
        <f>'Price History'!I29</f>
        <v>0</v>
      </c>
      <c r="I29" s="56">
        <f>'Price History'!J29</f>
        <v>0</v>
      </c>
      <c r="J29" s="56">
        <f>'Price Plan'!B28</f>
        <v>0</v>
      </c>
      <c r="K29" s="56">
        <f>'Price Plan'!C28</f>
        <v>0</v>
      </c>
      <c r="L29" s="56">
        <f>'Price Plan'!D28</f>
        <v>0</v>
      </c>
      <c r="M29" s="124">
        <f>'Price Plan'!E28</f>
        <v>0</v>
      </c>
    </row>
    <row r="30" spans="1:13" ht="12.75" hidden="1" customHeight="1" outlineLevel="1" x14ac:dyDescent="0.2">
      <c r="A30" s="55" t="str">
        <f>"         "&amp;Labels!C99</f>
        <v xml:space="preserve">         Total</v>
      </c>
      <c r="B30" s="56">
        <f>'Price History'!B30</f>
        <v>0</v>
      </c>
      <c r="C30" s="56">
        <f>'Price History'!C30</f>
        <v>0</v>
      </c>
      <c r="D30" s="56">
        <f>'Price History'!D30</f>
        <v>0</v>
      </c>
      <c r="E30" s="56">
        <f>'Price History'!E30</f>
        <v>0</v>
      </c>
      <c r="F30" s="56">
        <f>'Price History'!G30</f>
        <v>0</v>
      </c>
      <c r="G30" s="56">
        <f>'Price History'!H30</f>
        <v>0</v>
      </c>
      <c r="H30" s="56">
        <f>'Price History'!I30</f>
        <v>0</v>
      </c>
      <c r="I30" s="56">
        <f>'Price History'!J30</f>
        <v>0</v>
      </c>
      <c r="J30" s="56">
        <f>'Price Plan'!B29</f>
        <v>0</v>
      </c>
      <c r="K30" s="56">
        <f>'Price Plan'!C29</f>
        <v>0</v>
      </c>
      <c r="L30" s="56">
        <f>'Price Plan'!D29</f>
        <v>0</v>
      </c>
      <c r="M30" s="124">
        <f>'Price Plan'!E29</f>
        <v>0</v>
      </c>
    </row>
    <row r="31" spans="1:13" ht="12.75" hidden="1" customHeight="1" outlineLevel="1" x14ac:dyDescent="0.2">
      <c r="A31" s="52" t="str">
        <f>"      "&amp;Labels!C91</f>
        <v xml:space="preserve">      Total</v>
      </c>
      <c r="B31" s="53">
        <f>'Price History'!B22</f>
        <v>0</v>
      </c>
      <c r="C31" s="53">
        <f>'Price History'!C22</f>
        <v>0</v>
      </c>
      <c r="D31" s="53">
        <f>'Price History'!D22</f>
        <v>0</v>
      </c>
      <c r="E31" s="53">
        <f>'Price History'!E22</f>
        <v>0</v>
      </c>
      <c r="F31" s="53">
        <f>'Price History'!G22</f>
        <v>0</v>
      </c>
      <c r="G31" s="53">
        <f>'Price History'!H22</f>
        <v>0</v>
      </c>
      <c r="H31" s="53">
        <f>'Price History'!I22</f>
        <v>0</v>
      </c>
      <c r="I31" s="53">
        <f>'Price History'!J22</f>
        <v>0</v>
      </c>
      <c r="J31" s="53">
        <f>'Price Plan'!B21</f>
        <v>0</v>
      </c>
      <c r="K31" s="53">
        <f>'Price Plan'!C21</f>
        <v>0</v>
      </c>
      <c r="L31" s="53">
        <f>'Price Plan'!D21</f>
        <v>0</v>
      </c>
      <c r="M31" s="122">
        <f>'Price Plan'!E21</f>
        <v>0</v>
      </c>
    </row>
    <row r="32" spans="1:13" ht="12.75" hidden="1" customHeight="1" outlineLevel="1" x14ac:dyDescent="0.2">
      <c r="A32" s="55" t="str">
        <f>"         "&amp;Labels!B100</f>
        <v xml:space="preserve">         East</v>
      </c>
      <c r="B32" s="56">
        <f>'Price History'!B32</f>
        <v>0</v>
      </c>
      <c r="C32" s="56">
        <f>'Price History'!C32</f>
        <v>0</v>
      </c>
      <c r="D32" s="56">
        <f>'Price History'!D32</f>
        <v>0</v>
      </c>
      <c r="E32" s="56">
        <f>'Price History'!E32</f>
        <v>0</v>
      </c>
      <c r="F32" s="56">
        <f>'Price History'!G32</f>
        <v>0</v>
      </c>
      <c r="G32" s="56">
        <f>'Price History'!H32</f>
        <v>0</v>
      </c>
      <c r="H32" s="56">
        <f>'Price History'!I32</f>
        <v>0</v>
      </c>
      <c r="I32" s="56">
        <f>'Price History'!J32</f>
        <v>0</v>
      </c>
      <c r="J32" s="56">
        <f>'Price Plan'!B31</f>
        <v>0</v>
      </c>
      <c r="K32" s="56">
        <f>'Price Plan'!C31</f>
        <v>0</v>
      </c>
      <c r="L32" s="56">
        <f>'Price Plan'!D31</f>
        <v>0</v>
      </c>
      <c r="M32" s="124">
        <f>'Price Plan'!E31</f>
        <v>0</v>
      </c>
    </row>
    <row r="33" spans="1:13" ht="12.75" hidden="1" customHeight="1" outlineLevel="1" x14ac:dyDescent="0.2">
      <c r="A33" s="55" t="str">
        <f>"         "&amp;Labels!B101</f>
        <v xml:space="preserve">         West</v>
      </c>
      <c r="B33" s="56">
        <f>'Price History'!B33</f>
        <v>0</v>
      </c>
      <c r="C33" s="56">
        <f>'Price History'!C33</f>
        <v>0</v>
      </c>
      <c r="D33" s="56">
        <f>'Price History'!D33</f>
        <v>0</v>
      </c>
      <c r="E33" s="56">
        <f>'Price History'!E33</f>
        <v>0</v>
      </c>
      <c r="F33" s="56">
        <f>'Price History'!G33</f>
        <v>0</v>
      </c>
      <c r="G33" s="56">
        <f>'Price History'!H33</f>
        <v>0</v>
      </c>
      <c r="H33" s="56">
        <f>'Price History'!I33</f>
        <v>0</v>
      </c>
      <c r="I33" s="56">
        <f>'Price History'!J33</f>
        <v>0</v>
      </c>
      <c r="J33" s="56">
        <f>'Price Plan'!B32</f>
        <v>0</v>
      </c>
      <c r="K33" s="56">
        <f>'Price Plan'!C32</f>
        <v>0</v>
      </c>
      <c r="L33" s="56">
        <f>'Price Plan'!D32</f>
        <v>0</v>
      </c>
      <c r="M33" s="124">
        <f>'Price Plan'!E32</f>
        <v>0</v>
      </c>
    </row>
    <row r="34" spans="1:13" ht="12.75" hidden="1" customHeight="1" outlineLevel="1" x14ac:dyDescent="0.2">
      <c r="A34" s="59" t="str">
        <f>"         "&amp;Labels!C99</f>
        <v xml:space="preserve">         Total</v>
      </c>
      <c r="B34" s="60">
        <f>'Price History'!B22</f>
        <v>0</v>
      </c>
      <c r="C34" s="60">
        <f>'Price History'!C22</f>
        <v>0</v>
      </c>
      <c r="D34" s="60">
        <f>'Price History'!D22</f>
        <v>0</v>
      </c>
      <c r="E34" s="60">
        <f>'Price History'!E22</f>
        <v>0</v>
      </c>
      <c r="F34" s="60">
        <f>'Price History'!G22</f>
        <v>0</v>
      </c>
      <c r="G34" s="60">
        <f>'Price History'!H22</f>
        <v>0</v>
      </c>
      <c r="H34" s="60">
        <f>'Price History'!I22</f>
        <v>0</v>
      </c>
      <c r="I34" s="60">
        <f>'Price History'!J22</f>
        <v>0</v>
      </c>
      <c r="J34" s="60">
        <f>'Price Plan'!B21</f>
        <v>0</v>
      </c>
      <c r="K34" s="60">
        <f>'Price Plan'!C21</f>
        <v>0</v>
      </c>
      <c r="L34" s="60">
        <f>'Price Plan'!D21</f>
        <v>0</v>
      </c>
      <c r="M34" s="129">
        <f>'Price Plan'!E21</f>
        <v>0</v>
      </c>
    </row>
    <row r="35" spans="1:13" ht="12.75" hidden="1" customHeight="1" outlineLevel="1" x14ac:dyDescent="0.2"/>
    <row r="36" spans="1:13" ht="12.75" hidden="1" customHeight="1" outlineLevel="1" collapsed="1" x14ac:dyDescent="0.2"/>
    <row r="37" spans="1:13" ht="12.75" customHeight="1" collapsed="1" x14ac:dyDescent="0.2"/>
    <row r="38" spans="1:13" ht="12.75" customHeight="1" x14ac:dyDescent="0.2">
      <c r="A38" s="281" t="str">
        <f>"Average Selling Prices"</f>
        <v>Average Selling Prices</v>
      </c>
      <c r="B38" s="281"/>
    </row>
    <row r="39" spans="1:13" ht="12.75" hidden="1" customHeight="1" outlineLevel="1" x14ac:dyDescent="0.2">
      <c r="A39" s="1" t="str">
        <f>" "</f>
        <v xml:space="preserve"> </v>
      </c>
    </row>
    <row r="40" spans="1:13" ht="12.75" hidden="1" customHeight="1" outlineLevel="1" x14ac:dyDescent="0.2">
      <c r="B40" s="9" t="str">
        <f>'(FnCalls 1)'!G6</f>
        <v>Q1 2009</v>
      </c>
      <c r="C40" s="10" t="str">
        <f>'(FnCalls 1)'!G7</f>
        <v>Q2 2009</v>
      </c>
      <c r="D40" s="10" t="str">
        <f>'(FnCalls 1)'!G8</f>
        <v>Q3 2009</v>
      </c>
      <c r="E40" s="10" t="str">
        <f>'(FnCalls 1)'!G9</f>
        <v>Q4 2009</v>
      </c>
      <c r="F40" s="10" t="str">
        <f>'(FnCalls 1)'!G10</f>
        <v>Q1 2010</v>
      </c>
      <c r="G40" s="10" t="str">
        <f>'(FnCalls 1)'!G11</f>
        <v>Q2 2010</v>
      </c>
      <c r="H40" s="10" t="str">
        <f>'(FnCalls 1)'!G12</f>
        <v>Q3 2010</v>
      </c>
      <c r="I40" s="10" t="str">
        <f>'(FnCalls 1)'!G13</f>
        <v>Q4 2010</v>
      </c>
      <c r="J40" s="10" t="str">
        <f>'(FnCalls 1)'!G14</f>
        <v>Q1 2011</v>
      </c>
      <c r="K40" s="10" t="str">
        <f>'(FnCalls 1)'!G15</f>
        <v>Q2 2011</v>
      </c>
      <c r="L40" s="10" t="str">
        <f>'(FnCalls 1)'!G16</f>
        <v>Q3 2011</v>
      </c>
      <c r="M40" s="11" t="str">
        <f>'(FnCalls 1)'!G17</f>
        <v>Q4 2011</v>
      </c>
    </row>
    <row r="41" spans="1:13" ht="12.75" hidden="1" customHeight="1" outlineLevel="1" x14ac:dyDescent="0.2">
      <c r="A41" s="49" t="str">
        <f>Labels!B28</f>
        <v>Average Price $</v>
      </c>
      <c r="B41" s="50"/>
      <c r="C41" s="50"/>
      <c r="D41" s="50"/>
      <c r="E41" s="50"/>
      <c r="F41" s="50"/>
      <c r="G41" s="50"/>
      <c r="H41" s="50"/>
      <c r="I41" s="50"/>
      <c r="J41" s="50"/>
      <c r="K41" s="50"/>
      <c r="L41" s="50"/>
      <c r="M41" s="120"/>
    </row>
    <row r="42" spans="1:13" ht="12.75" hidden="1" customHeight="1" outlineLevel="1" x14ac:dyDescent="0.2">
      <c r="A42" s="52" t="str">
        <f>"   "&amp;Labels!B111</f>
        <v xml:space="preserve">   Drill Press</v>
      </c>
      <c r="B42" s="53"/>
      <c r="C42" s="53"/>
      <c r="D42" s="53"/>
      <c r="E42" s="53"/>
      <c r="F42" s="53"/>
      <c r="G42" s="53"/>
      <c r="H42" s="53"/>
      <c r="I42" s="53"/>
      <c r="J42" s="53"/>
      <c r="K42" s="53"/>
      <c r="L42" s="53"/>
      <c r="M42" s="122"/>
    </row>
    <row r="43" spans="1:13" ht="12.75" hidden="1" customHeight="1" outlineLevel="1" x14ac:dyDescent="0.2">
      <c r="A43" s="55" t="str">
        <f>"      "&amp;Labels!B92</f>
        <v xml:space="preserve">      Direct</v>
      </c>
      <c r="B43" s="56"/>
      <c r="C43" s="56"/>
      <c r="D43" s="56"/>
      <c r="E43" s="56"/>
      <c r="F43" s="56"/>
      <c r="G43" s="56"/>
      <c r="H43" s="56"/>
      <c r="I43" s="56"/>
      <c r="J43" s="56"/>
      <c r="K43" s="56"/>
      <c r="L43" s="56"/>
      <c r="M43" s="124"/>
    </row>
    <row r="44" spans="1:13" ht="12.75" hidden="1" customHeight="1" outlineLevel="1" x14ac:dyDescent="0.2">
      <c r="A44" s="55" t="str">
        <f>"         "&amp;Labels!B100</f>
        <v xml:space="preserve">         East</v>
      </c>
      <c r="B44" s="56"/>
      <c r="C44" s="56"/>
      <c r="D44" s="56"/>
      <c r="E44" s="56"/>
      <c r="F44" s="56"/>
      <c r="G44" s="56"/>
      <c r="H44" s="56"/>
      <c r="I44" s="56"/>
      <c r="J44" s="56"/>
      <c r="K44" s="56"/>
      <c r="L44" s="56"/>
      <c r="M44" s="124"/>
    </row>
    <row r="45" spans="1:13" ht="12.75" hidden="1" customHeight="1" outlineLevel="1" x14ac:dyDescent="0.2">
      <c r="A45" s="55" t="str">
        <f>"            "&amp;Labels!B96</f>
        <v xml:space="preserve">            Direct</v>
      </c>
      <c r="B45" s="71">
        <f>'Price History'!B133</f>
        <v>1</v>
      </c>
      <c r="C45" s="71">
        <f>'Price History'!C133</f>
        <v>1</v>
      </c>
      <c r="D45" s="71">
        <f>'Price History'!D133</f>
        <v>1</v>
      </c>
      <c r="E45" s="71">
        <f>'Price History'!E133</f>
        <v>1</v>
      </c>
      <c r="F45" s="71">
        <f>'Price History'!G133</f>
        <v>1</v>
      </c>
      <c r="G45" s="71">
        <f>'Price History'!H133</f>
        <v>1</v>
      </c>
      <c r="H45" s="71">
        <f>'Price History'!I133</f>
        <v>1</v>
      </c>
      <c r="I45" s="71">
        <f>'Price History'!J133</f>
        <v>1</v>
      </c>
      <c r="J45" s="71">
        <f>J11*1+J11*(-J132)</f>
        <v>1</v>
      </c>
      <c r="K45" s="71">
        <f>K11*1+K11*(-K132)</f>
        <v>1</v>
      </c>
      <c r="L45" s="71">
        <f>L11*1+L11*(-L132)</f>
        <v>1</v>
      </c>
      <c r="M45" s="126">
        <f>M11*1+M11*(-M132)</f>
        <v>1</v>
      </c>
    </row>
    <row r="46" spans="1:13" ht="12.75" hidden="1" customHeight="1" outlineLevel="1" x14ac:dyDescent="0.2">
      <c r="A46" s="55" t="str">
        <f>"            "&amp;Labels!B97</f>
        <v xml:space="preserve">            Indirect</v>
      </c>
      <c r="B46" s="71">
        <f>'Price History'!B134</f>
        <v>1</v>
      </c>
      <c r="C46" s="71">
        <f>'Price History'!C134</f>
        <v>1</v>
      </c>
      <c r="D46" s="71">
        <f>'Price History'!D134</f>
        <v>1</v>
      </c>
      <c r="E46" s="71">
        <f>'Price History'!E134</f>
        <v>1</v>
      </c>
      <c r="F46" s="71">
        <f>'Price History'!G134</f>
        <v>1</v>
      </c>
      <c r="G46" s="71">
        <f>'Price History'!H134</f>
        <v>1</v>
      </c>
      <c r="H46" s="71">
        <f>'Price History'!I134</f>
        <v>1</v>
      </c>
      <c r="I46" s="71">
        <f>'Price History'!J134</f>
        <v>1</v>
      </c>
      <c r="J46" s="71">
        <f>J11*1+J11*(-J133)</f>
        <v>1</v>
      </c>
      <c r="K46" s="71">
        <f>K11*1+K11*(-K133)</f>
        <v>1</v>
      </c>
      <c r="L46" s="71">
        <f>L11*1+L11*(-L133)</f>
        <v>1</v>
      </c>
      <c r="M46" s="126">
        <f>M11*1+M11*(-M133)</f>
        <v>1</v>
      </c>
    </row>
    <row r="47" spans="1:13" ht="12.75" hidden="1" customHeight="1" outlineLevel="1" x14ac:dyDescent="0.2">
      <c r="A47" s="55" t="str">
        <f>"            "&amp;Labels!C95</f>
        <v xml:space="preserve">            Total</v>
      </c>
      <c r="B47" s="56">
        <f t="shared" ref="B47:M47" si="0">B11*1+B11*(-B134)</f>
        <v>1</v>
      </c>
      <c r="C47" s="56">
        <f t="shared" si="0"/>
        <v>1</v>
      </c>
      <c r="D47" s="56">
        <f t="shared" si="0"/>
        <v>1</v>
      </c>
      <c r="E47" s="56">
        <f t="shared" si="0"/>
        <v>1</v>
      </c>
      <c r="F47" s="56">
        <f t="shared" si="0"/>
        <v>1</v>
      </c>
      <c r="G47" s="56">
        <f t="shared" si="0"/>
        <v>1</v>
      </c>
      <c r="H47" s="56">
        <f t="shared" si="0"/>
        <v>1</v>
      </c>
      <c r="I47" s="56">
        <f t="shared" si="0"/>
        <v>1</v>
      </c>
      <c r="J47" s="56">
        <f t="shared" si="0"/>
        <v>1</v>
      </c>
      <c r="K47" s="56">
        <f t="shared" si="0"/>
        <v>1</v>
      </c>
      <c r="L47" s="56">
        <f t="shared" si="0"/>
        <v>1</v>
      </c>
      <c r="M47" s="124">
        <f t="shared" si="0"/>
        <v>1</v>
      </c>
    </row>
    <row r="48" spans="1:13" ht="12.75" hidden="1" customHeight="1" outlineLevel="1" x14ac:dyDescent="0.2">
      <c r="A48" s="55" t="str">
        <f>"         "&amp;Labels!B101</f>
        <v xml:space="preserve">         West</v>
      </c>
      <c r="B48" s="56"/>
      <c r="C48" s="56"/>
      <c r="D48" s="56"/>
      <c r="E48" s="56"/>
      <c r="F48" s="56"/>
      <c r="G48" s="56"/>
      <c r="H48" s="56"/>
      <c r="I48" s="56"/>
      <c r="J48" s="56"/>
      <c r="K48" s="56"/>
      <c r="L48" s="56"/>
      <c r="M48" s="124"/>
    </row>
    <row r="49" spans="1:13" ht="12.75" hidden="1" customHeight="1" outlineLevel="1" x14ac:dyDescent="0.2">
      <c r="A49" s="55" t="str">
        <f>"            "&amp;Labels!B96</f>
        <v xml:space="preserve">            Direct</v>
      </c>
      <c r="B49" s="71">
        <f>'Price History'!B137</f>
        <v>1</v>
      </c>
      <c r="C49" s="71">
        <f>'Price History'!C137</f>
        <v>1</v>
      </c>
      <c r="D49" s="71">
        <f>'Price History'!D137</f>
        <v>1</v>
      </c>
      <c r="E49" s="71">
        <f>'Price History'!E137</f>
        <v>1</v>
      </c>
      <c r="F49" s="71">
        <f>'Price History'!G137</f>
        <v>1</v>
      </c>
      <c r="G49" s="71">
        <f>'Price History'!H137</f>
        <v>1</v>
      </c>
      <c r="H49" s="71">
        <f>'Price History'!I137</f>
        <v>1</v>
      </c>
      <c r="I49" s="71">
        <f>'Price History'!J137</f>
        <v>1</v>
      </c>
      <c r="J49" s="71">
        <f>J12*1+J12*(-J136)</f>
        <v>1</v>
      </c>
      <c r="K49" s="71">
        <f>K12*1+K12*(-K136)</f>
        <v>1</v>
      </c>
      <c r="L49" s="71">
        <f>L12*1+L12*(-L136)</f>
        <v>1</v>
      </c>
      <c r="M49" s="126">
        <f>M12*1+M12*(-M136)</f>
        <v>1</v>
      </c>
    </row>
    <row r="50" spans="1:13" ht="12.75" hidden="1" customHeight="1" outlineLevel="1" x14ac:dyDescent="0.2">
      <c r="A50" s="55" t="str">
        <f>"            "&amp;Labels!B97</f>
        <v xml:space="preserve">            Indirect</v>
      </c>
      <c r="B50" s="71">
        <f>'Price History'!B138</f>
        <v>1</v>
      </c>
      <c r="C50" s="71">
        <f>'Price History'!C138</f>
        <v>1</v>
      </c>
      <c r="D50" s="71">
        <f>'Price History'!D138</f>
        <v>1</v>
      </c>
      <c r="E50" s="71">
        <f>'Price History'!E138</f>
        <v>1</v>
      </c>
      <c r="F50" s="71">
        <f>'Price History'!G138</f>
        <v>1</v>
      </c>
      <c r="G50" s="71">
        <f>'Price History'!H138</f>
        <v>1</v>
      </c>
      <c r="H50" s="71">
        <f>'Price History'!I138</f>
        <v>1</v>
      </c>
      <c r="I50" s="71">
        <f>'Price History'!J138</f>
        <v>1</v>
      </c>
      <c r="J50" s="71">
        <f>J12*1+J12*(-J137)</f>
        <v>1</v>
      </c>
      <c r="K50" s="71">
        <f>K12*1+K12*(-K137)</f>
        <v>1</v>
      </c>
      <c r="L50" s="71">
        <f>L12*1+L12*(-L137)</f>
        <v>1</v>
      </c>
      <c r="M50" s="126">
        <f>M12*1+M12*(-M137)</f>
        <v>1</v>
      </c>
    </row>
    <row r="51" spans="1:13" ht="12.75" hidden="1" customHeight="1" outlineLevel="1" x14ac:dyDescent="0.2">
      <c r="A51" s="55" t="str">
        <f>"            "&amp;Labels!C95</f>
        <v xml:space="preserve">            Total</v>
      </c>
      <c r="B51" s="56">
        <f t="shared" ref="B51:M51" si="1">B12*1+B12*(-B138)</f>
        <v>1</v>
      </c>
      <c r="C51" s="56">
        <f t="shared" si="1"/>
        <v>1</v>
      </c>
      <c r="D51" s="56">
        <f t="shared" si="1"/>
        <v>1</v>
      </c>
      <c r="E51" s="56">
        <f t="shared" si="1"/>
        <v>1</v>
      </c>
      <c r="F51" s="56">
        <f t="shared" si="1"/>
        <v>1</v>
      </c>
      <c r="G51" s="56">
        <f t="shared" si="1"/>
        <v>1</v>
      </c>
      <c r="H51" s="56">
        <f t="shared" si="1"/>
        <v>1</v>
      </c>
      <c r="I51" s="56">
        <f t="shared" si="1"/>
        <v>1</v>
      </c>
      <c r="J51" s="56">
        <f t="shared" si="1"/>
        <v>1</v>
      </c>
      <c r="K51" s="56">
        <f t="shared" si="1"/>
        <v>1</v>
      </c>
      <c r="L51" s="56">
        <f t="shared" si="1"/>
        <v>1</v>
      </c>
      <c r="M51" s="124">
        <f t="shared" si="1"/>
        <v>1</v>
      </c>
    </row>
    <row r="52" spans="1:13" ht="12.75" hidden="1" customHeight="1" outlineLevel="1" x14ac:dyDescent="0.2">
      <c r="A52" s="55" t="str">
        <f>"         "&amp;Labels!C99</f>
        <v xml:space="preserve">         Total</v>
      </c>
      <c r="B52" s="56">
        <f t="shared" ref="B52:M52" si="2">B13*1+B13*(-B139)</f>
        <v>0</v>
      </c>
      <c r="C52" s="56">
        <f t="shared" si="2"/>
        <v>0</v>
      </c>
      <c r="D52" s="56">
        <f t="shared" si="2"/>
        <v>0</v>
      </c>
      <c r="E52" s="56">
        <f t="shared" si="2"/>
        <v>0</v>
      </c>
      <c r="F52" s="56">
        <f t="shared" si="2"/>
        <v>0</v>
      </c>
      <c r="G52" s="56">
        <f t="shared" si="2"/>
        <v>0</v>
      </c>
      <c r="H52" s="56">
        <f t="shared" si="2"/>
        <v>0</v>
      </c>
      <c r="I52" s="56">
        <f t="shared" si="2"/>
        <v>0</v>
      </c>
      <c r="J52" s="56">
        <f t="shared" si="2"/>
        <v>0</v>
      </c>
      <c r="K52" s="56">
        <f t="shared" si="2"/>
        <v>0</v>
      </c>
      <c r="L52" s="56">
        <f t="shared" si="2"/>
        <v>0</v>
      </c>
      <c r="M52" s="124">
        <f t="shared" si="2"/>
        <v>0</v>
      </c>
    </row>
    <row r="53" spans="1:13" ht="12.75" hidden="1" customHeight="1" outlineLevel="1" x14ac:dyDescent="0.2">
      <c r="A53" s="55" t="str">
        <f>"            "&amp;Labels!B96</f>
        <v xml:space="preserve">            Direct</v>
      </c>
      <c r="B53" s="71">
        <f t="shared" ref="B53:M53" si="3">B13*1+B13*(-B140)</f>
        <v>0</v>
      </c>
      <c r="C53" s="71">
        <f t="shared" si="3"/>
        <v>0</v>
      </c>
      <c r="D53" s="71">
        <f t="shared" si="3"/>
        <v>0</v>
      </c>
      <c r="E53" s="71">
        <f t="shared" si="3"/>
        <v>0</v>
      </c>
      <c r="F53" s="71">
        <f t="shared" si="3"/>
        <v>0</v>
      </c>
      <c r="G53" s="71">
        <f t="shared" si="3"/>
        <v>0</v>
      </c>
      <c r="H53" s="71">
        <f t="shared" si="3"/>
        <v>0</v>
      </c>
      <c r="I53" s="71">
        <f t="shared" si="3"/>
        <v>0</v>
      </c>
      <c r="J53" s="71">
        <f t="shared" si="3"/>
        <v>0</v>
      </c>
      <c r="K53" s="71">
        <f t="shared" si="3"/>
        <v>0</v>
      </c>
      <c r="L53" s="71">
        <f t="shared" si="3"/>
        <v>0</v>
      </c>
      <c r="M53" s="126">
        <f t="shared" si="3"/>
        <v>0</v>
      </c>
    </row>
    <row r="54" spans="1:13" ht="12.75" hidden="1" customHeight="1" outlineLevel="1" x14ac:dyDescent="0.2">
      <c r="A54" s="55" t="str">
        <f>"            "&amp;Labels!B97</f>
        <v xml:space="preserve">            Indirect</v>
      </c>
      <c r="B54" s="71">
        <f t="shared" ref="B54:M54" si="4">B13*1+B13*(-B141)</f>
        <v>0</v>
      </c>
      <c r="C54" s="71">
        <f t="shared" si="4"/>
        <v>0</v>
      </c>
      <c r="D54" s="71">
        <f t="shared" si="4"/>
        <v>0</v>
      </c>
      <c r="E54" s="71">
        <f t="shared" si="4"/>
        <v>0</v>
      </c>
      <c r="F54" s="71">
        <f t="shared" si="4"/>
        <v>0</v>
      </c>
      <c r="G54" s="71">
        <f t="shared" si="4"/>
        <v>0</v>
      </c>
      <c r="H54" s="71">
        <f t="shared" si="4"/>
        <v>0</v>
      </c>
      <c r="I54" s="71">
        <f t="shared" si="4"/>
        <v>0</v>
      </c>
      <c r="J54" s="71">
        <f t="shared" si="4"/>
        <v>0</v>
      </c>
      <c r="K54" s="71">
        <f t="shared" si="4"/>
        <v>0</v>
      </c>
      <c r="L54" s="71">
        <f t="shared" si="4"/>
        <v>0</v>
      </c>
      <c r="M54" s="126">
        <f t="shared" si="4"/>
        <v>0</v>
      </c>
    </row>
    <row r="55" spans="1:13" ht="12.75" hidden="1" customHeight="1" outlineLevel="1" x14ac:dyDescent="0.2">
      <c r="A55" s="55" t="str">
        <f>"            "&amp;Labels!C95</f>
        <v xml:space="preserve">            Total</v>
      </c>
      <c r="B55" s="56">
        <f t="shared" ref="B55:M55" si="5">B13*1+B13*(-B139)</f>
        <v>0</v>
      </c>
      <c r="C55" s="56">
        <f t="shared" si="5"/>
        <v>0</v>
      </c>
      <c r="D55" s="56">
        <f t="shared" si="5"/>
        <v>0</v>
      </c>
      <c r="E55" s="56">
        <f t="shared" si="5"/>
        <v>0</v>
      </c>
      <c r="F55" s="56">
        <f t="shared" si="5"/>
        <v>0</v>
      </c>
      <c r="G55" s="56">
        <f t="shared" si="5"/>
        <v>0</v>
      </c>
      <c r="H55" s="56">
        <f t="shared" si="5"/>
        <v>0</v>
      </c>
      <c r="I55" s="56">
        <f t="shared" si="5"/>
        <v>0</v>
      </c>
      <c r="J55" s="56">
        <f t="shared" si="5"/>
        <v>0</v>
      </c>
      <c r="K55" s="56">
        <f t="shared" si="5"/>
        <v>0</v>
      </c>
      <c r="L55" s="56">
        <f t="shared" si="5"/>
        <v>0</v>
      </c>
      <c r="M55" s="124">
        <f t="shared" si="5"/>
        <v>0</v>
      </c>
    </row>
    <row r="56" spans="1:13" ht="12.75" hidden="1" customHeight="1" outlineLevel="1" x14ac:dyDescent="0.2">
      <c r="A56" s="55" t="str">
        <f>"      "&amp;Labels!B93</f>
        <v xml:space="preserve">      Indirect</v>
      </c>
      <c r="B56" s="56"/>
      <c r="C56" s="56"/>
      <c r="D56" s="56"/>
      <c r="E56" s="56"/>
      <c r="F56" s="56"/>
      <c r="G56" s="56"/>
      <c r="H56" s="56"/>
      <c r="I56" s="56"/>
      <c r="J56" s="56"/>
      <c r="K56" s="56"/>
      <c r="L56" s="56"/>
      <c r="M56" s="124"/>
    </row>
    <row r="57" spans="1:13" ht="12.75" hidden="1" customHeight="1" outlineLevel="1" x14ac:dyDescent="0.2">
      <c r="A57" s="55" t="str">
        <f>"         "&amp;Labels!B100</f>
        <v xml:space="preserve">         East</v>
      </c>
      <c r="B57" s="56"/>
      <c r="C57" s="56"/>
      <c r="D57" s="56"/>
      <c r="E57" s="56"/>
      <c r="F57" s="56"/>
      <c r="G57" s="56"/>
      <c r="H57" s="56"/>
      <c r="I57" s="56"/>
      <c r="J57" s="56"/>
      <c r="K57" s="56"/>
      <c r="L57" s="56"/>
      <c r="M57" s="124"/>
    </row>
    <row r="58" spans="1:13" ht="12.75" hidden="1" customHeight="1" outlineLevel="1" x14ac:dyDescent="0.2">
      <c r="A58" s="55" t="str">
        <f>"            "&amp;Labels!B96</f>
        <v xml:space="preserve">            Direct</v>
      </c>
      <c r="B58" s="71">
        <f>'Price History'!B146</f>
        <v>1</v>
      </c>
      <c r="C58" s="71">
        <f>'Price History'!C146</f>
        <v>1</v>
      </c>
      <c r="D58" s="71">
        <f>'Price History'!D146</f>
        <v>1</v>
      </c>
      <c r="E58" s="71">
        <f>'Price History'!E146</f>
        <v>1</v>
      </c>
      <c r="F58" s="71">
        <f>'Price History'!G146</f>
        <v>1</v>
      </c>
      <c r="G58" s="71">
        <f>'Price History'!H146</f>
        <v>1</v>
      </c>
      <c r="H58" s="71">
        <f>'Price History'!I146</f>
        <v>1</v>
      </c>
      <c r="I58" s="71">
        <f>'Price History'!J146</f>
        <v>1</v>
      </c>
      <c r="J58" s="71">
        <f>J15*1+J15*(-J145)</f>
        <v>1</v>
      </c>
      <c r="K58" s="71">
        <f>K15*1+K15*(-K145)</f>
        <v>1</v>
      </c>
      <c r="L58" s="71">
        <f>L15*1+L15*(-L145)</f>
        <v>1</v>
      </c>
      <c r="M58" s="126">
        <f>M15*1+M15*(-M145)</f>
        <v>1</v>
      </c>
    </row>
    <row r="59" spans="1:13" ht="12.75" hidden="1" customHeight="1" outlineLevel="1" x14ac:dyDescent="0.2">
      <c r="A59" s="55" t="str">
        <f>"            "&amp;Labels!B97</f>
        <v xml:space="preserve">            Indirect</v>
      </c>
      <c r="B59" s="71">
        <f>'Price History'!B147</f>
        <v>1</v>
      </c>
      <c r="C59" s="71">
        <f>'Price History'!C147</f>
        <v>1</v>
      </c>
      <c r="D59" s="71">
        <f>'Price History'!D147</f>
        <v>1</v>
      </c>
      <c r="E59" s="71">
        <f>'Price History'!E147</f>
        <v>1</v>
      </c>
      <c r="F59" s="71">
        <f>'Price History'!G147</f>
        <v>1</v>
      </c>
      <c r="G59" s="71">
        <f>'Price History'!H147</f>
        <v>1</v>
      </c>
      <c r="H59" s="71">
        <f>'Price History'!I147</f>
        <v>1</v>
      </c>
      <c r="I59" s="71">
        <f>'Price History'!J147</f>
        <v>1</v>
      </c>
      <c r="J59" s="71">
        <f>J15*1+J15*(-J146)</f>
        <v>1</v>
      </c>
      <c r="K59" s="71">
        <f>K15*1+K15*(-K146)</f>
        <v>1</v>
      </c>
      <c r="L59" s="71">
        <f>L15*1+L15*(-L146)</f>
        <v>1</v>
      </c>
      <c r="M59" s="126">
        <f>M15*1+M15*(-M146)</f>
        <v>1</v>
      </c>
    </row>
    <row r="60" spans="1:13" ht="12.75" hidden="1" customHeight="1" outlineLevel="1" x14ac:dyDescent="0.2">
      <c r="A60" s="55" t="str">
        <f>"            "&amp;Labels!C95</f>
        <v xml:space="preserve">            Total</v>
      </c>
      <c r="B60" s="56">
        <f t="shared" ref="B60:M60" si="6">B15*1+B15*(-B147)</f>
        <v>1</v>
      </c>
      <c r="C60" s="56">
        <f t="shared" si="6"/>
        <v>1</v>
      </c>
      <c r="D60" s="56">
        <f t="shared" si="6"/>
        <v>1</v>
      </c>
      <c r="E60" s="56">
        <f t="shared" si="6"/>
        <v>1</v>
      </c>
      <c r="F60" s="56">
        <f t="shared" si="6"/>
        <v>1</v>
      </c>
      <c r="G60" s="56">
        <f t="shared" si="6"/>
        <v>1</v>
      </c>
      <c r="H60" s="56">
        <f t="shared" si="6"/>
        <v>1</v>
      </c>
      <c r="I60" s="56">
        <f t="shared" si="6"/>
        <v>1</v>
      </c>
      <c r="J60" s="56">
        <f t="shared" si="6"/>
        <v>1</v>
      </c>
      <c r="K60" s="56">
        <f t="shared" si="6"/>
        <v>1</v>
      </c>
      <c r="L60" s="56">
        <f t="shared" si="6"/>
        <v>1</v>
      </c>
      <c r="M60" s="124">
        <f t="shared" si="6"/>
        <v>1</v>
      </c>
    </row>
    <row r="61" spans="1:13" ht="12.75" hidden="1" customHeight="1" outlineLevel="1" x14ac:dyDescent="0.2">
      <c r="A61" s="55" t="str">
        <f>"         "&amp;Labels!B101</f>
        <v xml:space="preserve">         West</v>
      </c>
      <c r="B61" s="56"/>
      <c r="C61" s="56"/>
      <c r="D61" s="56"/>
      <c r="E61" s="56"/>
      <c r="F61" s="56"/>
      <c r="G61" s="56"/>
      <c r="H61" s="56"/>
      <c r="I61" s="56"/>
      <c r="J61" s="56"/>
      <c r="K61" s="56"/>
      <c r="L61" s="56"/>
      <c r="M61" s="124"/>
    </row>
    <row r="62" spans="1:13" ht="12.75" hidden="1" customHeight="1" outlineLevel="1" x14ac:dyDescent="0.2">
      <c r="A62" s="55" t="str">
        <f>"            "&amp;Labels!B96</f>
        <v xml:space="preserve">            Direct</v>
      </c>
      <c r="B62" s="71">
        <f>'Price History'!B150</f>
        <v>1</v>
      </c>
      <c r="C62" s="71">
        <f>'Price History'!C150</f>
        <v>1</v>
      </c>
      <c r="D62" s="71">
        <f>'Price History'!D150</f>
        <v>1</v>
      </c>
      <c r="E62" s="71">
        <f>'Price History'!E150</f>
        <v>1</v>
      </c>
      <c r="F62" s="71">
        <f>'Price History'!G150</f>
        <v>1</v>
      </c>
      <c r="G62" s="71">
        <f>'Price History'!H150</f>
        <v>1</v>
      </c>
      <c r="H62" s="71">
        <f>'Price History'!I150</f>
        <v>1</v>
      </c>
      <c r="I62" s="71">
        <f>'Price History'!J150</f>
        <v>1</v>
      </c>
      <c r="J62" s="71">
        <f>J16*1+J16*(-J149)</f>
        <v>1</v>
      </c>
      <c r="K62" s="71">
        <f>K16*1+K16*(-K149)</f>
        <v>1</v>
      </c>
      <c r="L62" s="71">
        <f>L16*1+L16*(-L149)</f>
        <v>1</v>
      </c>
      <c r="M62" s="126">
        <f>M16*1+M16*(-M149)</f>
        <v>1</v>
      </c>
    </row>
    <row r="63" spans="1:13" ht="12.75" hidden="1" customHeight="1" outlineLevel="1" x14ac:dyDescent="0.2">
      <c r="A63" s="55" t="str">
        <f>"            "&amp;Labels!B97</f>
        <v xml:space="preserve">            Indirect</v>
      </c>
      <c r="B63" s="71">
        <f>'Price History'!B151</f>
        <v>1</v>
      </c>
      <c r="C63" s="71">
        <f>'Price History'!C151</f>
        <v>1</v>
      </c>
      <c r="D63" s="71">
        <f>'Price History'!D151</f>
        <v>1</v>
      </c>
      <c r="E63" s="71">
        <f>'Price History'!E151</f>
        <v>1</v>
      </c>
      <c r="F63" s="71">
        <f>'Price History'!G151</f>
        <v>1</v>
      </c>
      <c r="G63" s="71">
        <f>'Price History'!H151</f>
        <v>1</v>
      </c>
      <c r="H63" s="71">
        <f>'Price History'!I151</f>
        <v>1</v>
      </c>
      <c r="I63" s="71">
        <f>'Price History'!J151</f>
        <v>1</v>
      </c>
      <c r="J63" s="71">
        <f>J16*1+J16*(-J150)</f>
        <v>1</v>
      </c>
      <c r="K63" s="71">
        <f>K16*1+K16*(-K150)</f>
        <v>1</v>
      </c>
      <c r="L63" s="71">
        <f>L16*1+L16*(-L150)</f>
        <v>1</v>
      </c>
      <c r="M63" s="126">
        <f>M16*1+M16*(-M150)</f>
        <v>1</v>
      </c>
    </row>
    <row r="64" spans="1:13" ht="12.75" hidden="1" customHeight="1" outlineLevel="1" x14ac:dyDescent="0.2">
      <c r="A64" s="55" t="str">
        <f>"            "&amp;Labels!C95</f>
        <v xml:space="preserve">            Total</v>
      </c>
      <c r="B64" s="56">
        <f t="shared" ref="B64:M64" si="7">B16*1+B16*(-B151)</f>
        <v>1</v>
      </c>
      <c r="C64" s="56">
        <f t="shared" si="7"/>
        <v>1</v>
      </c>
      <c r="D64" s="56">
        <f t="shared" si="7"/>
        <v>1</v>
      </c>
      <c r="E64" s="56">
        <f t="shared" si="7"/>
        <v>1</v>
      </c>
      <c r="F64" s="56">
        <f t="shared" si="7"/>
        <v>1</v>
      </c>
      <c r="G64" s="56">
        <f t="shared" si="7"/>
        <v>1</v>
      </c>
      <c r="H64" s="56">
        <f t="shared" si="7"/>
        <v>1</v>
      </c>
      <c r="I64" s="56">
        <f t="shared" si="7"/>
        <v>1</v>
      </c>
      <c r="J64" s="56">
        <f t="shared" si="7"/>
        <v>1</v>
      </c>
      <c r="K64" s="56">
        <f t="shared" si="7"/>
        <v>1</v>
      </c>
      <c r="L64" s="56">
        <f t="shared" si="7"/>
        <v>1</v>
      </c>
      <c r="M64" s="124">
        <f t="shared" si="7"/>
        <v>1</v>
      </c>
    </row>
    <row r="65" spans="1:13" ht="12.75" hidden="1" customHeight="1" outlineLevel="1" x14ac:dyDescent="0.2">
      <c r="A65" s="55" t="str">
        <f>"         "&amp;Labels!C99</f>
        <v xml:space="preserve">         Total</v>
      </c>
      <c r="B65" s="56">
        <f t="shared" ref="B65:M65" si="8">B17*1+B17*(-B152)</f>
        <v>0</v>
      </c>
      <c r="C65" s="56">
        <f t="shared" si="8"/>
        <v>0</v>
      </c>
      <c r="D65" s="56">
        <f t="shared" si="8"/>
        <v>0</v>
      </c>
      <c r="E65" s="56">
        <f t="shared" si="8"/>
        <v>0</v>
      </c>
      <c r="F65" s="56">
        <f t="shared" si="8"/>
        <v>0</v>
      </c>
      <c r="G65" s="56">
        <f t="shared" si="8"/>
        <v>0</v>
      </c>
      <c r="H65" s="56">
        <f t="shared" si="8"/>
        <v>0</v>
      </c>
      <c r="I65" s="56">
        <f t="shared" si="8"/>
        <v>0</v>
      </c>
      <c r="J65" s="56">
        <f t="shared" si="8"/>
        <v>0</v>
      </c>
      <c r="K65" s="56">
        <f t="shared" si="8"/>
        <v>0</v>
      </c>
      <c r="L65" s="56">
        <f t="shared" si="8"/>
        <v>0</v>
      </c>
      <c r="M65" s="124">
        <f t="shared" si="8"/>
        <v>0</v>
      </c>
    </row>
    <row r="66" spans="1:13" ht="12.75" hidden="1" customHeight="1" outlineLevel="1" x14ac:dyDescent="0.2">
      <c r="A66" s="55" t="str">
        <f>"            "&amp;Labels!B96</f>
        <v xml:space="preserve">            Direct</v>
      </c>
      <c r="B66" s="71">
        <f t="shared" ref="B66:M66" si="9">B17*1+B17*(-B153)</f>
        <v>0</v>
      </c>
      <c r="C66" s="71">
        <f t="shared" si="9"/>
        <v>0</v>
      </c>
      <c r="D66" s="71">
        <f t="shared" si="9"/>
        <v>0</v>
      </c>
      <c r="E66" s="71">
        <f t="shared" si="9"/>
        <v>0</v>
      </c>
      <c r="F66" s="71">
        <f t="shared" si="9"/>
        <v>0</v>
      </c>
      <c r="G66" s="71">
        <f t="shared" si="9"/>
        <v>0</v>
      </c>
      <c r="H66" s="71">
        <f t="shared" si="9"/>
        <v>0</v>
      </c>
      <c r="I66" s="71">
        <f t="shared" si="9"/>
        <v>0</v>
      </c>
      <c r="J66" s="71">
        <f t="shared" si="9"/>
        <v>0</v>
      </c>
      <c r="K66" s="71">
        <f t="shared" si="9"/>
        <v>0</v>
      </c>
      <c r="L66" s="71">
        <f t="shared" si="9"/>
        <v>0</v>
      </c>
      <c r="M66" s="126">
        <f t="shared" si="9"/>
        <v>0</v>
      </c>
    </row>
    <row r="67" spans="1:13" ht="12.75" hidden="1" customHeight="1" outlineLevel="1" x14ac:dyDescent="0.2">
      <c r="A67" s="55" t="str">
        <f>"            "&amp;Labels!B97</f>
        <v xml:space="preserve">            Indirect</v>
      </c>
      <c r="B67" s="71">
        <f t="shared" ref="B67:M67" si="10">B17*1+B17*(-B154)</f>
        <v>0</v>
      </c>
      <c r="C67" s="71">
        <f t="shared" si="10"/>
        <v>0</v>
      </c>
      <c r="D67" s="71">
        <f t="shared" si="10"/>
        <v>0</v>
      </c>
      <c r="E67" s="71">
        <f t="shared" si="10"/>
        <v>0</v>
      </c>
      <c r="F67" s="71">
        <f t="shared" si="10"/>
        <v>0</v>
      </c>
      <c r="G67" s="71">
        <f t="shared" si="10"/>
        <v>0</v>
      </c>
      <c r="H67" s="71">
        <f t="shared" si="10"/>
        <v>0</v>
      </c>
      <c r="I67" s="71">
        <f t="shared" si="10"/>
        <v>0</v>
      </c>
      <c r="J67" s="71">
        <f t="shared" si="10"/>
        <v>0</v>
      </c>
      <c r="K67" s="71">
        <f t="shared" si="10"/>
        <v>0</v>
      </c>
      <c r="L67" s="71">
        <f t="shared" si="10"/>
        <v>0</v>
      </c>
      <c r="M67" s="126">
        <f t="shared" si="10"/>
        <v>0</v>
      </c>
    </row>
    <row r="68" spans="1:13" ht="12.75" hidden="1" customHeight="1" outlineLevel="1" x14ac:dyDescent="0.2">
      <c r="A68" s="55" t="str">
        <f>"            "&amp;Labels!C95</f>
        <v xml:space="preserve">            Total</v>
      </c>
      <c r="B68" s="56">
        <f t="shared" ref="B68:M68" si="11">B17*1+B17*(-B152)</f>
        <v>0</v>
      </c>
      <c r="C68" s="56">
        <f t="shared" si="11"/>
        <v>0</v>
      </c>
      <c r="D68" s="56">
        <f t="shared" si="11"/>
        <v>0</v>
      </c>
      <c r="E68" s="56">
        <f t="shared" si="11"/>
        <v>0</v>
      </c>
      <c r="F68" s="56">
        <f t="shared" si="11"/>
        <v>0</v>
      </c>
      <c r="G68" s="56">
        <f t="shared" si="11"/>
        <v>0</v>
      </c>
      <c r="H68" s="56">
        <f t="shared" si="11"/>
        <v>0</v>
      </c>
      <c r="I68" s="56">
        <f t="shared" si="11"/>
        <v>0</v>
      </c>
      <c r="J68" s="56">
        <f t="shared" si="11"/>
        <v>0</v>
      </c>
      <c r="K68" s="56">
        <f t="shared" si="11"/>
        <v>0</v>
      </c>
      <c r="L68" s="56">
        <f t="shared" si="11"/>
        <v>0</v>
      </c>
      <c r="M68" s="124">
        <f t="shared" si="11"/>
        <v>0</v>
      </c>
    </row>
    <row r="69" spans="1:13" ht="12.75" hidden="1" customHeight="1" outlineLevel="1" x14ac:dyDescent="0.2">
      <c r="A69" s="52" t="str">
        <f>"      "&amp;Labels!C91</f>
        <v xml:space="preserve">      Total</v>
      </c>
      <c r="B69" s="53">
        <f t="shared" ref="B69:M69" si="12">B18*1+B18*(-B156)</f>
        <v>0</v>
      </c>
      <c r="C69" s="53">
        <f t="shared" si="12"/>
        <v>0</v>
      </c>
      <c r="D69" s="53">
        <f t="shared" si="12"/>
        <v>0</v>
      </c>
      <c r="E69" s="53">
        <f t="shared" si="12"/>
        <v>0</v>
      </c>
      <c r="F69" s="53">
        <f t="shared" si="12"/>
        <v>0</v>
      </c>
      <c r="G69" s="53">
        <f t="shared" si="12"/>
        <v>0</v>
      </c>
      <c r="H69" s="53">
        <f t="shared" si="12"/>
        <v>0</v>
      </c>
      <c r="I69" s="53">
        <f t="shared" si="12"/>
        <v>0</v>
      </c>
      <c r="J69" s="53">
        <f t="shared" si="12"/>
        <v>0</v>
      </c>
      <c r="K69" s="53">
        <f t="shared" si="12"/>
        <v>0</v>
      </c>
      <c r="L69" s="53">
        <f t="shared" si="12"/>
        <v>0</v>
      </c>
      <c r="M69" s="122">
        <f t="shared" si="12"/>
        <v>0</v>
      </c>
    </row>
    <row r="70" spans="1:13" ht="12.75" hidden="1" customHeight="1" outlineLevel="1" x14ac:dyDescent="0.2">
      <c r="A70" s="55" t="str">
        <f>"         "&amp;Labels!B100</f>
        <v xml:space="preserve">         East</v>
      </c>
      <c r="B70" s="56"/>
      <c r="C70" s="56"/>
      <c r="D70" s="56"/>
      <c r="E70" s="56"/>
      <c r="F70" s="56"/>
      <c r="G70" s="56"/>
      <c r="H70" s="56"/>
      <c r="I70" s="56"/>
      <c r="J70" s="56"/>
      <c r="K70" s="56"/>
      <c r="L70" s="56"/>
      <c r="M70" s="124"/>
    </row>
    <row r="71" spans="1:13" ht="12.75" hidden="1" customHeight="1" outlineLevel="1" x14ac:dyDescent="0.2">
      <c r="A71" s="55" t="str">
        <f>"            "&amp;Labels!B96</f>
        <v xml:space="preserve">            Direct</v>
      </c>
      <c r="B71" s="71">
        <f t="shared" ref="B71:M71" si="13">B19*1+B19*(-B158)</f>
        <v>0</v>
      </c>
      <c r="C71" s="71">
        <f t="shared" si="13"/>
        <v>0</v>
      </c>
      <c r="D71" s="71">
        <f t="shared" si="13"/>
        <v>0</v>
      </c>
      <c r="E71" s="71">
        <f t="shared" si="13"/>
        <v>0</v>
      </c>
      <c r="F71" s="71">
        <f t="shared" si="13"/>
        <v>0</v>
      </c>
      <c r="G71" s="71">
        <f t="shared" si="13"/>
        <v>0</v>
      </c>
      <c r="H71" s="71">
        <f t="shared" si="13"/>
        <v>0</v>
      </c>
      <c r="I71" s="71">
        <f t="shared" si="13"/>
        <v>0</v>
      </c>
      <c r="J71" s="71">
        <f t="shared" si="13"/>
        <v>0</v>
      </c>
      <c r="K71" s="71">
        <f t="shared" si="13"/>
        <v>0</v>
      </c>
      <c r="L71" s="71">
        <f t="shared" si="13"/>
        <v>0</v>
      </c>
      <c r="M71" s="126">
        <f t="shared" si="13"/>
        <v>0</v>
      </c>
    </row>
    <row r="72" spans="1:13" ht="12.75" hidden="1" customHeight="1" outlineLevel="1" x14ac:dyDescent="0.2">
      <c r="A72" s="55" t="str">
        <f>"            "&amp;Labels!B97</f>
        <v xml:space="preserve">            Indirect</v>
      </c>
      <c r="B72" s="71">
        <f t="shared" ref="B72:M72" si="14">B19*1+B19*(-B159)</f>
        <v>0</v>
      </c>
      <c r="C72" s="71">
        <f t="shared" si="14"/>
        <v>0</v>
      </c>
      <c r="D72" s="71">
        <f t="shared" si="14"/>
        <v>0</v>
      </c>
      <c r="E72" s="71">
        <f t="shared" si="14"/>
        <v>0</v>
      </c>
      <c r="F72" s="71">
        <f t="shared" si="14"/>
        <v>0</v>
      </c>
      <c r="G72" s="71">
        <f t="shared" si="14"/>
        <v>0</v>
      </c>
      <c r="H72" s="71">
        <f t="shared" si="14"/>
        <v>0</v>
      </c>
      <c r="I72" s="71">
        <f t="shared" si="14"/>
        <v>0</v>
      </c>
      <c r="J72" s="71">
        <f t="shared" si="14"/>
        <v>0</v>
      </c>
      <c r="K72" s="71">
        <f t="shared" si="14"/>
        <v>0</v>
      </c>
      <c r="L72" s="71">
        <f t="shared" si="14"/>
        <v>0</v>
      </c>
      <c r="M72" s="126">
        <f t="shared" si="14"/>
        <v>0</v>
      </c>
    </row>
    <row r="73" spans="1:13" ht="12.75" hidden="1" customHeight="1" outlineLevel="1" x14ac:dyDescent="0.2">
      <c r="A73" s="55" t="str">
        <f>"            "&amp;Labels!C95</f>
        <v xml:space="preserve">            Total</v>
      </c>
      <c r="B73" s="56">
        <f t="shared" ref="B73:M73" si="15">B19*1+B19*(-B160)</f>
        <v>0</v>
      </c>
      <c r="C73" s="56">
        <f t="shared" si="15"/>
        <v>0</v>
      </c>
      <c r="D73" s="56">
        <f t="shared" si="15"/>
        <v>0</v>
      </c>
      <c r="E73" s="56">
        <f t="shared" si="15"/>
        <v>0</v>
      </c>
      <c r="F73" s="56">
        <f t="shared" si="15"/>
        <v>0</v>
      </c>
      <c r="G73" s="56">
        <f t="shared" si="15"/>
        <v>0</v>
      </c>
      <c r="H73" s="56">
        <f t="shared" si="15"/>
        <v>0</v>
      </c>
      <c r="I73" s="56">
        <f t="shared" si="15"/>
        <v>0</v>
      </c>
      <c r="J73" s="56">
        <f t="shared" si="15"/>
        <v>0</v>
      </c>
      <c r="K73" s="56">
        <f t="shared" si="15"/>
        <v>0</v>
      </c>
      <c r="L73" s="56">
        <f t="shared" si="15"/>
        <v>0</v>
      </c>
      <c r="M73" s="124">
        <f t="shared" si="15"/>
        <v>0</v>
      </c>
    </row>
    <row r="74" spans="1:13" ht="12.75" hidden="1" customHeight="1" outlineLevel="1" x14ac:dyDescent="0.2">
      <c r="A74" s="55" t="str">
        <f>"         "&amp;Labels!B101</f>
        <v xml:space="preserve">         West</v>
      </c>
      <c r="B74" s="56"/>
      <c r="C74" s="56"/>
      <c r="D74" s="56"/>
      <c r="E74" s="56"/>
      <c r="F74" s="56"/>
      <c r="G74" s="56"/>
      <c r="H74" s="56"/>
      <c r="I74" s="56"/>
      <c r="J74" s="56"/>
      <c r="K74" s="56"/>
      <c r="L74" s="56"/>
      <c r="M74" s="124"/>
    </row>
    <row r="75" spans="1:13" ht="12.75" hidden="1" customHeight="1" outlineLevel="1" x14ac:dyDescent="0.2">
      <c r="A75" s="55" t="str">
        <f>"            "&amp;Labels!B96</f>
        <v xml:space="preserve">            Direct</v>
      </c>
      <c r="B75" s="71">
        <f t="shared" ref="B75:M75" si="16">B20*1+B20*(-B162)</f>
        <v>0</v>
      </c>
      <c r="C75" s="71">
        <f t="shared" si="16"/>
        <v>0</v>
      </c>
      <c r="D75" s="71">
        <f t="shared" si="16"/>
        <v>0</v>
      </c>
      <c r="E75" s="71">
        <f t="shared" si="16"/>
        <v>0</v>
      </c>
      <c r="F75" s="71">
        <f t="shared" si="16"/>
        <v>0</v>
      </c>
      <c r="G75" s="71">
        <f t="shared" si="16"/>
        <v>0</v>
      </c>
      <c r="H75" s="71">
        <f t="shared" si="16"/>
        <v>0</v>
      </c>
      <c r="I75" s="71">
        <f t="shared" si="16"/>
        <v>0</v>
      </c>
      <c r="J75" s="71">
        <f t="shared" si="16"/>
        <v>0</v>
      </c>
      <c r="K75" s="71">
        <f t="shared" si="16"/>
        <v>0</v>
      </c>
      <c r="L75" s="71">
        <f t="shared" si="16"/>
        <v>0</v>
      </c>
      <c r="M75" s="126">
        <f t="shared" si="16"/>
        <v>0</v>
      </c>
    </row>
    <row r="76" spans="1:13" ht="12.75" hidden="1" customHeight="1" outlineLevel="1" x14ac:dyDescent="0.2">
      <c r="A76" s="55" t="str">
        <f>"            "&amp;Labels!B97</f>
        <v xml:space="preserve">            Indirect</v>
      </c>
      <c r="B76" s="71">
        <f t="shared" ref="B76:M76" si="17">B20*1+B20*(-B163)</f>
        <v>0</v>
      </c>
      <c r="C76" s="71">
        <f t="shared" si="17"/>
        <v>0</v>
      </c>
      <c r="D76" s="71">
        <f t="shared" si="17"/>
        <v>0</v>
      </c>
      <c r="E76" s="71">
        <f t="shared" si="17"/>
        <v>0</v>
      </c>
      <c r="F76" s="71">
        <f t="shared" si="17"/>
        <v>0</v>
      </c>
      <c r="G76" s="71">
        <f t="shared" si="17"/>
        <v>0</v>
      </c>
      <c r="H76" s="71">
        <f t="shared" si="17"/>
        <v>0</v>
      </c>
      <c r="I76" s="71">
        <f t="shared" si="17"/>
        <v>0</v>
      </c>
      <c r="J76" s="71">
        <f t="shared" si="17"/>
        <v>0</v>
      </c>
      <c r="K76" s="71">
        <f t="shared" si="17"/>
        <v>0</v>
      </c>
      <c r="L76" s="71">
        <f t="shared" si="17"/>
        <v>0</v>
      </c>
      <c r="M76" s="126">
        <f t="shared" si="17"/>
        <v>0</v>
      </c>
    </row>
    <row r="77" spans="1:13" ht="12.75" hidden="1" customHeight="1" outlineLevel="1" x14ac:dyDescent="0.2">
      <c r="A77" s="55" t="str">
        <f>"            "&amp;Labels!C95</f>
        <v xml:space="preserve">            Total</v>
      </c>
      <c r="B77" s="56">
        <f t="shared" ref="B77:M77" si="18">B20*1+B20*(-B164)</f>
        <v>0</v>
      </c>
      <c r="C77" s="56">
        <f t="shared" si="18"/>
        <v>0</v>
      </c>
      <c r="D77" s="56">
        <f t="shared" si="18"/>
        <v>0</v>
      </c>
      <c r="E77" s="56">
        <f t="shared" si="18"/>
        <v>0</v>
      </c>
      <c r="F77" s="56">
        <f t="shared" si="18"/>
        <v>0</v>
      </c>
      <c r="G77" s="56">
        <f t="shared" si="18"/>
        <v>0</v>
      </c>
      <c r="H77" s="56">
        <f t="shared" si="18"/>
        <v>0</v>
      </c>
      <c r="I77" s="56">
        <f t="shared" si="18"/>
        <v>0</v>
      </c>
      <c r="J77" s="56">
        <f t="shared" si="18"/>
        <v>0</v>
      </c>
      <c r="K77" s="56">
        <f t="shared" si="18"/>
        <v>0</v>
      </c>
      <c r="L77" s="56">
        <f t="shared" si="18"/>
        <v>0</v>
      </c>
      <c r="M77" s="124">
        <f t="shared" si="18"/>
        <v>0</v>
      </c>
    </row>
    <row r="78" spans="1:13" ht="12.75" hidden="1" customHeight="1" outlineLevel="1" x14ac:dyDescent="0.2">
      <c r="A78" s="55" t="str">
        <f>"         "&amp;Labels!C99</f>
        <v xml:space="preserve">         Total</v>
      </c>
      <c r="B78" s="56">
        <f t="shared" ref="B78:M78" si="19">B18*1+B18*(-B156)</f>
        <v>0</v>
      </c>
      <c r="C78" s="56">
        <f t="shared" si="19"/>
        <v>0</v>
      </c>
      <c r="D78" s="56">
        <f t="shared" si="19"/>
        <v>0</v>
      </c>
      <c r="E78" s="56">
        <f t="shared" si="19"/>
        <v>0</v>
      </c>
      <c r="F78" s="56">
        <f t="shared" si="19"/>
        <v>0</v>
      </c>
      <c r="G78" s="56">
        <f t="shared" si="19"/>
        <v>0</v>
      </c>
      <c r="H78" s="56">
        <f t="shared" si="19"/>
        <v>0</v>
      </c>
      <c r="I78" s="56">
        <f t="shared" si="19"/>
        <v>0</v>
      </c>
      <c r="J78" s="56">
        <f t="shared" si="19"/>
        <v>0</v>
      </c>
      <c r="K78" s="56">
        <f t="shared" si="19"/>
        <v>0</v>
      </c>
      <c r="L78" s="56">
        <f t="shared" si="19"/>
        <v>0</v>
      </c>
      <c r="M78" s="124">
        <f t="shared" si="19"/>
        <v>0</v>
      </c>
    </row>
    <row r="79" spans="1:13" ht="12.75" hidden="1" customHeight="1" outlineLevel="1" x14ac:dyDescent="0.2">
      <c r="A79" s="55" t="str">
        <f>"            "&amp;Labels!B96</f>
        <v xml:space="preserve">            Direct</v>
      </c>
      <c r="B79" s="71">
        <f t="shared" ref="B79:M79" si="20">B18*1+B18*(-B166)</f>
        <v>0</v>
      </c>
      <c r="C79" s="71">
        <f t="shared" si="20"/>
        <v>0</v>
      </c>
      <c r="D79" s="71">
        <f t="shared" si="20"/>
        <v>0</v>
      </c>
      <c r="E79" s="71">
        <f t="shared" si="20"/>
        <v>0</v>
      </c>
      <c r="F79" s="71">
        <f t="shared" si="20"/>
        <v>0</v>
      </c>
      <c r="G79" s="71">
        <f t="shared" si="20"/>
        <v>0</v>
      </c>
      <c r="H79" s="71">
        <f t="shared" si="20"/>
        <v>0</v>
      </c>
      <c r="I79" s="71">
        <f t="shared" si="20"/>
        <v>0</v>
      </c>
      <c r="J79" s="71">
        <f t="shared" si="20"/>
        <v>0</v>
      </c>
      <c r="K79" s="71">
        <f t="shared" si="20"/>
        <v>0</v>
      </c>
      <c r="L79" s="71">
        <f t="shared" si="20"/>
        <v>0</v>
      </c>
      <c r="M79" s="126">
        <f t="shared" si="20"/>
        <v>0</v>
      </c>
    </row>
    <row r="80" spans="1:13" ht="12.75" hidden="1" customHeight="1" outlineLevel="1" x14ac:dyDescent="0.2">
      <c r="A80" s="55" t="str">
        <f>"            "&amp;Labels!B97</f>
        <v xml:space="preserve">            Indirect</v>
      </c>
      <c r="B80" s="71">
        <f t="shared" ref="B80:M80" si="21">B18*1+B18*(-B167)</f>
        <v>0</v>
      </c>
      <c r="C80" s="71">
        <f t="shared" si="21"/>
        <v>0</v>
      </c>
      <c r="D80" s="71">
        <f t="shared" si="21"/>
        <v>0</v>
      </c>
      <c r="E80" s="71">
        <f t="shared" si="21"/>
        <v>0</v>
      </c>
      <c r="F80" s="71">
        <f t="shared" si="21"/>
        <v>0</v>
      </c>
      <c r="G80" s="71">
        <f t="shared" si="21"/>
        <v>0</v>
      </c>
      <c r="H80" s="71">
        <f t="shared" si="21"/>
        <v>0</v>
      </c>
      <c r="I80" s="71">
        <f t="shared" si="21"/>
        <v>0</v>
      </c>
      <c r="J80" s="71">
        <f t="shared" si="21"/>
        <v>0</v>
      </c>
      <c r="K80" s="71">
        <f t="shared" si="21"/>
        <v>0</v>
      </c>
      <c r="L80" s="71">
        <f t="shared" si="21"/>
        <v>0</v>
      </c>
      <c r="M80" s="126">
        <f t="shared" si="21"/>
        <v>0</v>
      </c>
    </row>
    <row r="81" spans="1:13" ht="12.75" hidden="1" customHeight="1" outlineLevel="1" x14ac:dyDescent="0.2">
      <c r="A81" s="55" t="str">
        <f>"            "&amp;Labels!C95</f>
        <v xml:space="preserve">            Total</v>
      </c>
      <c r="B81" s="56">
        <f t="shared" ref="B81:M81" si="22">B18*1+B18*(-B156)</f>
        <v>0</v>
      </c>
      <c r="C81" s="56">
        <f t="shared" si="22"/>
        <v>0</v>
      </c>
      <c r="D81" s="56">
        <f t="shared" si="22"/>
        <v>0</v>
      </c>
      <c r="E81" s="56">
        <f t="shared" si="22"/>
        <v>0</v>
      </c>
      <c r="F81" s="56">
        <f t="shared" si="22"/>
        <v>0</v>
      </c>
      <c r="G81" s="56">
        <f t="shared" si="22"/>
        <v>0</v>
      </c>
      <c r="H81" s="56">
        <f t="shared" si="22"/>
        <v>0</v>
      </c>
      <c r="I81" s="56">
        <f t="shared" si="22"/>
        <v>0</v>
      </c>
      <c r="J81" s="56">
        <f t="shared" si="22"/>
        <v>0</v>
      </c>
      <c r="K81" s="56">
        <f t="shared" si="22"/>
        <v>0</v>
      </c>
      <c r="L81" s="56">
        <f t="shared" si="22"/>
        <v>0</v>
      </c>
      <c r="M81" s="124">
        <f t="shared" si="22"/>
        <v>0</v>
      </c>
    </row>
    <row r="82" spans="1:13" ht="12.75" hidden="1" customHeight="1" outlineLevel="1" x14ac:dyDescent="0.2">
      <c r="A82" s="57" t="str">
        <f>"   "&amp;Labels!C110</f>
        <v xml:space="preserve">   Total</v>
      </c>
      <c r="B82" s="58">
        <f t="shared" ref="B82:M82" si="23">B22*1+B22*(-B169)</f>
        <v>0</v>
      </c>
      <c r="C82" s="58">
        <f t="shared" si="23"/>
        <v>0</v>
      </c>
      <c r="D82" s="58">
        <f t="shared" si="23"/>
        <v>0</v>
      </c>
      <c r="E82" s="58">
        <f t="shared" si="23"/>
        <v>0</v>
      </c>
      <c r="F82" s="58">
        <f t="shared" si="23"/>
        <v>0</v>
      </c>
      <c r="G82" s="58">
        <f t="shared" si="23"/>
        <v>0</v>
      </c>
      <c r="H82" s="58">
        <f t="shared" si="23"/>
        <v>0</v>
      </c>
      <c r="I82" s="58">
        <f t="shared" si="23"/>
        <v>0</v>
      </c>
      <c r="J82" s="58">
        <f t="shared" si="23"/>
        <v>0</v>
      </c>
      <c r="K82" s="58">
        <f t="shared" si="23"/>
        <v>0</v>
      </c>
      <c r="L82" s="58">
        <f t="shared" si="23"/>
        <v>0</v>
      </c>
      <c r="M82" s="128">
        <f t="shared" si="23"/>
        <v>0</v>
      </c>
    </row>
    <row r="83" spans="1:13" ht="12.75" hidden="1" customHeight="1" outlineLevel="1" x14ac:dyDescent="0.2">
      <c r="A83" s="55" t="str">
        <f>"      "&amp;Labels!B92</f>
        <v xml:space="preserve">      Direct</v>
      </c>
      <c r="B83" s="56"/>
      <c r="C83" s="56"/>
      <c r="D83" s="56"/>
      <c r="E83" s="56"/>
      <c r="F83" s="56"/>
      <c r="G83" s="56"/>
      <c r="H83" s="56"/>
      <c r="I83" s="56"/>
      <c r="J83" s="56"/>
      <c r="K83" s="56"/>
      <c r="L83" s="56"/>
      <c r="M83" s="124"/>
    </row>
    <row r="84" spans="1:13" ht="12.75" hidden="1" customHeight="1" outlineLevel="1" x14ac:dyDescent="0.2">
      <c r="A84" s="55" t="str">
        <f>"         "&amp;Labels!B100</f>
        <v xml:space="preserve">         East</v>
      </c>
      <c r="B84" s="56"/>
      <c r="C84" s="56"/>
      <c r="D84" s="56"/>
      <c r="E84" s="56"/>
      <c r="F84" s="56"/>
      <c r="G84" s="56"/>
      <c r="H84" s="56"/>
      <c r="I84" s="56"/>
      <c r="J84" s="56"/>
      <c r="K84" s="56"/>
      <c r="L84" s="56"/>
      <c r="M84" s="124"/>
    </row>
    <row r="85" spans="1:13" ht="12.75" hidden="1" customHeight="1" outlineLevel="1" x14ac:dyDescent="0.2">
      <c r="A85" s="55" t="str">
        <f>"            "&amp;Labels!B96</f>
        <v xml:space="preserve">            Direct</v>
      </c>
      <c r="B85" s="71">
        <f t="shared" ref="B85:M85" si="24">B24*1+B24*(-B172)</f>
        <v>0</v>
      </c>
      <c r="C85" s="71">
        <f t="shared" si="24"/>
        <v>0</v>
      </c>
      <c r="D85" s="71">
        <f t="shared" si="24"/>
        <v>0</v>
      </c>
      <c r="E85" s="71">
        <f t="shared" si="24"/>
        <v>0</v>
      </c>
      <c r="F85" s="71">
        <f t="shared" si="24"/>
        <v>0</v>
      </c>
      <c r="G85" s="71">
        <f t="shared" si="24"/>
        <v>0</v>
      </c>
      <c r="H85" s="71">
        <f t="shared" si="24"/>
        <v>0</v>
      </c>
      <c r="I85" s="71">
        <f t="shared" si="24"/>
        <v>0</v>
      </c>
      <c r="J85" s="71">
        <f t="shared" si="24"/>
        <v>0</v>
      </c>
      <c r="K85" s="71">
        <f t="shared" si="24"/>
        <v>0</v>
      </c>
      <c r="L85" s="71">
        <f t="shared" si="24"/>
        <v>0</v>
      </c>
      <c r="M85" s="126">
        <f t="shared" si="24"/>
        <v>0</v>
      </c>
    </row>
    <row r="86" spans="1:13" ht="12.75" hidden="1" customHeight="1" outlineLevel="1" x14ac:dyDescent="0.2">
      <c r="A86" s="55" t="str">
        <f>"            "&amp;Labels!B97</f>
        <v xml:space="preserve">            Indirect</v>
      </c>
      <c r="B86" s="71">
        <f t="shared" ref="B86:M86" si="25">B24*1+B24*(-B173)</f>
        <v>0</v>
      </c>
      <c r="C86" s="71">
        <f t="shared" si="25"/>
        <v>0</v>
      </c>
      <c r="D86" s="71">
        <f t="shared" si="25"/>
        <v>0</v>
      </c>
      <c r="E86" s="71">
        <f t="shared" si="25"/>
        <v>0</v>
      </c>
      <c r="F86" s="71">
        <f t="shared" si="25"/>
        <v>0</v>
      </c>
      <c r="G86" s="71">
        <f t="shared" si="25"/>
        <v>0</v>
      </c>
      <c r="H86" s="71">
        <f t="shared" si="25"/>
        <v>0</v>
      </c>
      <c r="I86" s="71">
        <f t="shared" si="25"/>
        <v>0</v>
      </c>
      <c r="J86" s="71">
        <f t="shared" si="25"/>
        <v>0</v>
      </c>
      <c r="K86" s="71">
        <f t="shared" si="25"/>
        <v>0</v>
      </c>
      <c r="L86" s="71">
        <f t="shared" si="25"/>
        <v>0</v>
      </c>
      <c r="M86" s="126">
        <f t="shared" si="25"/>
        <v>0</v>
      </c>
    </row>
    <row r="87" spans="1:13" ht="12.75" hidden="1" customHeight="1" outlineLevel="1" x14ac:dyDescent="0.2">
      <c r="A87" s="55" t="str">
        <f>"            "&amp;Labels!C95</f>
        <v xml:space="preserve">            Total</v>
      </c>
      <c r="B87" s="56">
        <f t="shared" ref="B87:M87" si="26">B24*1+B24*(-B174)</f>
        <v>0</v>
      </c>
      <c r="C87" s="56">
        <f t="shared" si="26"/>
        <v>0</v>
      </c>
      <c r="D87" s="56">
        <f t="shared" si="26"/>
        <v>0</v>
      </c>
      <c r="E87" s="56">
        <f t="shared" si="26"/>
        <v>0</v>
      </c>
      <c r="F87" s="56">
        <f t="shared" si="26"/>
        <v>0</v>
      </c>
      <c r="G87" s="56">
        <f t="shared" si="26"/>
        <v>0</v>
      </c>
      <c r="H87" s="56">
        <f t="shared" si="26"/>
        <v>0</v>
      </c>
      <c r="I87" s="56">
        <f t="shared" si="26"/>
        <v>0</v>
      </c>
      <c r="J87" s="56">
        <f t="shared" si="26"/>
        <v>0</v>
      </c>
      <c r="K87" s="56">
        <f t="shared" si="26"/>
        <v>0</v>
      </c>
      <c r="L87" s="56">
        <f t="shared" si="26"/>
        <v>0</v>
      </c>
      <c r="M87" s="124">
        <f t="shared" si="26"/>
        <v>0</v>
      </c>
    </row>
    <row r="88" spans="1:13" ht="12.75" hidden="1" customHeight="1" outlineLevel="1" x14ac:dyDescent="0.2">
      <c r="A88" s="55" t="str">
        <f>"         "&amp;Labels!B101</f>
        <v xml:space="preserve">         West</v>
      </c>
      <c r="B88" s="56"/>
      <c r="C88" s="56"/>
      <c r="D88" s="56"/>
      <c r="E88" s="56"/>
      <c r="F88" s="56"/>
      <c r="G88" s="56"/>
      <c r="H88" s="56"/>
      <c r="I88" s="56"/>
      <c r="J88" s="56"/>
      <c r="K88" s="56"/>
      <c r="L88" s="56"/>
      <c r="M88" s="124"/>
    </row>
    <row r="89" spans="1:13" ht="12.75" hidden="1" customHeight="1" outlineLevel="1" x14ac:dyDescent="0.2">
      <c r="A89" s="55" t="str">
        <f>"            "&amp;Labels!B96</f>
        <v xml:space="preserve">            Direct</v>
      </c>
      <c r="B89" s="71">
        <f t="shared" ref="B89:M89" si="27">B25*1+B25*(-B176)</f>
        <v>0</v>
      </c>
      <c r="C89" s="71">
        <f t="shared" si="27"/>
        <v>0</v>
      </c>
      <c r="D89" s="71">
        <f t="shared" si="27"/>
        <v>0</v>
      </c>
      <c r="E89" s="71">
        <f t="shared" si="27"/>
        <v>0</v>
      </c>
      <c r="F89" s="71">
        <f t="shared" si="27"/>
        <v>0</v>
      </c>
      <c r="G89" s="71">
        <f t="shared" si="27"/>
        <v>0</v>
      </c>
      <c r="H89" s="71">
        <f t="shared" si="27"/>
        <v>0</v>
      </c>
      <c r="I89" s="71">
        <f t="shared" si="27"/>
        <v>0</v>
      </c>
      <c r="J89" s="71">
        <f t="shared" si="27"/>
        <v>0</v>
      </c>
      <c r="K89" s="71">
        <f t="shared" si="27"/>
        <v>0</v>
      </c>
      <c r="L89" s="71">
        <f t="shared" si="27"/>
        <v>0</v>
      </c>
      <c r="M89" s="126">
        <f t="shared" si="27"/>
        <v>0</v>
      </c>
    </row>
    <row r="90" spans="1:13" ht="12.75" hidden="1" customHeight="1" outlineLevel="1" x14ac:dyDescent="0.2">
      <c r="A90" s="55" t="str">
        <f>"            "&amp;Labels!B97</f>
        <v xml:space="preserve">            Indirect</v>
      </c>
      <c r="B90" s="71">
        <f t="shared" ref="B90:M90" si="28">B25*1+B25*(-B177)</f>
        <v>0</v>
      </c>
      <c r="C90" s="71">
        <f t="shared" si="28"/>
        <v>0</v>
      </c>
      <c r="D90" s="71">
        <f t="shared" si="28"/>
        <v>0</v>
      </c>
      <c r="E90" s="71">
        <f t="shared" si="28"/>
        <v>0</v>
      </c>
      <c r="F90" s="71">
        <f t="shared" si="28"/>
        <v>0</v>
      </c>
      <c r="G90" s="71">
        <f t="shared" si="28"/>
        <v>0</v>
      </c>
      <c r="H90" s="71">
        <f t="shared" si="28"/>
        <v>0</v>
      </c>
      <c r="I90" s="71">
        <f t="shared" si="28"/>
        <v>0</v>
      </c>
      <c r="J90" s="71">
        <f t="shared" si="28"/>
        <v>0</v>
      </c>
      <c r="K90" s="71">
        <f t="shared" si="28"/>
        <v>0</v>
      </c>
      <c r="L90" s="71">
        <f t="shared" si="28"/>
        <v>0</v>
      </c>
      <c r="M90" s="126">
        <f t="shared" si="28"/>
        <v>0</v>
      </c>
    </row>
    <row r="91" spans="1:13" ht="12.75" hidden="1" customHeight="1" outlineLevel="1" x14ac:dyDescent="0.2">
      <c r="A91" s="55" t="str">
        <f>"            "&amp;Labels!C95</f>
        <v xml:space="preserve">            Total</v>
      </c>
      <c r="B91" s="56">
        <f t="shared" ref="B91:M91" si="29">B25*1+B25*(-B178)</f>
        <v>0</v>
      </c>
      <c r="C91" s="56">
        <f t="shared" si="29"/>
        <v>0</v>
      </c>
      <c r="D91" s="56">
        <f t="shared" si="29"/>
        <v>0</v>
      </c>
      <c r="E91" s="56">
        <f t="shared" si="29"/>
        <v>0</v>
      </c>
      <c r="F91" s="56">
        <f t="shared" si="29"/>
        <v>0</v>
      </c>
      <c r="G91" s="56">
        <f t="shared" si="29"/>
        <v>0</v>
      </c>
      <c r="H91" s="56">
        <f t="shared" si="29"/>
        <v>0</v>
      </c>
      <c r="I91" s="56">
        <f t="shared" si="29"/>
        <v>0</v>
      </c>
      <c r="J91" s="56">
        <f t="shared" si="29"/>
        <v>0</v>
      </c>
      <c r="K91" s="56">
        <f t="shared" si="29"/>
        <v>0</v>
      </c>
      <c r="L91" s="56">
        <f t="shared" si="29"/>
        <v>0</v>
      </c>
      <c r="M91" s="124">
        <f t="shared" si="29"/>
        <v>0</v>
      </c>
    </row>
    <row r="92" spans="1:13" ht="12.75" hidden="1" customHeight="1" outlineLevel="1" x14ac:dyDescent="0.2">
      <c r="A92" s="55" t="str">
        <f>"         "&amp;Labels!C99</f>
        <v xml:space="preserve">         Total</v>
      </c>
      <c r="B92" s="56">
        <f t="shared" ref="B92:M92" si="30">B26*1+B26*(-B179)</f>
        <v>0</v>
      </c>
      <c r="C92" s="56">
        <f t="shared" si="30"/>
        <v>0</v>
      </c>
      <c r="D92" s="56">
        <f t="shared" si="30"/>
        <v>0</v>
      </c>
      <c r="E92" s="56">
        <f t="shared" si="30"/>
        <v>0</v>
      </c>
      <c r="F92" s="56">
        <f t="shared" si="30"/>
        <v>0</v>
      </c>
      <c r="G92" s="56">
        <f t="shared" si="30"/>
        <v>0</v>
      </c>
      <c r="H92" s="56">
        <f t="shared" si="30"/>
        <v>0</v>
      </c>
      <c r="I92" s="56">
        <f t="shared" si="30"/>
        <v>0</v>
      </c>
      <c r="J92" s="56">
        <f t="shared" si="30"/>
        <v>0</v>
      </c>
      <c r="K92" s="56">
        <f t="shared" si="30"/>
        <v>0</v>
      </c>
      <c r="L92" s="56">
        <f t="shared" si="30"/>
        <v>0</v>
      </c>
      <c r="M92" s="124">
        <f t="shared" si="30"/>
        <v>0</v>
      </c>
    </row>
    <row r="93" spans="1:13" ht="12.75" hidden="1" customHeight="1" outlineLevel="1" x14ac:dyDescent="0.2">
      <c r="A93" s="55" t="str">
        <f>"            "&amp;Labels!B96</f>
        <v xml:space="preserve">            Direct</v>
      </c>
      <c r="B93" s="71">
        <f t="shared" ref="B93:M93" si="31">B26*1+B26*(-B180)</f>
        <v>0</v>
      </c>
      <c r="C93" s="71">
        <f t="shared" si="31"/>
        <v>0</v>
      </c>
      <c r="D93" s="71">
        <f t="shared" si="31"/>
        <v>0</v>
      </c>
      <c r="E93" s="71">
        <f t="shared" si="31"/>
        <v>0</v>
      </c>
      <c r="F93" s="71">
        <f t="shared" si="31"/>
        <v>0</v>
      </c>
      <c r="G93" s="71">
        <f t="shared" si="31"/>
        <v>0</v>
      </c>
      <c r="H93" s="71">
        <f t="shared" si="31"/>
        <v>0</v>
      </c>
      <c r="I93" s="71">
        <f t="shared" si="31"/>
        <v>0</v>
      </c>
      <c r="J93" s="71">
        <f t="shared" si="31"/>
        <v>0</v>
      </c>
      <c r="K93" s="71">
        <f t="shared" si="31"/>
        <v>0</v>
      </c>
      <c r="L93" s="71">
        <f t="shared" si="31"/>
        <v>0</v>
      </c>
      <c r="M93" s="126">
        <f t="shared" si="31"/>
        <v>0</v>
      </c>
    </row>
    <row r="94" spans="1:13" ht="12.75" hidden="1" customHeight="1" outlineLevel="1" x14ac:dyDescent="0.2">
      <c r="A94" s="55" t="str">
        <f>"            "&amp;Labels!B97</f>
        <v xml:space="preserve">            Indirect</v>
      </c>
      <c r="B94" s="71">
        <f t="shared" ref="B94:M94" si="32">B26*1+B26*(-B181)</f>
        <v>0</v>
      </c>
      <c r="C94" s="71">
        <f t="shared" si="32"/>
        <v>0</v>
      </c>
      <c r="D94" s="71">
        <f t="shared" si="32"/>
        <v>0</v>
      </c>
      <c r="E94" s="71">
        <f t="shared" si="32"/>
        <v>0</v>
      </c>
      <c r="F94" s="71">
        <f t="shared" si="32"/>
        <v>0</v>
      </c>
      <c r="G94" s="71">
        <f t="shared" si="32"/>
        <v>0</v>
      </c>
      <c r="H94" s="71">
        <f t="shared" si="32"/>
        <v>0</v>
      </c>
      <c r="I94" s="71">
        <f t="shared" si="32"/>
        <v>0</v>
      </c>
      <c r="J94" s="71">
        <f t="shared" si="32"/>
        <v>0</v>
      </c>
      <c r="K94" s="71">
        <f t="shared" si="32"/>
        <v>0</v>
      </c>
      <c r="L94" s="71">
        <f t="shared" si="32"/>
        <v>0</v>
      </c>
      <c r="M94" s="126">
        <f t="shared" si="32"/>
        <v>0</v>
      </c>
    </row>
    <row r="95" spans="1:13" ht="12.75" hidden="1" customHeight="1" outlineLevel="1" x14ac:dyDescent="0.2">
      <c r="A95" s="55" t="str">
        <f>"            "&amp;Labels!C95</f>
        <v xml:space="preserve">            Total</v>
      </c>
      <c r="B95" s="56">
        <f t="shared" ref="B95:M95" si="33">B26*1+B26*(-B179)</f>
        <v>0</v>
      </c>
      <c r="C95" s="56">
        <f t="shared" si="33"/>
        <v>0</v>
      </c>
      <c r="D95" s="56">
        <f t="shared" si="33"/>
        <v>0</v>
      </c>
      <c r="E95" s="56">
        <f t="shared" si="33"/>
        <v>0</v>
      </c>
      <c r="F95" s="56">
        <f t="shared" si="33"/>
        <v>0</v>
      </c>
      <c r="G95" s="56">
        <f t="shared" si="33"/>
        <v>0</v>
      </c>
      <c r="H95" s="56">
        <f t="shared" si="33"/>
        <v>0</v>
      </c>
      <c r="I95" s="56">
        <f t="shared" si="33"/>
        <v>0</v>
      </c>
      <c r="J95" s="56">
        <f t="shared" si="33"/>
        <v>0</v>
      </c>
      <c r="K95" s="56">
        <f t="shared" si="33"/>
        <v>0</v>
      </c>
      <c r="L95" s="56">
        <f t="shared" si="33"/>
        <v>0</v>
      </c>
      <c r="M95" s="124">
        <f t="shared" si="33"/>
        <v>0</v>
      </c>
    </row>
    <row r="96" spans="1:13" ht="12.75" hidden="1" customHeight="1" outlineLevel="1" x14ac:dyDescent="0.2">
      <c r="A96" s="55" t="str">
        <f>"      "&amp;Labels!B93</f>
        <v xml:space="preserve">      Indirect</v>
      </c>
      <c r="B96" s="56"/>
      <c r="C96" s="56"/>
      <c r="D96" s="56"/>
      <c r="E96" s="56"/>
      <c r="F96" s="56"/>
      <c r="G96" s="56"/>
      <c r="H96" s="56"/>
      <c r="I96" s="56"/>
      <c r="J96" s="56"/>
      <c r="K96" s="56"/>
      <c r="L96" s="56"/>
      <c r="M96" s="124"/>
    </row>
    <row r="97" spans="1:13" ht="12.75" hidden="1" customHeight="1" outlineLevel="1" x14ac:dyDescent="0.2">
      <c r="A97" s="55" t="str">
        <f>"         "&amp;Labels!B100</f>
        <v xml:space="preserve">         East</v>
      </c>
      <c r="B97" s="56"/>
      <c r="C97" s="56"/>
      <c r="D97" s="56"/>
      <c r="E97" s="56"/>
      <c r="F97" s="56"/>
      <c r="G97" s="56"/>
      <c r="H97" s="56"/>
      <c r="I97" s="56"/>
      <c r="J97" s="56"/>
      <c r="K97" s="56"/>
      <c r="L97" s="56"/>
      <c r="M97" s="124"/>
    </row>
    <row r="98" spans="1:13" ht="12.75" hidden="1" customHeight="1" outlineLevel="1" x14ac:dyDescent="0.2">
      <c r="A98" s="55" t="str">
        <f>"            "&amp;Labels!B96</f>
        <v xml:space="preserve">            Direct</v>
      </c>
      <c r="B98" s="71">
        <f t="shared" ref="B98:M98" si="34">B28*1+B28*(-B185)</f>
        <v>0</v>
      </c>
      <c r="C98" s="71">
        <f t="shared" si="34"/>
        <v>0</v>
      </c>
      <c r="D98" s="71">
        <f t="shared" si="34"/>
        <v>0</v>
      </c>
      <c r="E98" s="71">
        <f t="shared" si="34"/>
        <v>0</v>
      </c>
      <c r="F98" s="71">
        <f t="shared" si="34"/>
        <v>0</v>
      </c>
      <c r="G98" s="71">
        <f t="shared" si="34"/>
        <v>0</v>
      </c>
      <c r="H98" s="71">
        <f t="shared" si="34"/>
        <v>0</v>
      </c>
      <c r="I98" s="71">
        <f t="shared" si="34"/>
        <v>0</v>
      </c>
      <c r="J98" s="71">
        <f t="shared" si="34"/>
        <v>0</v>
      </c>
      <c r="K98" s="71">
        <f t="shared" si="34"/>
        <v>0</v>
      </c>
      <c r="L98" s="71">
        <f t="shared" si="34"/>
        <v>0</v>
      </c>
      <c r="M98" s="126">
        <f t="shared" si="34"/>
        <v>0</v>
      </c>
    </row>
    <row r="99" spans="1:13" ht="12.75" hidden="1" customHeight="1" outlineLevel="1" x14ac:dyDescent="0.2">
      <c r="A99" s="55" t="str">
        <f>"            "&amp;Labels!B97</f>
        <v xml:space="preserve">            Indirect</v>
      </c>
      <c r="B99" s="71">
        <f t="shared" ref="B99:M99" si="35">B28*1+B28*(-B186)</f>
        <v>0</v>
      </c>
      <c r="C99" s="71">
        <f t="shared" si="35"/>
        <v>0</v>
      </c>
      <c r="D99" s="71">
        <f t="shared" si="35"/>
        <v>0</v>
      </c>
      <c r="E99" s="71">
        <f t="shared" si="35"/>
        <v>0</v>
      </c>
      <c r="F99" s="71">
        <f t="shared" si="35"/>
        <v>0</v>
      </c>
      <c r="G99" s="71">
        <f t="shared" si="35"/>
        <v>0</v>
      </c>
      <c r="H99" s="71">
        <f t="shared" si="35"/>
        <v>0</v>
      </c>
      <c r="I99" s="71">
        <f t="shared" si="35"/>
        <v>0</v>
      </c>
      <c r="J99" s="71">
        <f t="shared" si="35"/>
        <v>0</v>
      </c>
      <c r="K99" s="71">
        <f t="shared" si="35"/>
        <v>0</v>
      </c>
      <c r="L99" s="71">
        <f t="shared" si="35"/>
        <v>0</v>
      </c>
      <c r="M99" s="126">
        <f t="shared" si="35"/>
        <v>0</v>
      </c>
    </row>
    <row r="100" spans="1:13" ht="12.75" hidden="1" customHeight="1" outlineLevel="1" x14ac:dyDescent="0.2">
      <c r="A100" s="55" t="str">
        <f>"            "&amp;Labels!C95</f>
        <v xml:space="preserve">            Total</v>
      </c>
      <c r="B100" s="56">
        <f t="shared" ref="B100:M100" si="36">B28*1+B28*(-B187)</f>
        <v>0</v>
      </c>
      <c r="C100" s="56">
        <f t="shared" si="36"/>
        <v>0</v>
      </c>
      <c r="D100" s="56">
        <f t="shared" si="36"/>
        <v>0</v>
      </c>
      <c r="E100" s="56">
        <f t="shared" si="36"/>
        <v>0</v>
      </c>
      <c r="F100" s="56">
        <f t="shared" si="36"/>
        <v>0</v>
      </c>
      <c r="G100" s="56">
        <f t="shared" si="36"/>
        <v>0</v>
      </c>
      <c r="H100" s="56">
        <f t="shared" si="36"/>
        <v>0</v>
      </c>
      <c r="I100" s="56">
        <f t="shared" si="36"/>
        <v>0</v>
      </c>
      <c r="J100" s="56">
        <f t="shared" si="36"/>
        <v>0</v>
      </c>
      <c r="K100" s="56">
        <f t="shared" si="36"/>
        <v>0</v>
      </c>
      <c r="L100" s="56">
        <f t="shared" si="36"/>
        <v>0</v>
      </c>
      <c r="M100" s="124">
        <f t="shared" si="36"/>
        <v>0</v>
      </c>
    </row>
    <row r="101" spans="1:13" ht="12.75" hidden="1" customHeight="1" outlineLevel="1" x14ac:dyDescent="0.2">
      <c r="A101" s="55" t="str">
        <f>"         "&amp;Labels!B101</f>
        <v xml:space="preserve">         West</v>
      </c>
      <c r="B101" s="56"/>
      <c r="C101" s="56"/>
      <c r="D101" s="56"/>
      <c r="E101" s="56"/>
      <c r="F101" s="56"/>
      <c r="G101" s="56"/>
      <c r="H101" s="56"/>
      <c r="I101" s="56"/>
      <c r="J101" s="56"/>
      <c r="K101" s="56"/>
      <c r="L101" s="56"/>
      <c r="M101" s="124"/>
    </row>
    <row r="102" spans="1:13" ht="12.75" hidden="1" customHeight="1" outlineLevel="1" x14ac:dyDescent="0.2">
      <c r="A102" s="55" t="str">
        <f>"            "&amp;Labels!B96</f>
        <v xml:space="preserve">            Direct</v>
      </c>
      <c r="B102" s="71">
        <f t="shared" ref="B102:M102" si="37">B29*1+B29*(-B189)</f>
        <v>0</v>
      </c>
      <c r="C102" s="71">
        <f t="shared" si="37"/>
        <v>0</v>
      </c>
      <c r="D102" s="71">
        <f t="shared" si="37"/>
        <v>0</v>
      </c>
      <c r="E102" s="71">
        <f t="shared" si="37"/>
        <v>0</v>
      </c>
      <c r="F102" s="71">
        <f t="shared" si="37"/>
        <v>0</v>
      </c>
      <c r="G102" s="71">
        <f t="shared" si="37"/>
        <v>0</v>
      </c>
      <c r="H102" s="71">
        <f t="shared" si="37"/>
        <v>0</v>
      </c>
      <c r="I102" s="71">
        <f t="shared" si="37"/>
        <v>0</v>
      </c>
      <c r="J102" s="71">
        <f t="shared" si="37"/>
        <v>0</v>
      </c>
      <c r="K102" s="71">
        <f t="shared" si="37"/>
        <v>0</v>
      </c>
      <c r="L102" s="71">
        <f t="shared" si="37"/>
        <v>0</v>
      </c>
      <c r="M102" s="126">
        <f t="shared" si="37"/>
        <v>0</v>
      </c>
    </row>
    <row r="103" spans="1:13" ht="12.75" hidden="1" customHeight="1" outlineLevel="1" x14ac:dyDescent="0.2">
      <c r="A103" s="55" t="str">
        <f>"            "&amp;Labels!B97</f>
        <v xml:space="preserve">            Indirect</v>
      </c>
      <c r="B103" s="71">
        <f t="shared" ref="B103:M103" si="38">B29*1+B29*(-B190)</f>
        <v>0</v>
      </c>
      <c r="C103" s="71">
        <f t="shared" si="38"/>
        <v>0</v>
      </c>
      <c r="D103" s="71">
        <f t="shared" si="38"/>
        <v>0</v>
      </c>
      <c r="E103" s="71">
        <f t="shared" si="38"/>
        <v>0</v>
      </c>
      <c r="F103" s="71">
        <f t="shared" si="38"/>
        <v>0</v>
      </c>
      <c r="G103" s="71">
        <f t="shared" si="38"/>
        <v>0</v>
      </c>
      <c r="H103" s="71">
        <f t="shared" si="38"/>
        <v>0</v>
      </c>
      <c r="I103" s="71">
        <f t="shared" si="38"/>
        <v>0</v>
      </c>
      <c r="J103" s="71">
        <f t="shared" si="38"/>
        <v>0</v>
      </c>
      <c r="K103" s="71">
        <f t="shared" si="38"/>
        <v>0</v>
      </c>
      <c r="L103" s="71">
        <f t="shared" si="38"/>
        <v>0</v>
      </c>
      <c r="M103" s="126">
        <f t="shared" si="38"/>
        <v>0</v>
      </c>
    </row>
    <row r="104" spans="1:13" ht="12.75" hidden="1" customHeight="1" outlineLevel="1" x14ac:dyDescent="0.2">
      <c r="A104" s="55" t="str">
        <f>"            "&amp;Labels!C95</f>
        <v xml:space="preserve">            Total</v>
      </c>
      <c r="B104" s="56">
        <f t="shared" ref="B104:M104" si="39">B29*1+B29*(-B191)</f>
        <v>0</v>
      </c>
      <c r="C104" s="56">
        <f t="shared" si="39"/>
        <v>0</v>
      </c>
      <c r="D104" s="56">
        <f t="shared" si="39"/>
        <v>0</v>
      </c>
      <c r="E104" s="56">
        <f t="shared" si="39"/>
        <v>0</v>
      </c>
      <c r="F104" s="56">
        <f t="shared" si="39"/>
        <v>0</v>
      </c>
      <c r="G104" s="56">
        <f t="shared" si="39"/>
        <v>0</v>
      </c>
      <c r="H104" s="56">
        <f t="shared" si="39"/>
        <v>0</v>
      </c>
      <c r="I104" s="56">
        <f t="shared" si="39"/>
        <v>0</v>
      </c>
      <c r="J104" s="56">
        <f t="shared" si="39"/>
        <v>0</v>
      </c>
      <c r="K104" s="56">
        <f t="shared" si="39"/>
        <v>0</v>
      </c>
      <c r="L104" s="56">
        <f t="shared" si="39"/>
        <v>0</v>
      </c>
      <c r="M104" s="124">
        <f t="shared" si="39"/>
        <v>0</v>
      </c>
    </row>
    <row r="105" spans="1:13" ht="12.75" hidden="1" customHeight="1" outlineLevel="1" x14ac:dyDescent="0.2">
      <c r="A105" s="55" t="str">
        <f>"         "&amp;Labels!C99</f>
        <v xml:space="preserve">         Total</v>
      </c>
      <c r="B105" s="56">
        <f t="shared" ref="B105:M105" si="40">B30*1+B30*(-B192)</f>
        <v>0</v>
      </c>
      <c r="C105" s="56">
        <f t="shared" si="40"/>
        <v>0</v>
      </c>
      <c r="D105" s="56">
        <f t="shared" si="40"/>
        <v>0</v>
      </c>
      <c r="E105" s="56">
        <f t="shared" si="40"/>
        <v>0</v>
      </c>
      <c r="F105" s="56">
        <f t="shared" si="40"/>
        <v>0</v>
      </c>
      <c r="G105" s="56">
        <f t="shared" si="40"/>
        <v>0</v>
      </c>
      <c r="H105" s="56">
        <f t="shared" si="40"/>
        <v>0</v>
      </c>
      <c r="I105" s="56">
        <f t="shared" si="40"/>
        <v>0</v>
      </c>
      <c r="J105" s="56">
        <f t="shared" si="40"/>
        <v>0</v>
      </c>
      <c r="K105" s="56">
        <f t="shared" si="40"/>
        <v>0</v>
      </c>
      <c r="L105" s="56">
        <f t="shared" si="40"/>
        <v>0</v>
      </c>
      <c r="M105" s="124">
        <f t="shared" si="40"/>
        <v>0</v>
      </c>
    </row>
    <row r="106" spans="1:13" ht="12.75" hidden="1" customHeight="1" outlineLevel="1" x14ac:dyDescent="0.2">
      <c r="A106" s="55" t="str">
        <f>"            "&amp;Labels!B96</f>
        <v xml:space="preserve">            Direct</v>
      </c>
      <c r="B106" s="71">
        <f t="shared" ref="B106:M106" si="41">B30*1+B30*(-B193)</f>
        <v>0</v>
      </c>
      <c r="C106" s="71">
        <f t="shared" si="41"/>
        <v>0</v>
      </c>
      <c r="D106" s="71">
        <f t="shared" si="41"/>
        <v>0</v>
      </c>
      <c r="E106" s="71">
        <f t="shared" si="41"/>
        <v>0</v>
      </c>
      <c r="F106" s="71">
        <f t="shared" si="41"/>
        <v>0</v>
      </c>
      <c r="G106" s="71">
        <f t="shared" si="41"/>
        <v>0</v>
      </c>
      <c r="H106" s="71">
        <f t="shared" si="41"/>
        <v>0</v>
      </c>
      <c r="I106" s="71">
        <f t="shared" si="41"/>
        <v>0</v>
      </c>
      <c r="J106" s="71">
        <f t="shared" si="41"/>
        <v>0</v>
      </c>
      <c r="K106" s="71">
        <f t="shared" si="41"/>
        <v>0</v>
      </c>
      <c r="L106" s="71">
        <f t="shared" si="41"/>
        <v>0</v>
      </c>
      <c r="M106" s="126">
        <f t="shared" si="41"/>
        <v>0</v>
      </c>
    </row>
    <row r="107" spans="1:13" ht="12.75" hidden="1" customHeight="1" outlineLevel="1" x14ac:dyDescent="0.2">
      <c r="A107" s="55" t="str">
        <f>"            "&amp;Labels!B97</f>
        <v xml:space="preserve">            Indirect</v>
      </c>
      <c r="B107" s="71">
        <f t="shared" ref="B107:M107" si="42">B30*1+B30*(-B194)</f>
        <v>0</v>
      </c>
      <c r="C107" s="71">
        <f t="shared" si="42"/>
        <v>0</v>
      </c>
      <c r="D107" s="71">
        <f t="shared" si="42"/>
        <v>0</v>
      </c>
      <c r="E107" s="71">
        <f t="shared" si="42"/>
        <v>0</v>
      </c>
      <c r="F107" s="71">
        <f t="shared" si="42"/>
        <v>0</v>
      </c>
      <c r="G107" s="71">
        <f t="shared" si="42"/>
        <v>0</v>
      </c>
      <c r="H107" s="71">
        <f t="shared" si="42"/>
        <v>0</v>
      </c>
      <c r="I107" s="71">
        <f t="shared" si="42"/>
        <v>0</v>
      </c>
      <c r="J107" s="71">
        <f t="shared" si="42"/>
        <v>0</v>
      </c>
      <c r="K107" s="71">
        <f t="shared" si="42"/>
        <v>0</v>
      </c>
      <c r="L107" s="71">
        <f t="shared" si="42"/>
        <v>0</v>
      </c>
      <c r="M107" s="126">
        <f t="shared" si="42"/>
        <v>0</v>
      </c>
    </row>
    <row r="108" spans="1:13" ht="12.75" hidden="1" customHeight="1" outlineLevel="1" x14ac:dyDescent="0.2">
      <c r="A108" s="55" t="str">
        <f>"            "&amp;Labels!C95</f>
        <v xml:space="preserve">            Total</v>
      </c>
      <c r="B108" s="56">
        <f t="shared" ref="B108:M108" si="43">B30*1+B30*(-B192)</f>
        <v>0</v>
      </c>
      <c r="C108" s="56">
        <f t="shared" si="43"/>
        <v>0</v>
      </c>
      <c r="D108" s="56">
        <f t="shared" si="43"/>
        <v>0</v>
      </c>
      <c r="E108" s="56">
        <f t="shared" si="43"/>
        <v>0</v>
      </c>
      <c r="F108" s="56">
        <f t="shared" si="43"/>
        <v>0</v>
      </c>
      <c r="G108" s="56">
        <f t="shared" si="43"/>
        <v>0</v>
      </c>
      <c r="H108" s="56">
        <f t="shared" si="43"/>
        <v>0</v>
      </c>
      <c r="I108" s="56">
        <f t="shared" si="43"/>
        <v>0</v>
      </c>
      <c r="J108" s="56">
        <f t="shared" si="43"/>
        <v>0</v>
      </c>
      <c r="K108" s="56">
        <f t="shared" si="43"/>
        <v>0</v>
      </c>
      <c r="L108" s="56">
        <f t="shared" si="43"/>
        <v>0</v>
      </c>
      <c r="M108" s="124">
        <f t="shared" si="43"/>
        <v>0</v>
      </c>
    </row>
    <row r="109" spans="1:13" ht="12.75" hidden="1" customHeight="1" outlineLevel="1" x14ac:dyDescent="0.2">
      <c r="A109" s="52" t="str">
        <f>"      "&amp;Labels!C91</f>
        <v xml:space="preserve">      Total</v>
      </c>
      <c r="B109" s="53">
        <f t="shared" ref="B109:M109" si="44">B22*1+B22*(-B169)</f>
        <v>0</v>
      </c>
      <c r="C109" s="53">
        <f t="shared" si="44"/>
        <v>0</v>
      </c>
      <c r="D109" s="53">
        <f t="shared" si="44"/>
        <v>0</v>
      </c>
      <c r="E109" s="53">
        <f t="shared" si="44"/>
        <v>0</v>
      </c>
      <c r="F109" s="53">
        <f t="shared" si="44"/>
        <v>0</v>
      </c>
      <c r="G109" s="53">
        <f t="shared" si="44"/>
        <v>0</v>
      </c>
      <c r="H109" s="53">
        <f t="shared" si="44"/>
        <v>0</v>
      </c>
      <c r="I109" s="53">
        <f t="shared" si="44"/>
        <v>0</v>
      </c>
      <c r="J109" s="53">
        <f t="shared" si="44"/>
        <v>0</v>
      </c>
      <c r="K109" s="53">
        <f t="shared" si="44"/>
        <v>0</v>
      </c>
      <c r="L109" s="53">
        <f t="shared" si="44"/>
        <v>0</v>
      </c>
      <c r="M109" s="122">
        <f t="shared" si="44"/>
        <v>0</v>
      </c>
    </row>
    <row r="110" spans="1:13" ht="12.75" hidden="1" customHeight="1" outlineLevel="1" x14ac:dyDescent="0.2">
      <c r="A110" s="55" t="str">
        <f>"         "&amp;Labels!B100</f>
        <v xml:space="preserve">         East</v>
      </c>
      <c r="B110" s="56"/>
      <c r="C110" s="56"/>
      <c r="D110" s="56"/>
      <c r="E110" s="56"/>
      <c r="F110" s="56"/>
      <c r="G110" s="56"/>
      <c r="H110" s="56"/>
      <c r="I110" s="56"/>
      <c r="J110" s="56"/>
      <c r="K110" s="56"/>
      <c r="L110" s="56"/>
      <c r="M110" s="124"/>
    </row>
    <row r="111" spans="1:13" ht="12.75" hidden="1" customHeight="1" outlineLevel="1" x14ac:dyDescent="0.2">
      <c r="A111" s="55" t="str">
        <f>"            "&amp;Labels!B96</f>
        <v xml:space="preserve">            Direct</v>
      </c>
      <c r="B111" s="71">
        <f t="shared" ref="B111:M111" si="45">B32*1+B32*(-B198)</f>
        <v>0</v>
      </c>
      <c r="C111" s="71">
        <f t="shared" si="45"/>
        <v>0</v>
      </c>
      <c r="D111" s="71">
        <f t="shared" si="45"/>
        <v>0</v>
      </c>
      <c r="E111" s="71">
        <f t="shared" si="45"/>
        <v>0</v>
      </c>
      <c r="F111" s="71">
        <f t="shared" si="45"/>
        <v>0</v>
      </c>
      <c r="G111" s="71">
        <f t="shared" si="45"/>
        <v>0</v>
      </c>
      <c r="H111" s="71">
        <f t="shared" si="45"/>
        <v>0</v>
      </c>
      <c r="I111" s="71">
        <f t="shared" si="45"/>
        <v>0</v>
      </c>
      <c r="J111" s="71">
        <f t="shared" si="45"/>
        <v>0</v>
      </c>
      <c r="K111" s="71">
        <f t="shared" si="45"/>
        <v>0</v>
      </c>
      <c r="L111" s="71">
        <f t="shared" si="45"/>
        <v>0</v>
      </c>
      <c r="M111" s="126">
        <f t="shared" si="45"/>
        <v>0</v>
      </c>
    </row>
    <row r="112" spans="1:13" ht="12.75" hidden="1" customHeight="1" outlineLevel="1" x14ac:dyDescent="0.2">
      <c r="A112" s="55" t="str">
        <f>"            "&amp;Labels!B97</f>
        <v xml:space="preserve">            Indirect</v>
      </c>
      <c r="B112" s="71">
        <f t="shared" ref="B112:M112" si="46">B32*1+B32*(-B199)</f>
        <v>0</v>
      </c>
      <c r="C112" s="71">
        <f t="shared" si="46"/>
        <v>0</v>
      </c>
      <c r="D112" s="71">
        <f t="shared" si="46"/>
        <v>0</v>
      </c>
      <c r="E112" s="71">
        <f t="shared" si="46"/>
        <v>0</v>
      </c>
      <c r="F112" s="71">
        <f t="shared" si="46"/>
        <v>0</v>
      </c>
      <c r="G112" s="71">
        <f t="shared" si="46"/>
        <v>0</v>
      </c>
      <c r="H112" s="71">
        <f t="shared" si="46"/>
        <v>0</v>
      </c>
      <c r="I112" s="71">
        <f t="shared" si="46"/>
        <v>0</v>
      </c>
      <c r="J112" s="71">
        <f t="shared" si="46"/>
        <v>0</v>
      </c>
      <c r="K112" s="71">
        <f t="shared" si="46"/>
        <v>0</v>
      </c>
      <c r="L112" s="71">
        <f t="shared" si="46"/>
        <v>0</v>
      </c>
      <c r="M112" s="126">
        <f t="shared" si="46"/>
        <v>0</v>
      </c>
    </row>
    <row r="113" spans="1:13" ht="12.75" hidden="1" customHeight="1" outlineLevel="1" x14ac:dyDescent="0.2">
      <c r="A113" s="55" t="str">
        <f>"            "&amp;Labels!C95</f>
        <v xml:space="preserve">            Total</v>
      </c>
      <c r="B113" s="56">
        <f t="shared" ref="B113:M113" si="47">B32*1+B32*(-B200)</f>
        <v>0</v>
      </c>
      <c r="C113" s="56">
        <f t="shared" si="47"/>
        <v>0</v>
      </c>
      <c r="D113" s="56">
        <f t="shared" si="47"/>
        <v>0</v>
      </c>
      <c r="E113" s="56">
        <f t="shared" si="47"/>
        <v>0</v>
      </c>
      <c r="F113" s="56">
        <f t="shared" si="47"/>
        <v>0</v>
      </c>
      <c r="G113" s="56">
        <f t="shared" si="47"/>
        <v>0</v>
      </c>
      <c r="H113" s="56">
        <f t="shared" si="47"/>
        <v>0</v>
      </c>
      <c r="I113" s="56">
        <f t="shared" si="47"/>
        <v>0</v>
      </c>
      <c r="J113" s="56">
        <f t="shared" si="47"/>
        <v>0</v>
      </c>
      <c r="K113" s="56">
        <f t="shared" si="47"/>
        <v>0</v>
      </c>
      <c r="L113" s="56">
        <f t="shared" si="47"/>
        <v>0</v>
      </c>
      <c r="M113" s="124">
        <f t="shared" si="47"/>
        <v>0</v>
      </c>
    </row>
    <row r="114" spans="1:13" ht="12.75" hidden="1" customHeight="1" outlineLevel="1" x14ac:dyDescent="0.2">
      <c r="A114" s="55" t="str">
        <f>"         "&amp;Labels!B101</f>
        <v xml:space="preserve">         West</v>
      </c>
      <c r="B114" s="56"/>
      <c r="C114" s="56"/>
      <c r="D114" s="56"/>
      <c r="E114" s="56"/>
      <c r="F114" s="56"/>
      <c r="G114" s="56"/>
      <c r="H114" s="56"/>
      <c r="I114" s="56"/>
      <c r="J114" s="56"/>
      <c r="K114" s="56"/>
      <c r="L114" s="56"/>
      <c r="M114" s="124"/>
    </row>
    <row r="115" spans="1:13" ht="12.75" hidden="1" customHeight="1" outlineLevel="1" x14ac:dyDescent="0.2">
      <c r="A115" s="55" t="str">
        <f>"            "&amp;Labels!B96</f>
        <v xml:space="preserve">            Direct</v>
      </c>
      <c r="B115" s="71">
        <f t="shared" ref="B115:M115" si="48">B33*1+B33*(-B202)</f>
        <v>0</v>
      </c>
      <c r="C115" s="71">
        <f t="shared" si="48"/>
        <v>0</v>
      </c>
      <c r="D115" s="71">
        <f t="shared" si="48"/>
        <v>0</v>
      </c>
      <c r="E115" s="71">
        <f t="shared" si="48"/>
        <v>0</v>
      </c>
      <c r="F115" s="71">
        <f t="shared" si="48"/>
        <v>0</v>
      </c>
      <c r="G115" s="71">
        <f t="shared" si="48"/>
        <v>0</v>
      </c>
      <c r="H115" s="71">
        <f t="shared" si="48"/>
        <v>0</v>
      </c>
      <c r="I115" s="71">
        <f t="shared" si="48"/>
        <v>0</v>
      </c>
      <c r="J115" s="71">
        <f t="shared" si="48"/>
        <v>0</v>
      </c>
      <c r="K115" s="71">
        <f t="shared" si="48"/>
        <v>0</v>
      </c>
      <c r="L115" s="71">
        <f t="shared" si="48"/>
        <v>0</v>
      </c>
      <c r="M115" s="126">
        <f t="shared" si="48"/>
        <v>0</v>
      </c>
    </row>
    <row r="116" spans="1:13" ht="12.75" hidden="1" customHeight="1" outlineLevel="1" x14ac:dyDescent="0.2">
      <c r="A116" s="55" t="str">
        <f>"            "&amp;Labels!B97</f>
        <v xml:space="preserve">            Indirect</v>
      </c>
      <c r="B116" s="71">
        <f t="shared" ref="B116:M116" si="49">B33*1+B33*(-B203)</f>
        <v>0</v>
      </c>
      <c r="C116" s="71">
        <f t="shared" si="49"/>
        <v>0</v>
      </c>
      <c r="D116" s="71">
        <f t="shared" si="49"/>
        <v>0</v>
      </c>
      <c r="E116" s="71">
        <f t="shared" si="49"/>
        <v>0</v>
      </c>
      <c r="F116" s="71">
        <f t="shared" si="49"/>
        <v>0</v>
      </c>
      <c r="G116" s="71">
        <f t="shared" si="49"/>
        <v>0</v>
      </c>
      <c r="H116" s="71">
        <f t="shared" si="49"/>
        <v>0</v>
      </c>
      <c r="I116" s="71">
        <f t="shared" si="49"/>
        <v>0</v>
      </c>
      <c r="J116" s="71">
        <f t="shared" si="49"/>
        <v>0</v>
      </c>
      <c r="K116" s="71">
        <f t="shared" si="49"/>
        <v>0</v>
      </c>
      <c r="L116" s="71">
        <f t="shared" si="49"/>
        <v>0</v>
      </c>
      <c r="M116" s="126">
        <f t="shared" si="49"/>
        <v>0</v>
      </c>
    </row>
    <row r="117" spans="1:13" ht="12.75" hidden="1" customHeight="1" outlineLevel="1" x14ac:dyDescent="0.2">
      <c r="A117" s="55" t="str">
        <f>"            "&amp;Labels!C95</f>
        <v xml:space="preserve">            Total</v>
      </c>
      <c r="B117" s="56">
        <f t="shared" ref="B117:M117" si="50">B33*1+B33*(-B204)</f>
        <v>0</v>
      </c>
      <c r="C117" s="56">
        <f t="shared" si="50"/>
        <v>0</v>
      </c>
      <c r="D117" s="56">
        <f t="shared" si="50"/>
        <v>0</v>
      </c>
      <c r="E117" s="56">
        <f t="shared" si="50"/>
        <v>0</v>
      </c>
      <c r="F117" s="56">
        <f t="shared" si="50"/>
        <v>0</v>
      </c>
      <c r="G117" s="56">
        <f t="shared" si="50"/>
        <v>0</v>
      </c>
      <c r="H117" s="56">
        <f t="shared" si="50"/>
        <v>0</v>
      </c>
      <c r="I117" s="56">
        <f t="shared" si="50"/>
        <v>0</v>
      </c>
      <c r="J117" s="56">
        <f t="shared" si="50"/>
        <v>0</v>
      </c>
      <c r="K117" s="56">
        <f t="shared" si="50"/>
        <v>0</v>
      </c>
      <c r="L117" s="56">
        <f t="shared" si="50"/>
        <v>0</v>
      </c>
      <c r="M117" s="124">
        <f t="shared" si="50"/>
        <v>0</v>
      </c>
    </row>
    <row r="118" spans="1:13" ht="12.75" hidden="1" customHeight="1" outlineLevel="1" x14ac:dyDescent="0.2">
      <c r="A118" s="55" t="str">
        <f>"         "&amp;Labels!C99</f>
        <v xml:space="preserve">         Total</v>
      </c>
      <c r="B118" s="56">
        <f t="shared" ref="B118:M118" si="51">B22*1+B22*(-B169)</f>
        <v>0</v>
      </c>
      <c r="C118" s="56">
        <f t="shared" si="51"/>
        <v>0</v>
      </c>
      <c r="D118" s="56">
        <f t="shared" si="51"/>
        <v>0</v>
      </c>
      <c r="E118" s="56">
        <f t="shared" si="51"/>
        <v>0</v>
      </c>
      <c r="F118" s="56">
        <f t="shared" si="51"/>
        <v>0</v>
      </c>
      <c r="G118" s="56">
        <f t="shared" si="51"/>
        <v>0</v>
      </c>
      <c r="H118" s="56">
        <f t="shared" si="51"/>
        <v>0</v>
      </c>
      <c r="I118" s="56">
        <f t="shared" si="51"/>
        <v>0</v>
      </c>
      <c r="J118" s="56">
        <f t="shared" si="51"/>
        <v>0</v>
      </c>
      <c r="K118" s="56">
        <f t="shared" si="51"/>
        <v>0</v>
      </c>
      <c r="L118" s="56">
        <f t="shared" si="51"/>
        <v>0</v>
      </c>
      <c r="M118" s="124">
        <f t="shared" si="51"/>
        <v>0</v>
      </c>
    </row>
    <row r="119" spans="1:13" ht="12.75" hidden="1" customHeight="1" outlineLevel="1" x14ac:dyDescent="0.2">
      <c r="A119" s="55" t="str">
        <f>"            "&amp;Labels!B96</f>
        <v xml:space="preserve">            Direct</v>
      </c>
      <c r="B119" s="71">
        <f t="shared" ref="B119:M119" si="52">B22*1+B22*(-B206)</f>
        <v>0</v>
      </c>
      <c r="C119" s="71">
        <f t="shared" si="52"/>
        <v>0</v>
      </c>
      <c r="D119" s="71">
        <f t="shared" si="52"/>
        <v>0</v>
      </c>
      <c r="E119" s="71">
        <f t="shared" si="52"/>
        <v>0</v>
      </c>
      <c r="F119" s="71">
        <f t="shared" si="52"/>
        <v>0</v>
      </c>
      <c r="G119" s="71">
        <f t="shared" si="52"/>
        <v>0</v>
      </c>
      <c r="H119" s="71">
        <f t="shared" si="52"/>
        <v>0</v>
      </c>
      <c r="I119" s="71">
        <f t="shared" si="52"/>
        <v>0</v>
      </c>
      <c r="J119" s="71">
        <f t="shared" si="52"/>
        <v>0</v>
      </c>
      <c r="K119" s="71">
        <f t="shared" si="52"/>
        <v>0</v>
      </c>
      <c r="L119" s="71">
        <f t="shared" si="52"/>
        <v>0</v>
      </c>
      <c r="M119" s="126">
        <f t="shared" si="52"/>
        <v>0</v>
      </c>
    </row>
    <row r="120" spans="1:13" ht="12.75" hidden="1" customHeight="1" outlineLevel="1" x14ac:dyDescent="0.2">
      <c r="A120" s="55" t="str">
        <f>"            "&amp;Labels!B97</f>
        <v xml:space="preserve">            Indirect</v>
      </c>
      <c r="B120" s="71">
        <f t="shared" ref="B120:M120" si="53">B22*1+B22*(-B207)</f>
        <v>0</v>
      </c>
      <c r="C120" s="71">
        <f t="shared" si="53"/>
        <v>0</v>
      </c>
      <c r="D120" s="71">
        <f t="shared" si="53"/>
        <v>0</v>
      </c>
      <c r="E120" s="71">
        <f t="shared" si="53"/>
        <v>0</v>
      </c>
      <c r="F120" s="71">
        <f t="shared" si="53"/>
        <v>0</v>
      </c>
      <c r="G120" s="71">
        <f t="shared" si="53"/>
        <v>0</v>
      </c>
      <c r="H120" s="71">
        <f t="shared" si="53"/>
        <v>0</v>
      </c>
      <c r="I120" s="71">
        <f t="shared" si="53"/>
        <v>0</v>
      </c>
      <c r="J120" s="71">
        <f t="shared" si="53"/>
        <v>0</v>
      </c>
      <c r="K120" s="71">
        <f t="shared" si="53"/>
        <v>0</v>
      </c>
      <c r="L120" s="71">
        <f t="shared" si="53"/>
        <v>0</v>
      </c>
      <c r="M120" s="126">
        <f t="shared" si="53"/>
        <v>0</v>
      </c>
    </row>
    <row r="121" spans="1:13" ht="12.75" hidden="1" customHeight="1" outlineLevel="1" x14ac:dyDescent="0.2">
      <c r="A121" s="59" t="str">
        <f>"            "&amp;Labels!C95</f>
        <v xml:space="preserve">            Total</v>
      </c>
      <c r="B121" s="60">
        <f t="shared" ref="B121:M121" si="54">B22*1+B22*(-B169)</f>
        <v>0</v>
      </c>
      <c r="C121" s="60">
        <f t="shared" si="54"/>
        <v>0</v>
      </c>
      <c r="D121" s="60">
        <f t="shared" si="54"/>
        <v>0</v>
      </c>
      <c r="E121" s="60">
        <f t="shared" si="54"/>
        <v>0</v>
      </c>
      <c r="F121" s="60">
        <f t="shared" si="54"/>
        <v>0</v>
      </c>
      <c r="G121" s="60">
        <f t="shared" si="54"/>
        <v>0</v>
      </c>
      <c r="H121" s="60">
        <f t="shared" si="54"/>
        <v>0</v>
      </c>
      <c r="I121" s="60">
        <f t="shared" si="54"/>
        <v>0</v>
      </c>
      <c r="J121" s="60">
        <f t="shared" si="54"/>
        <v>0</v>
      </c>
      <c r="K121" s="60">
        <f t="shared" si="54"/>
        <v>0</v>
      </c>
      <c r="L121" s="60">
        <f t="shared" si="54"/>
        <v>0</v>
      </c>
      <c r="M121" s="129">
        <f t="shared" si="54"/>
        <v>0</v>
      </c>
    </row>
    <row r="122" spans="1:13" ht="12.75" hidden="1" customHeight="1" outlineLevel="1" x14ac:dyDescent="0.2"/>
    <row r="123" spans="1:13" ht="12.75" hidden="1" customHeight="1" outlineLevel="1" collapsed="1" x14ac:dyDescent="0.2"/>
    <row r="124" spans="1:13" ht="12.75" customHeight="1" collapsed="1" x14ac:dyDescent="0.2"/>
    <row r="125" spans="1:13" ht="12.75" customHeight="1" x14ac:dyDescent="0.2">
      <c r="A125" s="281" t="str">
        <f>"Price Discount %"</f>
        <v>Price Discount %</v>
      </c>
      <c r="B125" s="281"/>
    </row>
    <row r="126" spans="1:13" ht="12.75" hidden="1" customHeight="1" outlineLevel="1" x14ac:dyDescent="0.2">
      <c r="A126" s="1" t="str">
        <f>" "</f>
        <v xml:space="preserve"> </v>
      </c>
    </row>
    <row r="127" spans="1:13" ht="12.75" hidden="1" customHeight="1" outlineLevel="1" x14ac:dyDescent="0.2">
      <c r="B127" s="9" t="str">
        <f>'(FnCalls 1)'!G6</f>
        <v>Q1 2009</v>
      </c>
      <c r="C127" s="10" t="str">
        <f>'(FnCalls 1)'!G7</f>
        <v>Q2 2009</v>
      </c>
      <c r="D127" s="10" t="str">
        <f>'(FnCalls 1)'!G8</f>
        <v>Q3 2009</v>
      </c>
      <c r="E127" s="10" t="str">
        <f>'(FnCalls 1)'!G9</f>
        <v>Q4 2009</v>
      </c>
      <c r="F127" s="10" t="str">
        <f>'(FnCalls 1)'!G10</f>
        <v>Q1 2010</v>
      </c>
      <c r="G127" s="10" t="str">
        <f>'(FnCalls 1)'!G11</f>
        <v>Q2 2010</v>
      </c>
      <c r="H127" s="10" t="str">
        <f>'(FnCalls 1)'!G12</f>
        <v>Q3 2010</v>
      </c>
      <c r="I127" s="10" t="str">
        <f>'(FnCalls 1)'!G13</f>
        <v>Q4 2010</v>
      </c>
      <c r="J127" s="10" t="str">
        <f>'(FnCalls 1)'!G14</f>
        <v>Q1 2011</v>
      </c>
      <c r="K127" s="10" t="str">
        <f>'(FnCalls 1)'!G15</f>
        <v>Q2 2011</v>
      </c>
      <c r="L127" s="10" t="str">
        <f>'(FnCalls 1)'!G16</f>
        <v>Q3 2011</v>
      </c>
      <c r="M127" s="11" t="str">
        <f>'(FnCalls 1)'!G17</f>
        <v>Q4 2011</v>
      </c>
    </row>
    <row r="128" spans="1:13" ht="12.75" hidden="1" customHeight="1" outlineLevel="1" x14ac:dyDescent="0.2">
      <c r="A128" s="49" t="str">
        <f>Labels!B30</f>
        <v>Price Discount %</v>
      </c>
      <c r="B128" s="62"/>
      <c r="C128" s="62"/>
      <c r="D128" s="62"/>
      <c r="E128" s="62"/>
      <c r="F128" s="62"/>
      <c r="G128" s="62"/>
      <c r="H128" s="62"/>
      <c r="I128" s="62"/>
      <c r="J128" s="62"/>
      <c r="K128" s="62"/>
      <c r="L128" s="62"/>
      <c r="M128" s="121"/>
    </row>
    <row r="129" spans="1:13" ht="12.75" hidden="1" customHeight="1" outlineLevel="1" x14ac:dyDescent="0.2">
      <c r="A129" s="52" t="str">
        <f>"   "&amp;Labels!B111</f>
        <v xml:space="preserve">   Drill Press</v>
      </c>
      <c r="B129" s="64"/>
      <c r="C129" s="64"/>
      <c r="D129" s="64"/>
      <c r="E129" s="64"/>
      <c r="F129" s="64"/>
      <c r="G129" s="64"/>
      <c r="H129" s="64"/>
      <c r="I129" s="64"/>
      <c r="J129" s="64"/>
      <c r="K129" s="64"/>
      <c r="L129" s="64"/>
      <c r="M129" s="123"/>
    </row>
    <row r="130" spans="1:13" ht="12.75" hidden="1" customHeight="1" outlineLevel="1" x14ac:dyDescent="0.2">
      <c r="A130" s="55" t="str">
        <f>"      "&amp;Labels!B92</f>
        <v xml:space="preserve">      Direct</v>
      </c>
      <c r="B130" s="66"/>
      <c r="C130" s="66"/>
      <c r="D130" s="66"/>
      <c r="E130" s="66"/>
      <c r="F130" s="66"/>
      <c r="G130" s="66"/>
      <c r="H130" s="66"/>
      <c r="I130" s="66"/>
      <c r="J130" s="66"/>
      <c r="K130" s="66"/>
      <c r="L130" s="66"/>
      <c r="M130" s="125"/>
    </row>
    <row r="131" spans="1:13" ht="12.75" hidden="1" customHeight="1" outlineLevel="1" x14ac:dyDescent="0.2">
      <c r="A131" s="55" t="str">
        <f>"         "&amp;Labels!B100</f>
        <v xml:space="preserve">         East</v>
      </c>
      <c r="B131" s="66"/>
      <c r="C131" s="66"/>
      <c r="D131" s="66"/>
      <c r="E131" s="66"/>
      <c r="F131" s="66"/>
      <c r="G131" s="66"/>
      <c r="H131" s="66"/>
      <c r="I131" s="66"/>
      <c r="J131" s="66"/>
      <c r="K131" s="66"/>
      <c r="L131" s="66"/>
      <c r="M131" s="125"/>
    </row>
    <row r="132" spans="1:13" ht="12.75" hidden="1" customHeight="1" outlineLevel="1" x14ac:dyDescent="0.2">
      <c r="A132" s="55" t="str">
        <f>"            "&amp;Labels!B96</f>
        <v xml:space="preserve">            Direct</v>
      </c>
      <c r="B132" s="67">
        <f>'Price History'!B46</f>
        <v>0</v>
      </c>
      <c r="C132" s="67">
        <f>'Price History'!C46</f>
        <v>0</v>
      </c>
      <c r="D132" s="67">
        <f>'Price History'!D46</f>
        <v>0</v>
      </c>
      <c r="E132" s="67">
        <f>'Price History'!E46</f>
        <v>0</v>
      </c>
      <c r="F132" s="67">
        <f>'Price History'!G46</f>
        <v>0</v>
      </c>
      <c r="G132" s="67">
        <f>'Price History'!H46</f>
        <v>0</v>
      </c>
      <c r="H132" s="67">
        <f>'Price History'!I46</f>
        <v>0</v>
      </c>
      <c r="I132" s="67">
        <f>'Price History'!J46</f>
        <v>0</v>
      </c>
      <c r="J132" s="67">
        <f>'Plan Input'!F22</f>
        <v>0</v>
      </c>
      <c r="K132" s="67">
        <f>'Plan Input'!G22</f>
        <v>0</v>
      </c>
      <c r="L132" s="67">
        <f>'Plan Input'!H22</f>
        <v>0</v>
      </c>
      <c r="M132" s="127">
        <f>'Plan Input'!I22</f>
        <v>0</v>
      </c>
    </row>
    <row r="133" spans="1:13" ht="12.75" hidden="1" customHeight="1" outlineLevel="1" x14ac:dyDescent="0.2">
      <c r="A133" s="55" t="str">
        <f>"            "&amp;Labels!B97</f>
        <v xml:space="preserve">            Indirect</v>
      </c>
      <c r="B133" s="67">
        <f>'Price History'!B47</f>
        <v>0</v>
      </c>
      <c r="C133" s="67">
        <f>'Price History'!C47</f>
        <v>0</v>
      </c>
      <c r="D133" s="67">
        <f>'Price History'!D47</f>
        <v>0</v>
      </c>
      <c r="E133" s="67">
        <f>'Price History'!E47</f>
        <v>0</v>
      </c>
      <c r="F133" s="67">
        <f>'Price History'!G47</f>
        <v>0</v>
      </c>
      <c r="G133" s="67">
        <f>'Price History'!H47</f>
        <v>0</v>
      </c>
      <c r="H133" s="67">
        <f>'Price History'!I47</f>
        <v>0</v>
      </c>
      <c r="I133" s="67">
        <f>'Price History'!J47</f>
        <v>0</v>
      </c>
      <c r="J133" s="67">
        <f>'Plan Input'!F23</f>
        <v>0</v>
      </c>
      <c r="K133" s="67">
        <f>'Plan Input'!G23</f>
        <v>0</v>
      </c>
      <c r="L133" s="67">
        <f>'Plan Input'!H23</f>
        <v>0</v>
      </c>
      <c r="M133" s="127">
        <f>'Plan Input'!I23</f>
        <v>0</v>
      </c>
    </row>
    <row r="134" spans="1:13" ht="12.75" hidden="1" customHeight="1" outlineLevel="1" x14ac:dyDescent="0.2">
      <c r="A134" s="55" t="str">
        <f>"            "&amp;Labels!C95</f>
        <v xml:space="preserve">            Total</v>
      </c>
      <c r="B134" s="66">
        <f>'Price History'!B48</f>
        <v>0</v>
      </c>
      <c r="C134" s="66">
        <f>'Price History'!C48</f>
        <v>0</v>
      </c>
      <c r="D134" s="66">
        <f>'Price History'!D48</f>
        <v>0</v>
      </c>
      <c r="E134" s="66">
        <f>'Price History'!E48</f>
        <v>0</v>
      </c>
      <c r="F134" s="66">
        <f>'Price History'!G48</f>
        <v>0</v>
      </c>
      <c r="G134" s="66">
        <f>'Price History'!H48</f>
        <v>0</v>
      </c>
      <c r="H134" s="66">
        <f>'Price History'!I48</f>
        <v>0</v>
      </c>
      <c r="I134" s="66">
        <f>'Price History'!J48</f>
        <v>0</v>
      </c>
      <c r="J134" s="66">
        <f>'Price Plan'!H13</f>
        <v>0</v>
      </c>
      <c r="K134" s="66">
        <f>'Price Plan'!I13</f>
        <v>0</v>
      </c>
      <c r="L134" s="66">
        <f>'Price Plan'!J13</f>
        <v>0</v>
      </c>
      <c r="M134" s="125">
        <f>'Price Plan'!K13</f>
        <v>0</v>
      </c>
    </row>
    <row r="135" spans="1:13" ht="12.75" hidden="1" customHeight="1" outlineLevel="1" x14ac:dyDescent="0.2">
      <c r="A135" s="55" t="str">
        <f>"         "&amp;Labels!B101</f>
        <v xml:space="preserve">         West</v>
      </c>
      <c r="B135" s="66"/>
      <c r="C135" s="66"/>
      <c r="D135" s="66"/>
      <c r="E135" s="66"/>
      <c r="F135" s="66"/>
      <c r="G135" s="66"/>
      <c r="H135" s="66"/>
      <c r="I135" s="66"/>
      <c r="J135" s="66"/>
      <c r="K135" s="66"/>
      <c r="L135" s="66"/>
      <c r="M135" s="125"/>
    </row>
    <row r="136" spans="1:13" ht="12.75" hidden="1" customHeight="1" outlineLevel="1" x14ac:dyDescent="0.2">
      <c r="A136" s="55" t="str">
        <f>"            "&amp;Labels!B96</f>
        <v xml:space="preserve">            Direct</v>
      </c>
      <c r="B136" s="67">
        <f>'Price History'!B50</f>
        <v>0</v>
      </c>
      <c r="C136" s="67">
        <f>'Price History'!C50</f>
        <v>0</v>
      </c>
      <c r="D136" s="67">
        <f>'Price History'!D50</f>
        <v>0</v>
      </c>
      <c r="E136" s="67">
        <f>'Price History'!E50</f>
        <v>0</v>
      </c>
      <c r="F136" s="67">
        <f>'Price History'!G50</f>
        <v>0</v>
      </c>
      <c r="G136" s="67">
        <f>'Price History'!H50</f>
        <v>0</v>
      </c>
      <c r="H136" s="67">
        <f>'Price History'!I50</f>
        <v>0</v>
      </c>
      <c r="I136" s="67">
        <f>'Price History'!J50</f>
        <v>0</v>
      </c>
      <c r="J136" s="67">
        <f>'Plan Input'!F24</f>
        <v>0</v>
      </c>
      <c r="K136" s="67">
        <f>'Plan Input'!G24</f>
        <v>0</v>
      </c>
      <c r="L136" s="67">
        <f>'Plan Input'!H24</f>
        <v>0</v>
      </c>
      <c r="M136" s="127">
        <f>'Plan Input'!I24</f>
        <v>0</v>
      </c>
    </row>
    <row r="137" spans="1:13" ht="12.75" hidden="1" customHeight="1" outlineLevel="1" x14ac:dyDescent="0.2">
      <c r="A137" s="55" t="str">
        <f>"            "&amp;Labels!B97</f>
        <v xml:space="preserve">            Indirect</v>
      </c>
      <c r="B137" s="67">
        <f>'Price History'!B51</f>
        <v>0</v>
      </c>
      <c r="C137" s="67">
        <f>'Price History'!C51</f>
        <v>0</v>
      </c>
      <c r="D137" s="67">
        <f>'Price History'!D51</f>
        <v>0</v>
      </c>
      <c r="E137" s="67">
        <f>'Price History'!E51</f>
        <v>0</v>
      </c>
      <c r="F137" s="67">
        <f>'Price History'!G51</f>
        <v>0</v>
      </c>
      <c r="G137" s="67">
        <f>'Price History'!H51</f>
        <v>0</v>
      </c>
      <c r="H137" s="67">
        <f>'Price History'!I51</f>
        <v>0</v>
      </c>
      <c r="I137" s="67">
        <f>'Price History'!J51</f>
        <v>0</v>
      </c>
      <c r="J137" s="67">
        <f>'Plan Input'!F25</f>
        <v>0</v>
      </c>
      <c r="K137" s="67">
        <f>'Plan Input'!G25</f>
        <v>0</v>
      </c>
      <c r="L137" s="67">
        <f>'Plan Input'!H25</f>
        <v>0</v>
      </c>
      <c r="M137" s="127">
        <f>'Plan Input'!I25</f>
        <v>0</v>
      </c>
    </row>
    <row r="138" spans="1:13" ht="12.75" hidden="1" customHeight="1" outlineLevel="1" x14ac:dyDescent="0.2">
      <c r="A138" s="55" t="str">
        <f>"            "&amp;Labels!C95</f>
        <v xml:space="preserve">            Total</v>
      </c>
      <c r="B138" s="66">
        <f>'Price History'!B52</f>
        <v>0</v>
      </c>
      <c r="C138" s="66">
        <f>'Price History'!C52</f>
        <v>0</v>
      </c>
      <c r="D138" s="66">
        <f>'Price History'!D52</f>
        <v>0</v>
      </c>
      <c r="E138" s="66">
        <f>'Price History'!E52</f>
        <v>0</v>
      </c>
      <c r="F138" s="66">
        <f>'Price History'!G52</f>
        <v>0</v>
      </c>
      <c r="G138" s="66">
        <f>'Price History'!H52</f>
        <v>0</v>
      </c>
      <c r="H138" s="66">
        <f>'Price History'!I52</f>
        <v>0</v>
      </c>
      <c r="I138" s="66">
        <f>'Price History'!J52</f>
        <v>0</v>
      </c>
      <c r="J138" s="66">
        <f>'Price Plan'!H17</f>
        <v>0</v>
      </c>
      <c r="K138" s="66">
        <f>'Price Plan'!I17</f>
        <v>0</v>
      </c>
      <c r="L138" s="66">
        <f>'Price Plan'!J17</f>
        <v>0</v>
      </c>
      <c r="M138" s="125">
        <f>'Price Plan'!K17</f>
        <v>0</v>
      </c>
    </row>
    <row r="139" spans="1:13" ht="12.75" hidden="1" customHeight="1" outlineLevel="1" x14ac:dyDescent="0.2">
      <c r="A139" s="55" t="str">
        <f>"         "&amp;Labels!C99</f>
        <v xml:space="preserve">         Total</v>
      </c>
      <c r="B139" s="66">
        <f>'Price History'!B53</f>
        <v>0</v>
      </c>
      <c r="C139" s="66">
        <f>'Price History'!C53</f>
        <v>0</v>
      </c>
      <c r="D139" s="66">
        <f>'Price History'!D53</f>
        <v>0</v>
      </c>
      <c r="E139" s="66">
        <f>'Price History'!E53</f>
        <v>0</v>
      </c>
      <c r="F139" s="66">
        <f>'Price History'!G53</f>
        <v>0</v>
      </c>
      <c r="G139" s="66">
        <f>'Price History'!H53</f>
        <v>0</v>
      </c>
      <c r="H139" s="66">
        <f>'Price History'!I53</f>
        <v>0</v>
      </c>
      <c r="I139" s="66">
        <f>'Price History'!J53</f>
        <v>0</v>
      </c>
      <c r="J139" s="66">
        <f>'Price Plan'!H18</f>
        <v>0</v>
      </c>
      <c r="K139" s="66">
        <f>'Price Plan'!I18</f>
        <v>0</v>
      </c>
      <c r="L139" s="66">
        <f>'Price Plan'!J18</f>
        <v>0</v>
      </c>
      <c r="M139" s="125">
        <f>'Price Plan'!K18</f>
        <v>0</v>
      </c>
    </row>
    <row r="140" spans="1:13" ht="12.75" hidden="1" customHeight="1" outlineLevel="1" x14ac:dyDescent="0.2">
      <c r="A140" s="55" t="str">
        <f>"            "&amp;Labels!B96</f>
        <v xml:space="preserve">            Direct</v>
      </c>
      <c r="B140" s="67">
        <f>'Price History'!B54</f>
        <v>0</v>
      </c>
      <c r="C140" s="67">
        <f>'Price History'!C54</f>
        <v>0</v>
      </c>
      <c r="D140" s="67">
        <f>'Price History'!D54</f>
        <v>0</v>
      </c>
      <c r="E140" s="67">
        <f>'Price History'!E54</f>
        <v>0</v>
      </c>
      <c r="F140" s="67">
        <f>'Price History'!G54</f>
        <v>0</v>
      </c>
      <c r="G140" s="67">
        <f>'Price History'!H54</f>
        <v>0</v>
      </c>
      <c r="H140" s="67">
        <f>'Price History'!I54</f>
        <v>0</v>
      </c>
      <c r="I140" s="67">
        <f>'Price History'!J54</f>
        <v>0</v>
      </c>
      <c r="J140" s="67">
        <f>'Price Plan'!H19</f>
        <v>0</v>
      </c>
      <c r="K140" s="67">
        <f>'Price Plan'!I19</f>
        <v>0</v>
      </c>
      <c r="L140" s="67">
        <f>'Price Plan'!J19</f>
        <v>0</v>
      </c>
      <c r="M140" s="127">
        <f>'Price Plan'!K19</f>
        <v>0</v>
      </c>
    </row>
    <row r="141" spans="1:13" ht="12.75" hidden="1" customHeight="1" outlineLevel="1" x14ac:dyDescent="0.2">
      <c r="A141" s="55" t="str">
        <f>"            "&amp;Labels!B97</f>
        <v xml:space="preserve">            Indirect</v>
      </c>
      <c r="B141" s="67">
        <f>'Price History'!B55</f>
        <v>0</v>
      </c>
      <c r="C141" s="67">
        <f>'Price History'!C55</f>
        <v>0</v>
      </c>
      <c r="D141" s="67">
        <f>'Price History'!D55</f>
        <v>0</v>
      </c>
      <c r="E141" s="67">
        <f>'Price History'!E55</f>
        <v>0</v>
      </c>
      <c r="F141" s="67">
        <f>'Price History'!G55</f>
        <v>0</v>
      </c>
      <c r="G141" s="67">
        <f>'Price History'!H55</f>
        <v>0</v>
      </c>
      <c r="H141" s="67">
        <f>'Price History'!I55</f>
        <v>0</v>
      </c>
      <c r="I141" s="67">
        <f>'Price History'!J55</f>
        <v>0</v>
      </c>
      <c r="J141" s="67">
        <f>'Price Plan'!H20</f>
        <v>0</v>
      </c>
      <c r="K141" s="67">
        <f>'Price Plan'!I20</f>
        <v>0</v>
      </c>
      <c r="L141" s="67">
        <f>'Price Plan'!J20</f>
        <v>0</v>
      </c>
      <c r="M141" s="127">
        <f>'Price Plan'!K20</f>
        <v>0</v>
      </c>
    </row>
    <row r="142" spans="1:13" ht="12.75" hidden="1" customHeight="1" outlineLevel="1" x14ac:dyDescent="0.2">
      <c r="A142" s="55" t="str">
        <f>"            "&amp;Labels!C95</f>
        <v xml:space="preserve">            Total</v>
      </c>
      <c r="B142" s="66">
        <f>'Price History'!B53</f>
        <v>0</v>
      </c>
      <c r="C142" s="66">
        <f>'Price History'!C53</f>
        <v>0</v>
      </c>
      <c r="D142" s="66">
        <f>'Price History'!D53</f>
        <v>0</v>
      </c>
      <c r="E142" s="66">
        <f>'Price History'!E53</f>
        <v>0</v>
      </c>
      <c r="F142" s="66">
        <f>'Price History'!G53</f>
        <v>0</v>
      </c>
      <c r="G142" s="66">
        <f>'Price History'!H53</f>
        <v>0</v>
      </c>
      <c r="H142" s="66">
        <f>'Price History'!I53</f>
        <v>0</v>
      </c>
      <c r="I142" s="66">
        <f>'Price History'!J53</f>
        <v>0</v>
      </c>
      <c r="J142" s="66">
        <f>'Price Plan'!H18</f>
        <v>0</v>
      </c>
      <c r="K142" s="66">
        <f>'Price Plan'!I18</f>
        <v>0</v>
      </c>
      <c r="L142" s="66">
        <f>'Price Plan'!J18</f>
        <v>0</v>
      </c>
      <c r="M142" s="125">
        <f>'Price Plan'!K18</f>
        <v>0</v>
      </c>
    </row>
    <row r="143" spans="1:13" ht="12.75" hidden="1" customHeight="1" outlineLevel="1" x14ac:dyDescent="0.2">
      <c r="A143" s="55" t="str">
        <f>"      "&amp;Labels!B93</f>
        <v xml:space="preserve">      Indirect</v>
      </c>
      <c r="B143" s="66"/>
      <c r="C143" s="66"/>
      <c r="D143" s="66"/>
      <c r="E143" s="66"/>
      <c r="F143" s="66"/>
      <c r="G143" s="66"/>
      <c r="H143" s="66"/>
      <c r="I143" s="66"/>
      <c r="J143" s="66"/>
      <c r="K143" s="66"/>
      <c r="L143" s="66"/>
      <c r="M143" s="125"/>
    </row>
    <row r="144" spans="1:13" ht="12.75" hidden="1" customHeight="1" outlineLevel="1" x14ac:dyDescent="0.2">
      <c r="A144" s="55" t="str">
        <f>"         "&amp;Labels!B100</f>
        <v xml:space="preserve">         East</v>
      </c>
      <c r="B144" s="66"/>
      <c r="C144" s="66"/>
      <c r="D144" s="66"/>
      <c r="E144" s="66"/>
      <c r="F144" s="66"/>
      <c r="G144" s="66"/>
      <c r="H144" s="66"/>
      <c r="I144" s="66"/>
      <c r="J144" s="66"/>
      <c r="K144" s="66"/>
      <c r="L144" s="66"/>
      <c r="M144" s="125"/>
    </row>
    <row r="145" spans="1:13" ht="12.75" hidden="1" customHeight="1" outlineLevel="1" x14ac:dyDescent="0.2">
      <c r="A145" s="55" t="str">
        <f>"            "&amp;Labels!B96</f>
        <v xml:space="preserve">            Direct</v>
      </c>
      <c r="B145" s="67">
        <f>'Price History'!B59</f>
        <v>0</v>
      </c>
      <c r="C145" s="67">
        <f>'Price History'!C59</f>
        <v>0</v>
      </c>
      <c r="D145" s="67">
        <f>'Price History'!D59</f>
        <v>0</v>
      </c>
      <c r="E145" s="67">
        <f>'Price History'!E59</f>
        <v>0</v>
      </c>
      <c r="F145" s="67">
        <f>'Price History'!G59</f>
        <v>0</v>
      </c>
      <c r="G145" s="67">
        <f>'Price History'!H59</f>
        <v>0</v>
      </c>
      <c r="H145" s="67">
        <f>'Price History'!I59</f>
        <v>0</v>
      </c>
      <c r="I145" s="67">
        <f>'Price History'!J59</f>
        <v>0</v>
      </c>
      <c r="J145" s="67">
        <f>'Plan Input'!F26</f>
        <v>0</v>
      </c>
      <c r="K145" s="67">
        <f>'Plan Input'!G26</f>
        <v>0</v>
      </c>
      <c r="L145" s="67">
        <f>'Plan Input'!H26</f>
        <v>0</v>
      </c>
      <c r="M145" s="127">
        <f>'Plan Input'!I26</f>
        <v>0</v>
      </c>
    </row>
    <row r="146" spans="1:13" ht="12.75" hidden="1" customHeight="1" outlineLevel="1" x14ac:dyDescent="0.2">
      <c r="A146" s="55" t="str">
        <f>"            "&amp;Labels!B97</f>
        <v xml:space="preserve">            Indirect</v>
      </c>
      <c r="B146" s="67">
        <f>'Price History'!B60</f>
        <v>0</v>
      </c>
      <c r="C146" s="67">
        <f>'Price History'!C60</f>
        <v>0</v>
      </c>
      <c r="D146" s="67">
        <f>'Price History'!D60</f>
        <v>0</v>
      </c>
      <c r="E146" s="67">
        <f>'Price History'!E60</f>
        <v>0</v>
      </c>
      <c r="F146" s="67">
        <f>'Price History'!G60</f>
        <v>0</v>
      </c>
      <c r="G146" s="67">
        <f>'Price History'!H60</f>
        <v>0</v>
      </c>
      <c r="H146" s="67">
        <f>'Price History'!I60</f>
        <v>0</v>
      </c>
      <c r="I146" s="67">
        <f>'Price History'!J60</f>
        <v>0</v>
      </c>
      <c r="J146" s="67">
        <f>'Plan Input'!F27</f>
        <v>0</v>
      </c>
      <c r="K146" s="67">
        <f>'Plan Input'!G27</f>
        <v>0</v>
      </c>
      <c r="L146" s="67">
        <f>'Plan Input'!H27</f>
        <v>0</v>
      </c>
      <c r="M146" s="127">
        <f>'Plan Input'!I27</f>
        <v>0</v>
      </c>
    </row>
    <row r="147" spans="1:13" ht="12.75" hidden="1" customHeight="1" outlineLevel="1" x14ac:dyDescent="0.2">
      <c r="A147" s="55" t="str">
        <f>"            "&amp;Labels!C95</f>
        <v xml:space="preserve">            Total</v>
      </c>
      <c r="B147" s="66">
        <f>'Price History'!B61</f>
        <v>0</v>
      </c>
      <c r="C147" s="66">
        <f>'Price History'!C61</f>
        <v>0</v>
      </c>
      <c r="D147" s="66">
        <f>'Price History'!D61</f>
        <v>0</v>
      </c>
      <c r="E147" s="66">
        <f>'Price History'!E61</f>
        <v>0</v>
      </c>
      <c r="F147" s="66">
        <f>'Price History'!G61</f>
        <v>0</v>
      </c>
      <c r="G147" s="66">
        <f>'Price History'!H61</f>
        <v>0</v>
      </c>
      <c r="H147" s="66">
        <f>'Price History'!I61</f>
        <v>0</v>
      </c>
      <c r="I147" s="66">
        <f>'Price History'!J61</f>
        <v>0</v>
      </c>
      <c r="J147" s="66">
        <f>'Price Plan'!H26</f>
        <v>0</v>
      </c>
      <c r="K147" s="66">
        <f>'Price Plan'!I26</f>
        <v>0</v>
      </c>
      <c r="L147" s="66">
        <f>'Price Plan'!J26</f>
        <v>0</v>
      </c>
      <c r="M147" s="125">
        <f>'Price Plan'!K26</f>
        <v>0</v>
      </c>
    </row>
    <row r="148" spans="1:13" ht="12.75" hidden="1" customHeight="1" outlineLevel="1" x14ac:dyDescent="0.2">
      <c r="A148" s="55" t="str">
        <f>"         "&amp;Labels!B101</f>
        <v xml:space="preserve">         West</v>
      </c>
      <c r="B148" s="66"/>
      <c r="C148" s="66"/>
      <c r="D148" s="66"/>
      <c r="E148" s="66"/>
      <c r="F148" s="66"/>
      <c r="G148" s="66"/>
      <c r="H148" s="66"/>
      <c r="I148" s="66"/>
      <c r="J148" s="66"/>
      <c r="K148" s="66"/>
      <c r="L148" s="66"/>
      <c r="M148" s="125"/>
    </row>
    <row r="149" spans="1:13" ht="12.75" hidden="1" customHeight="1" outlineLevel="1" x14ac:dyDescent="0.2">
      <c r="A149" s="55" t="str">
        <f>"            "&amp;Labels!B96</f>
        <v xml:space="preserve">            Direct</v>
      </c>
      <c r="B149" s="67">
        <f>'Price History'!B63</f>
        <v>0</v>
      </c>
      <c r="C149" s="67">
        <f>'Price History'!C63</f>
        <v>0</v>
      </c>
      <c r="D149" s="67">
        <f>'Price History'!D63</f>
        <v>0</v>
      </c>
      <c r="E149" s="67">
        <f>'Price History'!E63</f>
        <v>0</v>
      </c>
      <c r="F149" s="67">
        <f>'Price History'!G63</f>
        <v>0</v>
      </c>
      <c r="G149" s="67">
        <f>'Price History'!H63</f>
        <v>0</v>
      </c>
      <c r="H149" s="67">
        <f>'Price History'!I63</f>
        <v>0</v>
      </c>
      <c r="I149" s="67">
        <f>'Price History'!J63</f>
        <v>0</v>
      </c>
      <c r="J149" s="67">
        <f>'Plan Input'!F28</f>
        <v>0</v>
      </c>
      <c r="K149" s="67">
        <f>'Plan Input'!G28</f>
        <v>0</v>
      </c>
      <c r="L149" s="67">
        <f>'Plan Input'!H28</f>
        <v>0</v>
      </c>
      <c r="M149" s="127">
        <f>'Plan Input'!I28</f>
        <v>0</v>
      </c>
    </row>
    <row r="150" spans="1:13" ht="12.75" hidden="1" customHeight="1" outlineLevel="1" x14ac:dyDescent="0.2">
      <c r="A150" s="55" t="str">
        <f>"            "&amp;Labels!B97</f>
        <v xml:space="preserve">            Indirect</v>
      </c>
      <c r="B150" s="67">
        <f>'Price History'!B64</f>
        <v>0</v>
      </c>
      <c r="C150" s="67">
        <f>'Price History'!C64</f>
        <v>0</v>
      </c>
      <c r="D150" s="67">
        <f>'Price History'!D64</f>
        <v>0</v>
      </c>
      <c r="E150" s="67">
        <f>'Price History'!E64</f>
        <v>0</v>
      </c>
      <c r="F150" s="67">
        <f>'Price History'!G64</f>
        <v>0</v>
      </c>
      <c r="G150" s="67">
        <f>'Price History'!H64</f>
        <v>0</v>
      </c>
      <c r="H150" s="67">
        <f>'Price History'!I64</f>
        <v>0</v>
      </c>
      <c r="I150" s="67">
        <f>'Price History'!J64</f>
        <v>0</v>
      </c>
      <c r="J150" s="67">
        <f>'Plan Input'!F29</f>
        <v>0</v>
      </c>
      <c r="K150" s="67">
        <f>'Plan Input'!G29</f>
        <v>0</v>
      </c>
      <c r="L150" s="67">
        <f>'Plan Input'!H29</f>
        <v>0</v>
      </c>
      <c r="M150" s="127">
        <f>'Plan Input'!I29</f>
        <v>0</v>
      </c>
    </row>
    <row r="151" spans="1:13" ht="12.75" hidden="1" customHeight="1" outlineLevel="1" x14ac:dyDescent="0.2">
      <c r="A151" s="55" t="str">
        <f>"            "&amp;Labels!C95</f>
        <v xml:space="preserve">            Total</v>
      </c>
      <c r="B151" s="66">
        <f>'Price History'!B65</f>
        <v>0</v>
      </c>
      <c r="C151" s="66">
        <f>'Price History'!C65</f>
        <v>0</v>
      </c>
      <c r="D151" s="66">
        <f>'Price History'!D65</f>
        <v>0</v>
      </c>
      <c r="E151" s="66">
        <f>'Price History'!E65</f>
        <v>0</v>
      </c>
      <c r="F151" s="66">
        <f>'Price History'!G65</f>
        <v>0</v>
      </c>
      <c r="G151" s="66">
        <f>'Price History'!H65</f>
        <v>0</v>
      </c>
      <c r="H151" s="66">
        <f>'Price History'!I65</f>
        <v>0</v>
      </c>
      <c r="I151" s="66">
        <f>'Price History'!J65</f>
        <v>0</v>
      </c>
      <c r="J151" s="66">
        <f>'Price Plan'!H30</f>
        <v>0</v>
      </c>
      <c r="K151" s="66">
        <f>'Price Plan'!I30</f>
        <v>0</v>
      </c>
      <c r="L151" s="66">
        <f>'Price Plan'!J30</f>
        <v>0</v>
      </c>
      <c r="M151" s="125">
        <f>'Price Plan'!K30</f>
        <v>0</v>
      </c>
    </row>
    <row r="152" spans="1:13" ht="12.75" hidden="1" customHeight="1" outlineLevel="1" x14ac:dyDescent="0.2">
      <c r="A152" s="55" t="str">
        <f>"         "&amp;Labels!C99</f>
        <v xml:space="preserve">         Total</v>
      </c>
      <c r="B152" s="66">
        <f>'Price History'!B66</f>
        <v>0</v>
      </c>
      <c r="C152" s="66">
        <f>'Price History'!C66</f>
        <v>0</v>
      </c>
      <c r="D152" s="66">
        <f>'Price History'!D66</f>
        <v>0</v>
      </c>
      <c r="E152" s="66">
        <f>'Price History'!E66</f>
        <v>0</v>
      </c>
      <c r="F152" s="66">
        <f>'Price History'!G66</f>
        <v>0</v>
      </c>
      <c r="G152" s="66">
        <f>'Price History'!H66</f>
        <v>0</v>
      </c>
      <c r="H152" s="66">
        <f>'Price History'!I66</f>
        <v>0</v>
      </c>
      <c r="I152" s="66">
        <f>'Price History'!J66</f>
        <v>0</v>
      </c>
      <c r="J152" s="66">
        <f>'Price Plan'!H31</f>
        <v>0</v>
      </c>
      <c r="K152" s="66">
        <f>'Price Plan'!I31</f>
        <v>0</v>
      </c>
      <c r="L152" s="66">
        <f>'Price Plan'!J31</f>
        <v>0</v>
      </c>
      <c r="M152" s="125">
        <f>'Price Plan'!K31</f>
        <v>0</v>
      </c>
    </row>
    <row r="153" spans="1:13" ht="12.75" hidden="1" customHeight="1" outlineLevel="1" x14ac:dyDescent="0.2">
      <c r="A153" s="55" t="str">
        <f>"            "&amp;Labels!B96</f>
        <v xml:space="preserve">            Direct</v>
      </c>
      <c r="B153" s="67">
        <f>'Price History'!B67</f>
        <v>0</v>
      </c>
      <c r="C153" s="67">
        <f>'Price History'!C67</f>
        <v>0</v>
      </c>
      <c r="D153" s="67">
        <f>'Price History'!D67</f>
        <v>0</v>
      </c>
      <c r="E153" s="67">
        <f>'Price History'!E67</f>
        <v>0</v>
      </c>
      <c r="F153" s="67">
        <f>'Price History'!G67</f>
        <v>0</v>
      </c>
      <c r="G153" s="67">
        <f>'Price History'!H67</f>
        <v>0</v>
      </c>
      <c r="H153" s="67">
        <f>'Price History'!I67</f>
        <v>0</v>
      </c>
      <c r="I153" s="67">
        <f>'Price History'!J67</f>
        <v>0</v>
      </c>
      <c r="J153" s="67">
        <f>'Price Plan'!H32</f>
        <v>0</v>
      </c>
      <c r="K153" s="67">
        <f>'Price Plan'!I32</f>
        <v>0</v>
      </c>
      <c r="L153" s="67">
        <f>'Price Plan'!J32</f>
        <v>0</v>
      </c>
      <c r="M153" s="127">
        <f>'Price Plan'!K32</f>
        <v>0</v>
      </c>
    </row>
    <row r="154" spans="1:13" ht="12.75" hidden="1" customHeight="1" outlineLevel="1" x14ac:dyDescent="0.2">
      <c r="A154" s="55" t="str">
        <f>"            "&amp;Labels!B97</f>
        <v xml:space="preserve">            Indirect</v>
      </c>
      <c r="B154" s="67">
        <f>'Price History'!B68</f>
        <v>0</v>
      </c>
      <c r="C154" s="67">
        <f>'Price History'!C68</f>
        <v>0</v>
      </c>
      <c r="D154" s="67">
        <f>'Price History'!D68</f>
        <v>0</v>
      </c>
      <c r="E154" s="67">
        <f>'Price History'!E68</f>
        <v>0</v>
      </c>
      <c r="F154" s="67">
        <f>'Price History'!G68</f>
        <v>0</v>
      </c>
      <c r="G154" s="67">
        <f>'Price History'!H68</f>
        <v>0</v>
      </c>
      <c r="H154" s="67">
        <f>'Price History'!I68</f>
        <v>0</v>
      </c>
      <c r="I154" s="67">
        <f>'Price History'!J68</f>
        <v>0</v>
      </c>
      <c r="J154" s="67">
        <f>'Price Plan'!H33</f>
        <v>0</v>
      </c>
      <c r="K154" s="67">
        <f>'Price Plan'!I33</f>
        <v>0</v>
      </c>
      <c r="L154" s="67">
        <f>'Price Plan'!J33</f>
        <v>0</v>
      </c>
      <c r="M154" s="127">
        <f>'Price Plan'!K33</f>
        <v>0</v>
      </c>
    </row>
    <row r="155" spans="1:13" ht="12.75" hidden="1" customHeight="1" outlineLevel="1" x14ac:dyDescent="0.2">
      <c r="A155" s="55" t="str">
        <f>"            "&amp;Labels!C95</f>
        <v xml:space="preserve">            Total</v>
      </c>
      <c r="B155" s="66">
        <f>'Price History'!B66</f>
        <v>0</v>
      </c>
      <c r="C155" s="66">
        <f>'Price History'!C66</f>
        <v>0</v>
      </c>
      <c r="D155" s="66">
        <f>'Price History'!D66</f>
        <v>0</v>
      </c>
      <c r="E155" s="66">
        <f>'Price History'!E66</f>
        <v>0</v>
      </c>
      <c r="F155" s="66">
        <f>'Price History'!G66</f>
        <v>0</v>
      </c>
      <c r="G155" s="66">
        <f>'Price History'!H66</f>
        <v>0</v>
      </c>
      <c r="H155" s="66">
        <f>'Price History'!I66</f>
        <v>0</v>
      </c>
      <c r="I155" s="66">
        <f>'Price History'!J66</f>
        <v>0</v>
      </c>
      <c r="J155" s="66">
        <f>'Price Plan'!H31</f>
        <v>0</v>
      </c>
      <c r="K155" s="66">
        <f>'Price Plan'!I31</f>
        <v>0</v>
      </c>
      <c r="L155" s="66">
        <f>'Price Plan'!J31</f>
        <v>0</v>
      </c>
      <c r="M155" s="125">
        <f>'Price Plan'!K31</f>
        <v>0</v>
      </c>
    </row>
    <row r="156" spans="1:13" ht="12.75" hidden="1" customHeight="1" outlineLevel="1" x14ac:dyDescent="0.2">
      <c r="A156" s="52" t="str">
        <f>"      "&amp;Labels!C91</f>
        <v xml:space="preserve">      Total</v>
      </c>
      <c r="B156" s="64">
        <f>'Price History'!B70</f>
        <v>0</v>
      </c>
      <c r="C156" s="64">
        <f>'Price History'!C70</f>
        <v>0</v>
      </c>
      <c r="D156" s="64">
        <f>'Price History'!D70</f>
        <v>0</v>
      </c>
      <c r="E156" s="64">
        <f>'Price History'!E70</f>
        <v>0</v>
      </c>
      <c r="F156" s="64">
        <f>'Price History'!G70</f>
        <v>0</v>
      </c>
      <c r="G156" s="64">
        <f>'Price History'!H70</f>
        <v>0</v>
      </c>
      <c r="H156" s="64">
        <f>'Price History'!I70</f>
        <v>0</v>
      </c>
      <c r="I156" s="64">
        <f>'Price History'!J70</f>
        <v>0</v>
      </c>
      <c r="J156" s="64">
        <f>'Price Plan'!H35</f>
        <v>0</v>
      </c>
      <c r="K156" s="64">
        <f>'Price Plan'!I35</f>
        <v>0</v>
      </c>
      <c r="L156" s="64">
        <f>'Price Plan'!J35</f>
        <v>0</v>
      </c>
      <c r="M156" s="123">
        <f>'Price Plan'!K35</f>
        <v>0</v>
      </c>
    </row>
    <row r="157" spans="1:13" ht="12.75" hidden="1" customHeight="1" outlineLevel="1" x14ac:dyDescent="0.2">
      <c r="A157" s="55" t="str">
        <f>"         "&amp;Labels!B100</f>
        <v xml:space="preserve">         East</v>
      </c>
      <c r="B157" s="66"/>
      <c r="C157" s="66"/>
      <c r="D157" s="66"/>
      <c r="E157" s="66"/>
      <c r="F157" s="66"/>
      <c r="G157" s="66"/>
      <c r="H157" s="66"/>
      <c r="I157" s="66"/>
      <c r="J157" s="66"/>
      <c r="K157" s="66"/>
      <c r="L157" s="66"/>
      <c r="M157" s="125"/>
    </row>
    <row r="158" spans="1:13" ht="12.75" hidden="1" customHeight="1" outlineLevel="1" x14ac:dyDescent="0.2">
      <c r="A158" s="55" t="str">
        <f>"            "&amp;Labels!B96</f>
        <v xml:space="preserve">            Direct</v>
      </c>
      <c r="B158" s="67">
        <f>'Price History'!B72</f>
        <v>0</v>
      </c>
      <c r="C158" s="67">
        <f>'Price History'!C72</f>
        <v>0</v>
      </c>
      <c r="D158" s="67">
        <f>'Price History'!D72</f>
        <v>0</v>
      </c>
      <c r="E158" s="67">
        <f>'Price History'!E72</f>
        <v>0</v>
      </c>
      <c r="F158" s="67">
        <f>'Price History'!G72</f>
        <v>0</v>
      </c>
      <c r="G158" s="67">
        <f>'Price History'!H72</f>
        <v>0</v>
      </c>
      <c r="H158" s="67">
        <f>'Price History'!I72</f>
        <v>0</v>
      </c>
      <c r="I158" s="67">
        <f>'Price History'!J72</f>
        <v>0</v>
      </c>
      <c r="J158" s="67">
        <f>'Price Plan'!H37</f>
        <v>0</v>
      </c>
      <c r="K158" s="67">
        <f>'Price Plan'!I37</f>
        <v>0</v>
      </c>
      <c r="L158" s="67">
        <f>'Price Plan'!J37</f>
        <v>0</v>
      </c>
      <c r="M158" s="127">
        <f>'Price Plan'!K37</f>
        <v>0</v>
      </c>
    </row>
    <row r="159" spans="1:13" ht="12.75" hidden="1" customHeight="1" outlineLevel="1" x14ac:dyDescent="0.2">
      <c r="A159" s="55" t="str">
        <f>"            "&amp;Labels!B97</f>
        <v xml:space="preserve">            Indirect</v>
      </c>
      <c r="B159" s="67">
        <f>'Price History'!B73</f>
        <v>0</v>
      </c>
      <c r="C159" s="67">
        <f>'Price History'!C73</f>
        <v>0</v>
      </c>
      <c r="D159" s="67">
        <f>'Price History'!D73</f>
        <v>0</v>
      </c>
      <c r="E159" s="67">
        <f>'Price History'!E73</f>
        <v>0</v>
      </c>
      <c r="F159" s="67">
        <f>'Price History'!G73</f>
        <v>0</v>
      </c>
      <c r="G159" s="67">
        <f>'Price History'!H73</f>
        <v>0</v>
      </c>
      <c r="H159" s="67">
        <f>'Price History'!I73</f>
        <v>0</v>
      </c>
      <c r="I159" s="67">
        <f>'Price History'!J73</f>
        <v>0</v>
      </c>
      <c r="J159" s="67">
        <f>'Price Plan'!H38</f>
        <v>0</v>
      </c>
      <c r="K159" s="67">
        <f>'Price Plan'!I38</f>
        <v>0</v>
      </c>
      <c r="L159" s="67">
        <f>'Price Plan'!J38</f>
        <v>0</v>
      </c>
      <c r="M159" s="127">
        <f>'Price Plan'!K38</f>
        <v>0</v>
      </c>
    </row>
    <row r="160" spans="1:13" ht="12.75" hidden="1" customHeight="1" outlineLevel="1" x14ac:dyDescent="0.2">
      <c r="A160" s="55" t="str">
        <f>"            "&amp;Labels!C95</f>
        <v xml:space="preserve">            Total</v>
      </c>
      <c r="B160" s="66">
        <f>'Price History'!B74</f>
        <v>0</v>
      </c>
      <c r="C160" s="66">
        <f>'Price History'!C74</f>
        <v>0</v>
      </c>
      <c r="D160" s="66">
        <f>'Price History'!D74</f>
        <v>0</v>
      </c>
      <c r="E160" s="66">
        <f>'Price History'!E74</f>
        <v>0</v>
      </c>
      <c r="F160" s="66">
        <f>'Price History'!G74</f>
        <v>0</v>
      </c>
      <c r="G160" s="66">
        <f>'Price History'!H74</f>
        <v>0</v>
      </c>
      <c r="H160" s="66">
        <f>'Price History'!I74</f>
        <v>0</v>
      </c>
      <c r="I160" s="66">
        <f>'Price History'!J74</f>
        <v>0</v>
      </c>
      <c r="J160" s="66">
        <f>'Price Plan'!H39</f>
        <v>0</v>
      </c>
      <c r="K160" s="66">
        <f>'Price Plan'!I39</f>
        <v>0</v>
      </c>
      <c r="L160" s="66">
        <f>'Price Plan'!J39</f>
        <v>0</v>
      </c>
      <c r="M160" s="125">
        <f>'Price Plan'!K39</f>
        <v>0</v>
      </c>
    </row>
    <row r="161" spans="1:13" ht="12.75" hidden="1" customHeight="1" outlineLevel="1" x14ac:dyDescent="0.2">
      <c r="A161" s="55" t="str">
        <f>"         "&amp;Labels!B101</f>
        <v xml:space="preserve">         West</v>
      </c>
      <c r="B161" s="66"/>
      <c r="C161" s="66"/>
      <c r="D161" s="66"/>
      <c r="E161" s="66"/>
      <c r="F161" s="66"/>
      <c r="G161" s="66"/>
      <c r="H161" s="66"/>
      <c r="I161" s="66"/>
      <c r="J161" s="66"/>
      <c r="K161" s="66"/>
      <c r="L161" s="66"/>
      <c r="M161" s="125"/>
    </row>
    <row r="162" spans="1:13" ht="12.75" hidden="1" customHeight="1" outlineLevel="1" x14ac:dyDescent="0.2">
      <c r="A162" s="55" t="str">
        <f>"            "&amp;Labels!B96</f>
        <v xml:space="preserve">            Direct</v>
      </c>
      <c r="B162" s="67">
        <f>'Price History'!B76</f>
        <v>0</v>
      </c>
      <c r="C162" s="67">
        <f>'Price History'!C76</f>
        <v>0</v>
      </c>
      <c r="D162" s="67">
        <f>'Price History'!D76</f>
        <v>0</v>
      </c>
      <c r="E162" s="67">
        <f>'Price History'!E76</f>
        <v>0</v>
      </c>
      <c r="F162" s="67">
        <f>'Price History'!G76</f>
        <v>0</v>
      </c>
      <c r="G162" s="67">
        <f>'Price History'!H76</f>
        <v>0</v>
      </c>
      <c r="H162" s="67">
        <f>'Price History'!I76</f>
        <v>0</v>
      </c>
      <c r="I162" s="67">
        <f>'Price History'!J76</f>
        <v>0</v>
      </c>
      <c r="J162" s="67">
        <f>'Price Plan'!H41</f>
        <v>0</v>
      </c>
      <c r="K162" s="67">
        <f>'Price Plan'!I41</f>
        <v>0</v>
      </c>
      <c r="L162" s="67">
        <f>'Price Plan'!J41</f>
        <v>0</v>
      </c>
      <c r="M162" s="127">
        <f>'Price Plan'!K41</f>
        <v>0</v>
      </c>
    </row>
    <row r="163" spans="1:13" ht="12.75" hidden="1" customHeight="1" outlineLevel="1" x14ac:dyDescent="0.2">
      <c r="A163" s="55" t="str">
        <f>"            "&amp;Labels!B97</f>
        <v xml:space="preserve">            Indirect</v>
      </c>
      <c r="B163" s="67">
        <f>'Price History'!B77</f>
        <v>0</v>
      </c>
      <c r="C163" s="67">
        <f>'Price History'!C77</f>
        <v>0</v>
      </c>
      <c r="D163" s="67">
        <f>'Price History'!D77</f>
        <v>0</v>
      </c>
      <c r="E163" s="67">
        <f>'Price History'!E77</f>
        <v>0</v>
      </c>
      <c r="F163" s="67">
        <f>'Price History'!G77</f>
        <v>0</v>
      </c>
      <c r="G163" s="67">
        <f>'Price History'!H77</f>
        <v>0</v>
      </c>
      <c r="H163" s="67">
        <f>'Price History'!I77</f>
        <v>0</v>
      </c>
      <c r="I163" s="67">
        <f>'Price History'!J77</f>
        <v>0</v>
      </c>
      <c r="J163" s="67">
        <f>'Price Plan'!H42</f>
        <v>0</v>
      </c>
      <c r="K163" s="67">
        <f>'Price Plan'!I42</f>
        <v>0</v>
      </c>
      <c r="L163" s="67">
        <f>'Price Plan'!J42</f>
        <v>0</v>
      </c>
      <c r="M163" s="127">
        <f>'Price Plan'!K42</f>
        <v>0</v>
      </c>
    </row>
    <row r="164" spans="1:13" ht="12.75" hidden="1" customHeight="1" outlineLevel="1" x14ac:dyDescent="0.2">
      <c r="A164" s="55" t="str">
        <f>"            "&amp;Labels!C95</f>
        <v xml:space="preserve">            Total</v>
      </c>
      <c r="B164" s="66">
        <f>'Price History'!B78</f>
        <v>0</v>
      </c>
      <c r="C164" s="66">
        <f>'Price History'!C78</f>
        <v>0</v>
      </c>
      <c r="D164" s="66">
        <f>'Price History'!D78</f>
        <v>0</v>
      </c>
      <c r="E164" s="66">
        <f>'Price History'!E78</f>
        <v>0</v>
      </c>
      <c r="F164" s="66">
        <f>'Price History'!G78</f>
        <v>0</v>
      </c>
      <c r="G164" s="66">
        <f>'Price History'!H78</f>
        <v>0</v>
      </c>
      <c r="H164" s="66">
        <f>'Price History'!I78</f>
        <v>0</v>
      </c>
      <c r="I164" s="66">
        <f>'Price History'!J78</f>
        <v>0</v>
      </c>
      <c r="J164" s="66">
        <f>'Price Plan'!H43</f>
        <v>0</v>
      </c>
      <c r="K164" s="66">
        <f>'Price Plan'!I43</f>
        <v>0</v>
      </c>
      <c r="L164" s="66">
        <f>'Price Plan'!J43</f>
        <v>0</v>
      </c>
      <c r="M164" s="125">
        <f>'Price Plan'!K43</f>
        <v>0</v>
      </c>
    </row>
    <row r="165" spans="1:13" ht="12.75" hidden="1" customHeight="1" outlineLevel="1" x14ac:dyDescent="0.2">
      <c r="A165" s="55" t="str">
        <f>"         "&amp;Labels!C99</f>
        <v xml:space="preserve">         Total</v>
      </c>
      <c r="B165" s="66">
        <f>'Price History'!B70</f>
        <v>0</v>
      </c>
      <c r="C165" s="66">
        <f>'Price History'!C70</f>
        <v>0</v>
      </c>
      <c r="D165" s="66">
        <f>'Price History'!D70</f>
        <v>0</v>
      </c>
      <c r="E165" s="66">
        <f>'Price History'!E70</f>
        <v>0</v>
      </c>
      <c r="F165" s="66">
        <f>'Price History'!G70</f>
        <v>0</v>
      </c>
      <c r="G165" s="66">
        <f>'Price History'!H70</f>
        <v>0</v>
      </c>
      <c r="H165" s="66">
        <f>'Price History'!I70</f>
        <v>0</v>
      </c>
      <c r="I165" s="66">
        <f>'Price History'!J70</f>
        <v>0</v>
      </c>
      <c r="J165" s="66">
        <f>'Price Plan'!H35</f>
        <v>0</v>
      </c>
      <c r="K165" s="66">
        <f>'Price Plan'!I35</f>
        <v>0</v>
      </c>
      <c r="L165" s="66">
        <f>'Price Plan'!J35</f>
        <v>0</v>
      </c>
      <c r="M165" s="125">
        <f>'Price Plan'!K35</f>
        <v>0</v>
      </c>
    </row>
    <row r="166" spans="1:13" ht="12.75" hidden="1" customHeight="1" outlineLevel="1" x14ac:dyDescent="0.2">
      <c r="A166" s="55" t="str">
        <f>"            "&amp;Labels!B96</f>
        <v xml:space="preserve">            Direct</v>
      </c>
      <c r="B166" s="67">
        <f>'Price History'!B80</f>
        <v>0</v>
      </c>
      <c r="C166" s="67">
        <f>'Price History'!C80</f>
        <v>0</v>
      </c>
      <c r="D166" s="67">
        <f>'Price History'!D80</f>
        <v>0</v>
      </c>
      <c r="E166" s="67">
        <f>'Price History'!E80</f>
        <v>0</v>
      </c>
      <c r="F166" s="67">
        <f>'Price History'!G80</f>
        <v>0</v>
      </c>
      <c r="G166" s="67">
        <f>'Price History'!H80</f>
        <v>0</v>
      </c>
      <c r="H166" s="67">
        <f>'Price History'!I80</f>
        <v>0</v>
      </c>
      <c r="I166" s="67">
        <f>'Price History'!J80</f>
        <v>0</v>
      </c>
      <c r="J166" s="67">
        <f>'Price Plan'!H45</f>
        <v>0</v>
      </c>
      <c r="K166" s="67">
        <f>'Price Plan'!I45</f>
        <v>0</v>
      </c>
      <c r="L166" s="67">
        <f>'Price Plan'!J45</f>
        <v>0</v>
      </c>
      <c r="M166" s="127">
        <f>'Price Plan'!K45</f>
        <v>0</v>
      </c>
    </row>
    <row r="167" spans="1:13" ht="12.75" hidden="1" customHeight="1" outlineLevel="1" x14ac:dyDescent="0.2">
      <c r="A167" s="55" t="str">
        <f>"            "&amp;Labels!B97</f>
        <v xml:space="preserve">            Indirect</v>
      </c>
      <c r="B167" s="67">
        <f>'Price History'!B81</f>
        <v>0</v>
      </c>
      <c r="C167" s="67">
        <f>'Price History'!C81</f>
        <v>0</v>
      </c>
      <c r="D167" s="67">
        <f>'Price History'!D81</f>
        <v>0</v>
      </c>
      <c r="E167" s="67">
        <f>'Price History'!E81</f>
        <v>0</v>
      </c>
      <c r="F167" s="67">
        <f>'Price History'!G81</f>
        <v>0</v>
      </c>
      <c r="G167" s="67">
        <f>'Price History'!H81</f>
        <v>0</v>
      </c>
      <c r="H167" s="67">
        <f>'Price History'!I81</f>
        <v>0</v>
      </c>
      <c r="I167" s="67">
        <f>'Price History'!J81</f>
        <v>0</v>
      </c>
      <c r="J167" s="67">
        <f>'Price Plan'!H46</f>
        <v>0</v>
      </c>
      <c r="K167" s="67">
        <f>'Price Plan'!I46</f>
        <v>0</v>
      </c>
      <c r="L167" s="67">
        <f>'Price Plan'!J46</f>
        <v>0</v>
      </c>
      <c r="M167" s="127">
        <f>'Price Plan'!K46</f>
        <v>0</v>
      </c>
    </row>
    <row r="168" spans="1:13" ht="12.75" hidden="1" customHeight="1" outlineLevel="1" x14ac:dyDescent="0.2">
      <c r="A168" s="55" t="str">
        <f>"            "&amp;Labels!C95</f>
        <v xml:space="preserve">            Total</v>
      </c>
      <c r="B168" s="66">
        <f>'Price History'!B70</f>
        <v>0</v>
      </c>
      <c r="C168" s="66">
        <f>'Price History'!C70</f>
        <v>0</v>
      </c>
      <c r="D168" s="66">
        <f>'Price History'!D70</f>
        <v>0</v>
      </c>
      <c r="E168" s="66">
        <f>'Price History'!E70</f>
        <v>0</v>
      </c>
      <c r="F168" s="66">
        <f>'Price History'!G70</f>
        <v>0</v>
      </c>
      <c r="G168" s="66">
        <f>'Price History'!H70</f>
        <v>0</v>
      </c>
      <c r="H168" s="66">
        <f>'Price History'!I70</f>
        <v>0</v>
      </c>
      <c r="I168" s="66">
        <f>'Price History'!J70</f>
        <v>0</v>
      </c>
      <c r="J168" s="66">
        <f>'Price Plan'!H35</f>
        <v>0</v>
      </c>
      <c r="K168" s="66">
        <f>'Price Plan'!I35</f>
        <v>0</v>
      </c>
      <c r="L168" s="66">
        <f>'Price Plan'!J35</f>
        <v>0</v>
      </c>
      <c r="M168" s="125">
        <f>'Price Plan'!K35</f>
        <v>0</v>
      </c>
    </row>
    <row r="169" spans="1:13" ht="12.75" hidden="1" customHeight="1" outlineLevel="1" x14ac:dyDescent="0.2">
      <c r="A169" s="57" t="str">
        <f>"   "&amp;Labels!C110</f>
        <v xml:space="preserve">   Total</v>
      </c>
      <c r="B169" s="68">
        <f>'Price History'!B83</f>
        <v>0</v>
      </c>
      <c r="C169" s="68">
        <f>'Price History'!C83</f>
        <v>0</v>
      </c>
      <c r="D169" s="68">
        <f>'Price History'!D83</f>
        <v>0</v>
      </c>
      <c r="E169" s="68">
        <f>'Price History'!E83</f>
        <v>0</v>
      </c>
      <c r="F169" s="68">
        <f>'Price History'!G83</f>
        <v>0</v>
      </c>
      <c r="G169" s="68">
        <f>'Price History'!H83</f>
        <v>0</v>
      </c>
      <c r="H169" s="68">
        <f>'Price History'!I83</f>
        <v>0</v>
      </c>
      <c r="I169" s="68">
        <f>'Price History'!J83</f>
        <v>0</v>
      </c>
      <c r="J169" s="68">
        <f>'Price Plan'!H48</f>
        <v>0</v>
      </c>
      <c r="K169" s="68">
        <f>'Price Plan'!I48</f>
        <v>0</v>
      </c>
      <c r="L169" s="68">
        <f>'Price Plan'!J48</f>
        <v>0</v>
      </c>
      <c r="M169" s="130">
        <f>'Price Plan'!K48</f>
        <v>0</v>
      </c>
    </row>
    <row r="170" spans="1:13" ht="12.75" hidden="1" customHeight="1" outlineLevel="1" x14ac:dyDescent="0.2">
      <c r="A170" s="55" t="str">
        <f>"      "&amp;Labels!B92</f>
        <v xml:space="preserve">      Direct</v>
      </c>
      <c r="B170" s="66"/>
      <c r="C170" s="66"/>
      <c r="D170" s="66"/>
      <c r="E170" s="66"/>
      <c r="F170" s="66"/>
      <c r="G170" s="66"/>
      <c r="H170" s="66"/>
      <c r="I170" s="66"/>
      <c r="J170" s="66"/>
      <c r="K170" s="66"/>
      <c r="L170" s="66"/>
      <c r="M170" s="125"/>
    </row>
    <row r="171" spans="1:13" ht="12.75" hidden="1" customHeight="1" outlineLevel="1" x14ac:dyDescent="0.2">
      <c r="A171" s="55" t="str">
        <f>"         "&amp;Labels!B100</f>
        <v xml:space="preserve">         East</v>
      </c>
      <c r="B171" s="66"/>
      <c r="C171" s="66"/>
      <c r="D171" s="66"/>
      <c r="E171" s="66"/>
      <c r="F171" s="66"/>
      <c r="G171" s="66"/>
      <c r="H171" s="66"/>
      <c r="I171" s="66"/>
      <c r="J171" s="66"/>
      <c r="K171" s="66"/>
      <c r="L171" s="66"/>
      <c r="M171" s="125"/>
    </row>
    <row r="172" spans="1:13" ht="12.75" hidden="1" customHeight="1" outlineLevel="1" x14ac:dyDescent="0.2">
      <c r="A172" s="55" t="str">
        <f>"            "&amp;Labels!B96</f>
        <v xml:space="preserve">            Direct</v>
      </c>
      <c r="B172" s="67">
        <f>'Price History'!B86</f>
        <v>0</v>
      </c>
      <c r="C172" s="67">
        <f>'Price History'!C86</f>
        <v>0</v>
      </c>
      <c r="D172" s="67">
        <f>'Price History'!D86</f>
        <v>0</v>
      </c>
      <c r="E172" s="67">
        <f>'Price History'!E86</f>
        <v>0</v>
      </c>
      <c r="F172" s="67">
        <f>'Price History'!G86</f>
        <v>0</v>
      </c>
      <c r="G172" s="67">
        <f>'Price History'!H86</f>
        <v>0</v>
      </c>
      <c r="H172" s="67">
        <f>'Price History'!I86</f>
        <v>0</v>
      </c>
      <c r="I172" s="67">
        <f>'Price History'!J86</f>
        <v>0</v>
      </c>
      <c r="J172" s="67">
        <f>'Price Plan'!H51</f>
        <v>0</v>
      </c>
      <c r="K172" s="67">
        <f>'Price Plan'!I51</f>
        <v>0</v>
      </c>
      <c r="L172" s="67">
        <f>'Price Plan'!J51</f>
        <v>0</v>
      </c>
      <c r="M172" s="127">
        <f>'Price Plan'!K51</f>
        <v>0</v>
      </c>
    </row>
    <row r="173" spans="1:13" ht="12.75" hidden="1" customHeight="1" outlineLevel="1" x14ac:dyDescent="0.2">
      <c r="A173" s="55" t="str">
        <f>"            "&amp;Labels!B97</f>
        <v xml:space="preserve">            Indirect</v>
      </c>
      <c r="B173" s="67">
        <f>'Price History'!B87</f>
        <v>0</v>
      </c>
      <c r="C173" s="67">
        <f>'Price History'!C87</f>
        <v>0</v>
      </c>
      <c r="D173" s="67">
        <f>'Price History'!D87</f>
        <v>0</v>
      </c>
      <c r="E173" s="67">
        <f>'Price History'!E87</f>
        <v>0</v>
      </c>
      <c r="F173" s="67">
        <f>'Price History'!G87</f>
        <v>0</v>
      </c>
      <c r="G173" s="67">
        <f>'Price History'!H87</f>
        <v>0</v>
      </c>
      <c r="H173" s="67">
        <f>'Price History'!I87</f>
        <v>0</v>
      </c>
      <c r="I173" s="67">
        <f>'Price History'!J87</f>
        <v>0</v>
      </c>
      <c r="J173" s="67">
        <f>'Price Plan'!H52</f>
        <v>0</v>
      </c>
      <c r="K173" s="67">
        <f>'Price Plan'!I52</f>
        <v>0</v>
      </c>
      <c r="L173" s="67">
        <f>'Price Plan'!J52</f>
        <v>0</v>
      </c>
      <c r="M173" s="127">
        <f>'Price Plan'!K52</f>
        <v>0</v>
      </c>
    </row>
    <row r="174" spans="1:13" ht="12.75" hidden="1" customHeight="1" outlineLevel="1" x14ac:dyDescent="0.2">
      <c r="A174" s="55" t="str">
        <f>"            "&amp;Labels!C95</f>
        <v xml:space="preserve">            Total</v>
      </c>
      <c r="B174" s="66">
        <f>'Price History'!B88</f>
        <v>0</v>
      </c>
      <c r="C174" s="66">
        <f>'Price History'!C88</f>
        <v>0</v>
      </c>
      <c r="D174" s="66">
        <f>'Price History'!D88</f>
        <v>0</v>
      </c>
      <c r="E174" s="66">
        <f>'Price History'!E88</f>
        <v>0</v>
      </c>
      <c r="F174" s="66">
        <f>'Price History'!G88</f>
        <v>0</v>
      </c>
      <c r="G174" s="66">
        <f>'Price History'!H88</f>
        <v>0</v>
      </c>
      <c r="H174" s="66">
        <f>'Price History'!I88</f>
        <v>0</v>
      </c>
      <c r="I174" s="66">
        <f>'Price History'!J88</f>
        <v>0</v>
      </c>
      <c r="J174" s="66">
        <f>'Price Plan'!H53</f>
        <v>0</v>
      </c>
      <c r="K174" s="66">
        <f>'Price Plan'!I53</f>
        <v>0</v>
      </c>
      <c r="L174" s="66">
        <f>'Price Plan'!J53</f>
        <v>0</v>
      </c>
      <c r="M174" s="125">
        <f>'Price Plan'!K53</f>
        <v>0</v>
      </c>
    </row>
    <row r="175" spans="1:13" ht="12.75" hidden="1" customHeight="1" outlineLevel="1" x14ac:dyDescent="0.2">
      <c r="A175" s="55" t="str">
        <f>"         "&amp;Labels!B101</f>
        <v xml:space="preserve">         West</v>
      </c>
      <c r="B175" s="66"/>
      <c r="C175" s="66"/>
      <c r="D175" s="66"/>
      <c r="E175" s="66"/>
      <c r="F175" s="66"/>
      <c r="G175" s="66"/>
      <c r="H175" s="66"/>
      <c r="I175" s="66"/>
      <c r="J175" s="66"/>
      <c r="K175" s="66"/>
      <c r="L175" s="66"/>
      <c r="M175" s="125"/>
    </row>
    <row r="176" spans="1:13" ht="12.75" hidden="1" customHeight="1" outlineLevel="1" x14ac:dyDescent="0.2">
      <c r="A176" s="55" t="str">
        <f>"            "&amp;Labels!B96</f>
        <v xml:space="preserve">            Direct</v>
      </c>
      <c r="B176" s="67">
        <f>'Price History'!B90</f>
        <v>0</v>
      </c>
      <c r="C176" s="67">
        <f>'Price History'!C90</f>
        <v>0</v>
      </c>
      <c r="D176" s="67">
        <f>'Price History'!D90</f>
        <v>0</v>
      </c>
      <c r="E176" s="67">
        <f>'Price History'!E90</f>
        <v>0</v>
      </c>
      <c r="F176" s="67">
        <f>'Price History'!G90</f>
        <v>0</v>
      </c>
      <c r="G176" s="67">
        <f>'Price History'!H90</f>
        <v>0</v>
      </c>
      <c r="H176" s="67">
        <f>'Price History'!I90</f>
        <v>0</v>
      </c>
      <c r="I176" s="67">
        <f>'Price History'!J90</f>
        <v>0</v>
      </c>
      <c r="J176" s="67">
        <f>'Price Plan'!H55</f>
        <v>0</v>
      </c>
      <c r="K176" s="67">
        <f>'Price Plan'!I55</f>
        <v>0</v>
      </c>
      <c r="L176" s="67">
        <f>'Price Plan'!J55</f>
        <v>0</v>
      </c>
      <c r="M176" s="127">
        <f>'Price Plan'!K55</f>
        <v>0</v>
      </c>
    </row>
    <row r="177" spans="1:13" ht="12.75" hidden="1" customHeight="1" outlineLevel="1" x14ac:dyDescent="0.2">
      <c r="A177" s="55" t="str">
        <f>"            "&amp;Labels!B97</f>
        <v xml:space="preserve">            Indirect</v>
      </c>
      <c r="B177" s="67">
        <f>'Price History'!B91</f>
        <v>0</v>
      </c>
      <c r="C177" s="67">
        <f>'Price History'!C91</f>
        <v>0</v>
      </c>
      <c r="D177" s="67">
        <f>'Price History'!D91</f>
        <v>0</v>
      </c>
      <c r="E177" s="67">
        <f>'Price History'!E91</f>
        <v>0</v>
      </c>
      <c r="F177" s="67">
        <f>'Price History'!G91</f>
        <v>0</v>
      </c>
      <c r="G177" s="67">
        <f>'Price History'!H91</f>
        <v>0</v>
      </c>
      <c r="H177" s="67">
        <f>'Price History'!I91</f>
        <v>0</v>
      </c>
      <c r="I177" s="67">
        <f>'Price History'!J91</f>
        <v>0</v>
      </c>
      <c r="J177" s="67">
        <f>'Price Plan'!H56</f>
        <v>0</v>
      </c>
      <c r="K177" s="67">
        <f>'Price Plan'!I56</f>
        <v>0</v>
      </c>
      <c r="L177" s="67">
        <f>'Price Plan'!J56</f>
        <v>0</v>
      </c>
      <c r="M177" s="127">
        <f>'Price Plan'!K56</f>
        <v>0</v>
      </c>
    </row>
    <row r="178" spans="1:13" ht="12.75" hidden="1" customHeight="1" outlineLevel="1" x14ac:dyDescent="0.2">
      <c r="A178" s="55" t="str">
        <f>"            "&amp;Labels!C95</f>
        <v xml:space="preserve">            Total</v>
      </c>
      <c r="B178" s="66">
        <f>'Price History'!B92</f>
        <v>0</v>
      </c>
      <c r="C178" s="66">
        <f>'Price History'!C92</f>
        <v>0</v>
      </c>
      <c r="D178" s="66">
        <f>'Price History'!D92</f>
        <v>0</v>
      </c>
      <c r="E178" s="66">
        <f>'Price History'!E92</f>
        <v>0</v>
      </c>
      <c r="F178" s="66">
        <f>'Price History'!G92</f>
        <v>0</v>
      </c>
      <c r="G178" s="66">
        <f>'Price History'!H92</f>
        <v>0</v>
      </c>
      <c r="H178" s="66">
        <f>'Price History'!I92</f>
        <v>0</v>
      </c>
      <c r="I178" s="66">
        <f>'Price History'!J92</f>
        <v>0</v>
      </c>
      <c r="J178" s="66">
        <f>'Price Plan'!H57</f>
        <v>0</v>
      </c>
      <c r="K178" s="66">
        <f>'Price Plan'!I57</f>
        <v>0</v>
      </c>
      <c r="L178" s="66">
        <f>'Price Plan'!J57</f>
        <v>0</v>
      </c>
      <c r="M178" s="125">
        <f>'Price Plan'!K57</f>
        <v>0</v>
      </c>
    </row>
    <row r="179" spans="1:13" ht="12.75" hidden="1" customHeight="1" outlineLevel="1" x14ac:dyDescent="0.2">
      <c r="A179" s="55" t="str">
        <f>"         "&amp;Labels!C99</f>
        <v xml:space="preserve">         Total</v>
      </c>
      <c r="B179" s="66">
        <f>'Price History'!B93</f>
        <v>0</v>
      </c>
      <c r="C179" s="66">
        <f>'Price History'!C93</f>
        <v>0</v>
      </c>
      <c r="D179" s="66">
        <f>'Price History'!D93</f>
        <v>0</v>
      </c>
      <c r="E179" s="66">
        <f>'Price History'!E93</f>
        <v>0</v>
      </c>
      <c r="F179" s="66">
        <f>'Price History'!G93</f>
        <v>0</v>
      </c>
      <c r="G179" s="66">
        <f>'Price History'!H93</f>
        <v>0</v>
      </c>
      <c r="H179" s="66">
        <f>'Price History'!I93</f>
        <v>0</v>
      </c>
      <c r="I179" s="66">
        <f>'Price History'!J93</f>
        <v>0</v>
      </c>
      <c r="J179" s="66">
        <f>'Price Plan'!H58</f>
        <v>0</v>
      </c>
      <c r="K179" s="66">
        <f>'Price Plan'!I58</f>
        <v>0</v>
      </c>
      <c r="L179" s="66">
        <f>'Price Plan'!J58</f>
        <v>0</v>
      </c>
      <c r="M179" s="125">
        <f>'Price Plan'!K58</f>
        <v>0</v>
      </c>
    </row>
    <row r="180" spans="1:13" ht="12.75" hidden="1" customHeight="1" outlineLevel="1" x14ac:dyDescent="0.2">
      <c r="A180" s="55" t="str">
        <f>"            "&amp;Labels!B96</f>
        <v xml:space="preserve">            Direct</v>
      </c>
      <c r="B180" s="67">
        <f>'Price History'!B94</f>
        <v>0</v>
      </c>
      <c r="C180" s="67">
        <f>'Price History'!C94</f>
        <v>0</v>
      </c>
      <c r="D180" s="67">
        <f>'Price History'!D94</f>
        <v>0</v>
      </c>
      <c r="E180" s="67">
        <f>'Price History'!E94</f>
        <v>0</v>
      </c>
      <c r="F180" s="67">
        <f>'Price History'!G94</f>
        <v>0</v>
      </c>
      <c r="G180" s="67">
        <f>'Price History'!H94</f>
        <v>0</v>
      </c>
      <c r="H180" s="67">
        <f>'Price History'!I94</f>
        <v>0</v>
      </c>
      <c r="I180" s="67">
        <f>'Price History'!J94</f>
        <v>0</v>
      </c>
      <c r="J180" s="67">
        <f>'Price Plan'!H59</f>
        <v>0</v>
      </c>
      <c r="K180" s="67">
        <f>'Price Plan'!I59</f>
        <v>0</v>
      </c>
      <c r="L180" s="67">
        <f>'Price Plan'!J59</f>
        <v>0</v>
      </c>
      <c r="M180" s="127">
        <f>'Price Plan'!K59</f>
        <v>0</v>
      </c>
    </row>
    <row r="181" spans="1:13" ht="12.75" hidden="1" customHeight="1" outlineLevel="1" x14ac:dyDescent="0.2">
      <c r="A181" s="55" t="str">
        <f>"            "&amp;Labels!B97</f>
        <v xml:space="preserve">            Indirect</v>
      </c>
      <c r="B181" s="67">
        <f>'Price History'!B95</f>
        <v>0</v>
      </c>
      <c r="C181" s="67">
        <f>'Price History'!C95</f>
        <v>0</v>
      </c>
      <c r="D181" s="67">
        <f>'Price History'!D95</f>
        <v>0</v>
      </c>
      <c r="E181" s="67">
        <f>'Price History'!E95</f>
        <v>0</v>
      </c>
      <c r="F181" s="67">
        <f>'Price History'!G95</f>
        <v>0</v>
      </c>
      <c r="G181" s="67">
        <f>'Price History'!H95</f>
        <v>0</v>
      </c>
      <c r="H181" s="67">
        <f>'Price History'!I95</f>
        <v>0</v>
      </c>
      <c r="I181" s="67">
        <f>'Price History'!J95</f>
        <v>0</v>
      </c>
      <c r="J181" s="67">
        <f>'Price Plan'!H60</f>
        <v>0</v>
      </c>
      <c r="K181" s="67">
        <f>'Price Plan'!I60</f>
        <v>0</v>
      </c>
      <c r="L181" s="67">
        <f>'Price Plan'!J60</f>
        <v>0</v>
      </c>
      <c r="M181" s="127">
        <f>'Price Plan'!K60</f>
        <v>0</v>
      </c>
    </row>
    <row r="182" spans="1:13" ht="12.75" hidden="1" customHeight="1" outlineLevel="1" x14ac:dyDescent="0.2">
      <c r="A182" s="55" t="str">
        <f>"            "&amp;Labels!C95</f>
        <v xml:space="preserve">            Total</v>
      </c>
      <c r="B182" s="66">
        <f>'Price History'!B93</f>
        <v>0</v>
      </c>
      <c r="C182" s="66">
        <f>'Price History'!C93</f>
        <v>0</v>
      </c>
      <c r="D182" s="66">
        <f>'Price History'!D93</f>
        <v>0</v>
      </c>
      <c r="E182" s="66">
        <f>'Price History'!E93</f>
        <v>0</v>
      </c>
      <c r="F182" s="66">
        <f>'Price History'!G93</f>
        <v>0</v>
      </c>
      <c r="G182" s="66">
        <f>'Price History'!H93</f>
        <v>0</v>
      </c>
      <c r="H182" s="66">
        <f>'Price History'!I93</f>
        <v>0</v>
      </c>
      <c r="I182" s="66">
        <f>'Price History'!J93</f>
        <v>0</v>
      </c>
      <c r="J182" s="66">
        <f>'Price Plan'!H58</f>
        <v>0</v>
      </c>
      <c r="K182" s="66">
        <f>'Price Plan'!I58</f>
        <v>0</v>
      </c>
      <c r="L182" s="66">
        <f>'Price Plan'!J58</f>
        <v>0</v>
      </c>
      <c r="M182" s="125">
        <f>'Price Plan'!K58</f>
        <v>0</v>
      </c>
    </row>
    <row r="183" spans="1:13" ht="12.75" hidden="1" customHeight="1" outlineLevel="1" x14ac:dyDescent="0.2">
      <c r="A183" s="55" t="str">
        <f>"      "&amp;Labels!B93</f>
        <v xml:space="preserve">      Indirect</v>
      </c>
      <c r="B183" s="66"/>
      <c r="C183" s="66"/>
      <c r="D183" s="66"/>
      <c r="E183" s="66"/>
      <c r="F183" s="66"/>
      <c r="G183" s="66"/>
      <c r="H183" s="66"/>
      <c r="I183" s="66"/>
      <c r="J183" s="66"/>
      <c r="K183" s="66"/>
      <c r="L183" s="66"/>
      <c r="M183" s="125"/>
    </row>
    <row r="184" spans="1:13" ht="12.75" hidden="1" customHeight="1" outlineLevel="1" x14ac:dyDescent="0.2">
      <c r="A184" s="55" t="str">
        <f>"         "&amp;Labels!B100</f>
        <v xml:space="preserve">         East</v>
      </c>
      <c r="B184" s="66"/>
      <c r="C184" s="66"/>
      <c r="D184" s="66"/>
      <c r="E184" s="66"/>
      <c r="F184" s="66"/>
      <c r="G184" s="66"/>
      <c r="H184" s="66"/>
      <c r="I184" s="66"/>
      <c r="J184" s="66"/>
      <c r="K184" s="66"/>
      <c r="L184" s="66"/>
      <c r="M184" s="125"/>
    </row>
    <row r="185" spans="1:13" ht="12.75" hidden="1" customHeight="1" outlineLevel="1" x14ac:dyDescent="0.2">
      <c r="A185" s="55" t="str">
        <f>"            "&amp;Labels!B96</f>
        <v xml:space="preserve">            Direct</v>
      </c>
      <c r="B185" s="67">
        <f>'Price History'!B99</f>
        <v>0</v>
      </c>
      <c r="C185" s="67">
        <f>'Price History'!C99</f>
        <v>0</v>
      </c>
      <c r="D185" s="67">
        <f>'Price History'!D99</f>
        <v>0</v>
      </c>
      <c r="E185" s="67">
        <f>'Price History'!E99</f>
        <v>0</v>
      </c>
      <c r="F185" s="67">
        <f>'Price History'!G99</f>
        <v>0</v>
      </c>
      <c r="G185" s="67">
        <f>'Price History'!H99</f>
        <v>0</v>
      </c>
      <c r="H185" s="67">
        <f>'Price History'!I99</f>
        <v>0</v>
      </c>
      <c r="I185" s="67">
        <f>'Price History'!J99</f>
        <v>0</v>
      </c>
      <c r="J185" s="67">
        <f>'Price Plan'!H64</f>
        <v>0</v>
      </c>
      <c r="K185" s="67">
        <f>'Price Plan'!I64</f>
        <v>0</v>
      </c>
      <c r="L185" s="67">
        <f>'Price Plan'!J64</f>
        <v>0</v>
      </c>
      <c r="M185" s="127">
        <f>'Price Plan'!K64</f>
        <v>0</v>
      </c>
    </row>
    <row r="186" spans="1:13" ht="12.75" hidden="1" customHeight="1" outlineLevel="1" x14ac:dyDescent="0.2">
      <c r="A186" s="55" t="str">
        <f>"            "&amp;Labels!B97</f>
        <v xml:space="preserve">            Indirect</v>
      </c>
      <c r="B186" s="67">
        <f>'Price History'!B100</f>
        <v>0</v>
      </c>
      <c r="C186" s="67">
        <f>'Price History'!C100</f>
        <v>0</v>
      </c>
      <c r="D186" s="67">
        <f>'Price History'!D100</f>
        <v>0</v>
      </c>
      <c r="E186" s="67">
        <f>'Price History'!E100</f>
        <v>0</v>
      </c>
      <c r="F186" s="67">
        <f>'Price History'!G100</f>
        <v>0</v>
      </c>
      <c r="G186" s="67">
        <f>'Price History'!H100</f>
        <v>0</v>
      </c>
      <c r="H186" s="67">
        <f>'Price History'!I100</f>
        <v>0</v>
      </c>
      <c r="I186" s="67">
        <f>'Price History'!J100</f>
        <v>0</v>
      </c>
      <c r="J186" s="67">
        <f>'Price Plan'!H65</f>
        <v>0</v>
      </c>
      <c r="K186" s="67">
        <f>'Price Plan'!I65</f>
        <v>0</v>
      </c>
      <c r="L186" s="67">
        <f>'Price Plan'!J65</f>
        <v>0</v>
      </c>
      <c r="M186" s="127">
        <f>'Price Plan'!K65</f>
        <v>0</v>
      </c>
    </row>
    <row r="187" spans="1:13" ht="12.75" hidden="1" customHeight="1" outlineLevel="1" x14ac:dyDescent="0.2">
      <c r="A187" s="55" t="str">
        <f>"            "&amp;Labels!C95</f>
        <v xml:space="preserve">            Total</v>
      </c>
      <c r="B187" s="66">
        <f>'Price History'!B101</f>
        <v>0</v>
      </c>
      <c r="C187" s="66">
        <f>'Price History'!C101</f>
        <v>0</v>
      </c>
      <c r="D187" s="66">
        <f>'Price History'!D101</f>
        <v>0</v>
      </c>
      <c r="E187" s="66">
        <f>'Price History'!E101</f>
        <v>0</v>
      </c>
      <c r="F187" s="66">
        <f>'Price History'!G101</f>
        <v>0</v>
      </c>
      <c r="G187" s="66">
        <f>'Price History'!H101</f>
        <v>0</v>
      </c>
      <c r="H187" s="66">
        <f>'Price History'!I101</f>
        <v>0</v>
      </c>
      <c r="I187" s="66">
        <f>'Price History'!J101</f>
        <v>0</v>
      </c>
      <c r="J187" s="66">
        <f>'Price Plan'!H66</f>
        <v>0</v>
      </c>
      <c r="K187" s="66">
        <f>'Price Plan'!I66</f>
        <v>0</v>
      </c>
      <c r="L187" s="66">
        <f>'Price Plan'!J66</f>
        <v>0</v>
      </c>
      <c r="M187" s="125">
        <f>'Price Plan'!K66</f>
        <v>0</v>
      </c>
    </row>
    <row r="188" spans="1:13" ht="12.75" hidden="1" customHeight="1" outlineLevel="1" x14ac:dyDescent="0.2">
      <c r="A188" s="55" t="str">
        <f>"         "&amp;Labels!B101</f>
        <v xml:space="preserve">         West</v>
      </c>
      <c r="B188" s="66"/>
      <c r="C188" s="66"/>
      <c r="D188" s="66"/>
      <c r="E188" s="66"/>
      <c r="F188" s="66"/>
      <c r="G188" s="66"/>
      <c r="H188" s="66"/>
      <c r="I188" s="66"/>
      <c r="J188" s="66"/>
      <c r="K188" s="66"/>
      <c r="L188" s="66"/>
      <c r="M188" s="125"/>
    </row>
    <row r="189" spans="1:13" ht="12.75" hidden="1" customHeight="1" outlineLevel="1" x14ac:dyDescent="0.2">
      <c r="A189" s="55" t="str">
        <f>"            "&amp;Labels!B96</f>
        <v xml:space="preserve">            Direct</v>
      </c>
      <c r="B189" s="67">
        <f>'Price History'!B103</f>
        <v>0</v>
      </c>
      <c r="C189" s="67">
        <f>'Price History'!C103</f>
        <v>0</v>
      </c>
      <c r="D189" s="67">
        <f>'Price History'!D103</f>
        <v>0</v>
      </c>
      <c r="E189" s="67">
        <f>'Price History'!E103</f>
        <v>0</v>
      </c>
      <c r="F189" s="67">
        <f>'Price History'!G103</f>
        <v>0</v>
      </c>
      <c r="G189" s="67">
        <f>'Price History'!H103</f>
        <v>0</v>
      </c>
      <c r="H189" s="67">
        <f>'Price History'!I103</f>
        <v>0</v>
      </c>
      <c r="I189" s="67">
        <f>'Price History'!J103</f>
        <v>0</v>
      </c>
      <c r="J189" s="67">
        <f>'Price Plan'!H68</f>
        <v>0</v>
      </c>
      <c r="K189" s="67">
        <f>'Price Plan'!I68</f>
        <v>0</v>
      </c>
      <c r="L189" s="67">
        <f>'Price Plan'!J68</f>
        <v>0</v>
      </c>
      <c r="M189" s="127">
        <f>'Price Plan'!K68</f>
        <v>0</v>
      </c>
    </row>
    <row r="190" spans="1:13" ht="12.75" hidden="1" customHeight="1" outlineLevel="1" x14ac:dyDescent="0.2">
      <c r="A190" s="55" t="str">
        <f>"            "&amp;Labels!B97</f>
        <v xml:space="preserve">            Indirect</v>
      </c>
      <c r="B190" s="67">
        <f>'Price History'!B104</f>
        <v>0</v>
      </c>
      <c r="C190" s="67">
        <f>'Price History'!C104</f>
        <v>0</v>
      </c>
      <c r="D190" s="67">
        <f>'Price History'!D104</f>
        <v>0</v>
      </c>
      <c r="E190" s="67">
        <f>'Price History'!E104</f>
        <v>0</v>
      </c>
      <c r="F190" s="67">
        <f>'Price History'!G104</f>
        <v>0</v>
      </c>
      <c r="G190" s="67">
        <f>'Price History'!H104</f>
        <v>0</v>
      </c>
      <c r="H190" s="67">
        <f>'Price History'!I104</f>
        <v>0</v>
      </c>
      <c r="I190" s="67">
        <f>'Price History'!J104</f>
        <v>0</v>
      </c>
      <c r="J190" s="67">
        <f>'Price Plan'!H69</f>
        <v>0</v>
      </c>
      <c r="K190" s="67">
        <f>'Price Plan'!I69</f>
        <v>0</v>
      </c>
      <c r="L190" s="67">
        <f>'Price Plan'!J69</f>
        <v>0</v>
      </c>
      <c r="M190" s="127">
        <f>'Price Plan'!K69</f>
        <v>0</v>
      </c>
    </row>
    <row r="191" spans="1:13" ht="12.75" hidden="1" customHeight="1" outlineLevel="1" x14ac:dyDescent="0.2">
      <c r="A191" s="55" t="str">
        <f>"            "&amp;Labels!C95</f>
        <v xml:space="preserve">            Total</v>
      </c>
      <c r="B191" s="66">
        <f>'Price History'!B105</f>
        <v>0</v>
      </c>
      <c r="C191" s="66">
        <f>'Price History'!C105</f>
        <v>0</v>
      </c>
      <c r="D191" s="66">
        <f>'Price History'!D105</f>
        <v>0</v>
      </c>
      <c r="E191" s="66">
        <f>'Price History'!E105</f>
        <v>0</v>
      </c>
      <c r="F191" s="66">
        <f>'Price History'!G105</f>
        <v>0</v>
      </c>
      <c r="G191" s="66">
        <f>'Price History'!H105</f>
        <v>0</v>
      </c>
      <c r="H191" s="66">
        <f>'Price History'!I105</f>
        <v>0</v>
      </c>
      <c r="I191" s="66">
        <f>'Price History'!J105</f>
        <v>0</v>
      </c>
      <c r="J191" s="66">
        <f>'Price Plan'!H70</f>
        <v>0</v>
      </c>
      <c r="K191" s="66">
        <f>'Price Plan'!I70</f>
        <v>0</v>
      </c>
      <c r="L191" s="66">
        <f>'Price Plan'!J70</f>
        <v>0</v>
      </c>
      <c r="M191" s="125">
        <f>'Price Plan'!K70</f>
        <v>0</v>
      </c>
    </row>
    <row r="192" spans="1:13" ht="12.75" hidden="1" customHeight="1" outlineLevel="1" x14ac:dyDescent="0.2">
      <c r="A192" s="55" t="str">
        <f>"         "&amp;Labels!C99</f>
        <v xml:space="preserve">         Total</v>
      </c>
      <c r="B192" s="66">
        <f>'Price History'!B106</f>
        <v>0</v>
      </c>
      <c r="C192" s="66">
        <f>'Price History'!C106</f>
        <v>0</v>
      </c>
      <c r="D192" s="66">
        <f>'Price History'!D106</f>
        <v>0</v>
      </c>
      <c r="E192" s="66">
        <f>'Price History'!E106</f>
        <v>0</v>
      </c>
      <c r="F192" s="66">
        <f>'Price History'!G106</f>
        <v>0</v>
      </c>
      <c r="G192" s="66">
        <f>'Price History'!H106</f>
        <v>0</v>
      </c>
      <c r="H192" s="66">
        <f>'Price History'!I106</f>
        <v>0</v>
      </c>
      <c r="I192" s="66">
        <f>'Price History'!J106</f>
        <v>0</v>
      </c>
      <c r="J192" s="66">
        <f>'Price Plan'!H71</f>
        <v>0</v>
      </c>
      <c r="K192" s="66">
        <f>'Price Plan'!I71</f>
        <v>0</v>
      </c>
      <c r="L192" s="66">
        <f>'Price Plan'!J71</f>
        <v>0</v>
      </c>
      <c r="M192" s="125">
        <f>'Price Plan'!K71</f>
        <v>0</v>
      </c>
    </row>
    <row r="193" spans="1:13" ht="12.75" hidden="1" customHeight="1" outlineLevel="1" x14ac:dyDescent="0.2">
      <c r="A193" s="55" t="str">
        <f>"            "&amp;Labels!B96</f>
        <v xml:space="preserve">            Direct</v>
      </c>
      <c r="B193" s="67">
        <f>'Price History'!B107</f>
        <v>0</v>
      </c>
      <c r="C193" s="67">
        <f>'Price History'!C107</f>
        <v>0</v>
      </c>
      <c r="D193" s="67">
        <f>'Price History'!D107</f>
        <v>0</v>
      </c>
      <c r="E193" s="67">
        <f>'Price History'!E107</f>
        <v>0</v>
      </c>
      <c r="F193" s="67">
        <f>'Price History'!G107</f>
        <v>0</v>
      </c>
      <c r="G193" s="67">
        <f>'Price History'!H107</f>
        <v>0</v>
      </c>
      <c r="H193" s="67">
        <f>'Price History'!I107</f>
        <v>0</v>
      </c>
      <c r="I193" s="67">
        <f>'Price History'!J107</f>
        <v>0</v>
      </c>
      <c r="J193" s="67">
        <f>'Price Plan'!H72</f>
        <v>0</v>
      </c>
      <c r="K193" s="67">
        <f>'Price Plan'!I72</f>
        <v>0</v>
      </c>
      <c r="L193" s="67">
        <f>'Price Plan'!J72</f>
        <v>0</v>
      </c>
      <c r="M193" s="127">
        <f>'Price Plan'!K72</f>
        <v>0</v>
      </c>
    </row>
    <row r="194" spans="1:13" ht="12.75" hidden="1" customHeight="1" outlineLevel="1" x14ac:dyDescent="0.2">
      <c r="A194" s="55" t="str">
        <f>"            "&amp;Labels!B97</f>
        <v xml:space="preserve">            Indirect</v>
      </c>
      <c r="B194" s="67">
        <f>'Price History'!B108</f>
        <v>0</v>
      </c>
      <c r="C194" s="67">
        <f>'Price History'!C108</f>
        <v>0</v>
      </c>
      <c r="D194" s="67">
        <f>'Price History'!D108</f>
        <v>0</v>
      </c>
      <c r="E194" s="67">
        <f>'Price History'!E108</f>
        <v>0</v>
      </c>
      <c r="F194" s="67">
        <f>'Price History'!G108</f>
        <v>0</v>
      </c>
      <c r="G194" s="67">
        <f>'Price History'!H108</f>
        <v>0</v>
      </c>
      <c r="H194" s="67">
        <f>'Price History'!I108</f>
        <v>0</v>
      </c>
      <c r="I194" s="67">
        <f>'Price History'!J108</f>
        <v>0</v>
      </c>
      <c r="J194" s="67">
        <f>'Price Plan'!H73</f>
        <v>0</v>
      </c>
      <c r="K194" s="67">
        <f>'Price Plan'!I73</f>
        <v>0</v>
      </c>
      <c r="L194" s="67">
        <f>'Price Plan'!J73</f>
        <v>0</v>
      </c>
      <c r="M194" s="127">
        <f>'Price Plan'!K73</f>
        <v>0</v>
      </c>
    </row>
    <row r="195" spans="1:13" ht="12.75" hidden="1" customHeight="1" outlineLevel="1" x14ac:dyDescent="0.2">
      <c r="A195" s="55" t="str">
        <f>"            "&amp;Labels!C95</f>
        <v xml:space="preserve">            Total</v>
      </c>
      <c r="B195" s="66">
        <f>'Price History'!B106</f>
        <v>0</v>
      </c>
      <c r="C195" s="66">
        <f>'Price History'!C106</f>
        <v>0</v>
      </c>
      <c r="D195" s="66">
        <f>'Price History'!D106</f>
        <v>0</v>
      </c>
      <c r="E195" s="66">
        <f>'Price History'!E106</f>
        <v>0</v>
      </c>
      <c r="F195" s="66">
        <f>'Price History'!G106</f>
        <v>0</v>
      </c>
      <c r="G195" s="66">
        <f>'Price History'!H106</f>
        <v>0</v>
      </c>
      <c r="H195" s="66">
        <f>'Price History'!I106</f>
        <v>0</v>
      </c>
      <c r="I195" s="66">
        <f>'Price History'!J106</f>
        <v>0</v>
      </c>
      <c r="J195" s="66">
        <f>'Price Plan'!H71</f>
        <v>0</v>
      </c>
      <c r="K195" s="66">
        <f>'Price Plan'!I71</f>
        <v>0</v>
      </c>
      <c r="L195" s="66">
        <f>'Price Plan'!J71</f>
        <v>0</v>
      </c>
      <c r="M195" s="125">
        <f>'Price Plan'!K71</f>
        <v>0</v>
      </c>
    </row>
    <row r="196" spans="1:13" ht="12.75" hidden="1" customHeight="1" outlineLevel="1" x14ac:dyDescent="0.2">
      <c r="A196" s="52" t="str">
        <f>"      "&amp;Labels!C91</f>
        <v xml:space="preserve">      Total</v>
      </c>
      <c r="B196" s="64">
        <f>'Price History'!B83</f>
        <v>0</v>
      </c>
      <c r="C196" s="64">
        <f>'Price History'!C83</f>
        <v>0</v>
      </c>
      <c r="D196" s="64">
        <f>'Price History'!D83</f>
        <v>0</v>
      </c>
      <c r="E196" s="64">
        <f>'Price History'!E83</f>
        <v>0</v>
      </c>
      <c r="F196" s="64">
        <f>'Price History'!G83</f>
        <v>0</v>
      </c>
      <c r="G196" s="64">
        <f>'Price History'!H83</f>
        <v>0</v>
      </c>
      <c r="H196" s="64">
        <f>'Price History'!I83</f>
        <v>0</v>
      </c>
      <c r="I196" s="64">
        <f>'Price History'!J83</f>
        <v>0</v>
      </c>
      <c r="J196" s="64">
        <f>'Price Plan'!H48</f>
        <v>0</v>
      </c>
      <c r="K196" s="64">
        <f>'Price Plan'!I48</f>
        <v>0</v>
      </c>
      <c r="L196" s="64">
        <f>'Price Plan'!J48</f>
        <v>0</v>
      </c>
      <c r="M196" s="123">
        <f>'Price Plan'!K48</f>
        <v>0</v>
      </c>
    </row>
    <row r="197" spans="1:13" ht="12.75" hidden="1" customHeight="1" outlineLevel="1" x14ac:dyDescent="0.2">
      <c r="A197" s="55" t="str">
        <f>"         "&amp;Labels!B100</f>
        <v xml:space="preserve">         East</v>
      </c>
      <c r="B197" s="66"/>
      <c r="C197" s="66"/>
      <c r="D197" s="66"/>
      <c r="E197" s="66"/>
      <c r="F197" s="66"/>
      <c r="G197" s="66"/>
      <c r="H197" s="66"/>
      <c r="I197" s="66"/>
      <c r="J197" s="66"/>
      <c r="K197" s="66"/>
      <c r="L197" s="66"/>
      <c r="M197" s="125"/>
    </row>
    <row r="198" spans="1:13" ht="12.75" hidden="1" customHeight="1" outlineLevel="1" x14ac:dyDescent="0.2">
      <c r="A198" s="55" t="str">
        <f>"            "&amp;Labels!B96</f>
        <v xml:space="preserve">            Direct</v>
      </c>
      <c r="B198" s="67">
        <f>'Price History'!B112</f>
        <v>0</v>
      </c>
      <c r="C198" s="67">
        <f>'Price History'!C112</f>
        <v>0</v>
      </c>
      <c r="D198" s="67">
        <f>'Price History'!D112</f>
        <v>0</v>
      </c>
      <c r="E198" s="67">
        <f>'Price History'!E112</f>
        <v>0</v>
      </c>
      <c r="F198" s="67">
        <f>'Price History'!G112</f>
        <v>0</v>
      </c>
      <c r="G198" s="67">
        <f>'Price History'!H112</f>
        <v>0</v>
      </c>
      <c r="H198" s="67">
        <f>'Price History'!I112</f>
        <v>0</v>
      </c>
      <c r="I198" s="67">
        <f>'Price History'!J112</f>
        <v>0</v>
      </c>
      <c r="J198" s="67">
        <f>'Price Plan'!H77</f>
        <v>0</v>
      </c>
      <c r="K198" s="67">
        <f>'Price Plan'!I77</f>
        <v>0</v>
      </c>
      <c r="L198" s="67">
        <f>'Price Plan'!J77</f>
        <v>0</v>
      </c>
      <c r="M198" s="127">
        <f>'Price Plan'!K77</f>
        <v>0</v>
      </c>
    </row>
    <row r="199" spans="1:13" ht="12.75" hidden="1" customHeight="1" outlineLevel="1" x14ac:dyDescent="0.2">
      <c r="A199" s="55" t="str">
        <f>"            "&amp;Labels!B97</f>
        <v xml:space="preserve">            Indirect</v>
      </c>
      <c r="B199" s="67">
        <f>'Price History'!B113</f>
        <v>0</v>
      </c>
      <c r="C199" s="67">
        <f>'Price History'!C113</f>
        <v>0</v>
      </c>
      <c r="D199" s="67">
        <f>'Price History'!D113</f>
        <v>0</v>
      </c>
      <c r="E199" s="67">
        <f>'Price History'!E113</f>
        <v>0</v>
      </c>
      <c r="F199" s="67">
        <f>'Price History'!G113</f>
        <v>0</v>
      </c>
      <c r="G199" s="67">
        <f>'Price History'!H113</f>
        <v>0</v>
      </c>
      <c r="H199" s="67">
        <f>'Price History'!I113</f>
        <v>0</v>
      </c>
      <c r="I199" s="67">
        <f>'Price History'!J113</f>
        <v>0</v>
      </c>
      <c r="J199" s="67">
        <f>'Price Plan'!H78</f>
        <v>0</v>
      </c>
      <c r="K199" s="67">
        <f>'Price Plan'!I78</f>
        <v>0</v>
      </c>
      <c r="L199" s="67">
        <f>'Price Plan'!J78</f>
        <v>0</v>
      </c>
      <c r="M199" s="127">
        <f>'Price Plan'!K78</f>
        <v>0</v>
      </c>
    </row>
    <row r="200" spans="1:13" ht="12.75" hidden="1" customHeight="1" outlineLevel="1" x14ac:dyDescent="0.2">
      <c r="A200" s="55" t="str">
        <f>"            "&amp;Labels!C95</f>
        <v xml:space="preserve">            Total</v>
      </c>
      <c r="B200" s="66">
        <f>'Price History'!B114</f>
        <v>0</v>
      </c>
      <c r="C200" s="66">
        <f>'Price History'!C114</f>
        <v>0</v>
      </c>
      <c r="D200" s="66">
        <f>'Price History'!D114</f>
        <v>0</v>
      </c>
      <c r="E200" s="66">
        <f>'Price History'!E114</f>
        <v>0</v>
      </c>
      <c r="F200" s="66">
        <f>'Price History'!G114</f>
        <v>0</v>
      </c>
      <c r="G200" s="66">
        <f>'Price History'!H114</f>
        <v>0</v>
      </c>
      <c r="H200" s="66">
        <f>'Price History'!I114</f>
        <v>0</v>
      </c>
      <c r="I200" s="66">
        <f>'Price History'!J114</f>
        <v>0</v>
      </c>
      <c r="J200" s="66">
        <f>'Price Plan'!H79</f>
        <v>0</v>
      </c>
      <c r="K200" s="66">
        <f>'Price Plan'!I79</f>
        <v>0</v>
      </c>
      <c r="L200" s="66">
        <f>'Price Plan'!J79</f>
        <v>0</v>
      </c>
      <c r="M200" s="125">
        <f>'Price Plan'!K79</f>
        <v>0</v>
      </c>
    </row>
    <row r="201" spans="1:13" ht="12.75" hidden="1" customHeight="1" outlineLevel="1" x14ac:dyDescent="0.2">
      <c r="A201" s="55" t="str">
        <f>"         "&amp;Labels!B101</f>
        <v xml:space="preserve">         West</v>
      </c>
      <c r="B201" s="66"/>
      <c r="C201" s="66"/>
      <c r="D201" s="66"/>
      <c r="E201" s="66"/>
      <c r="F201" s="66"/>
      <c r="G201" s="66"/>
      <c r="H201" s="66"/>
      <c r="I201" s="66"/>
      <c r="J201" s="66"/>
      <c r="K201" s="66"/>
      <c r="L201" s="66"/>
      <c r="M201" s="125"/>
    </row>
    <row r="202" spans="1:13" ht="12.75" hidden="1" customHeight="1" outlineLevel="1" x14ac:dyDescent="0.2">
      <c r="A202" s="55" t="str">
        <f>"            "&amp;Labels!B96</f>
        <v xml:space="preserve">            Direct</v>
      </c>
      <c r="B202" s="67">
        <f>'Price History'!B116</f>
        <v>0</v>
      </c>
      <c r="C202" s="67">
        <f>'Price History'!C116</f>
        <v>0</v>
      </c>
      <c r="D202" s="67">
        <f>'Price History'!D116</f>
        <v>0</v>
      </c>
      <c r="E202" s="67">
        <f>'Price History'!E116</f>
        <v>0</v>
      </c>
      <c r="F202" s="67">
        <f>'Price History'!G116</f>
        <v>0</v>
      </c>
      <c r="G202" s="67">
        <f>'Price History'!H116</f>
        <v>0</v>
      </c>
      <c r="H202" s="67">
        <f>'Price History'!I116</f>
        <v>0</v>
      </c>
      <c r="I202" s="67">
        <f>'Price History'!J116</f>
        <v>0</v>
      </c>
      <c r="J202" s="67">
        <f>'Price Plan'!H81</f>
        <v>0</v>
      </c>
      <c r="K202" s="67">
        <f>'Price Plan'!I81</f>
        <v>0</v>
      </c>
      <c r="L202" s="67">
        <f>'Price Plan'!J81</f>
        <v>0</v>
      </c>
      <c r="M202" s="127">
        <f>'Price Plan'!K81</f>
        <v>0</v>
      </c>
    </row>
    <row r="203" spans="1:13" ht="12.75" hidden="1" customHeight="1" outlineLevel="1" x14ac:dyDescent="0.2">
      <c r="A203" s="55" t="str">
        <f>"            "&amp;Labels!B97</f>
        <v xml:space="preserve">            Indirect</v>
      </c>
      <c r="B203" s="67">
        <f>'Price History'!B117</f>
        <v>0</v>
      </c>
      <c r="C203" s="67">
        <f>'Price History'!C117</f>
        <v>0</v>
      </c>
      <c r="D203" s="67">
        <f>'Price History'!D117</f>
        <v>0</v>
      </c>
      <c r="E203" s="67">
        <f>'Price History'!E117</f>
        <v>0</v>
      </c>
      <c r="F203" s="67">
        <f>'Price History'!G117</f>
        <v>0</v>
      </c>
      <c r="G203" s="67">
        <f>'Price History'!H117</f>
        <v>0</v>
      </c>
      <c r="H203" s="67">
        <f>'Price History'!I117</f>
        <v>0</v>
      </c>
      <c r="I203" s="67">
        <f>'Price History'!J117</f>
        <v>0</v>
      </c>
      <c r="J203" s="67">
        <f>'Price Plan'!H82</f>
        <v>0</v>
      </c>
      <c r="K203" s="67">
        <f>'Price Plan'!I82</f>
        <v>0</v>
      </c>
      <c r="L203" s="67">
        <f>'Price Plan'!J82</f>
        <v>0</v>
      </c>
      <c r="M203" s="127">
        <f>'Price Plan'!K82</f>
        <v>0</v>
      </c>
    </row>
    <row r="204" spans="1:13" ht="12.75" hidden="1" customHeight="1" outlineLevel="1" x14ac:dyDescent="0.2">
      <c r="A204" s="55" t="str">
        <f>"            "&amp;Labels!C95</f>
        <v xml:space="preserve">            Total</v>
      </c>
      <c r="B204" s="66">
        <f>'Price History'!B118</f>
        <v>0</v>
      </c>
      <c r="C204" s="66">
        <f>'Price History'!C118</f>
        <v>0</v>
      </c>
      <c r="D204" s="66">
        <f>'Price History'!D118</f>
        <v>0</v>
      </c>
      <c r="E204" s="66">
        <f>'Price History'!E118</f>
        <v>0</v>
      </c>
      <c r="F204" s="66">
        <f>'Price History'!G118</f>
        <v>0</v>
      </c>
      <c r="G204" s="66">
        <f>'Price History'!H118</f>
        <v>0</v>
      </c>
      <c r="H204" s="66">
        <f>'Price History'!I118</f>
        <v>0</v>
      </c>
      <c r="I204" s="66">
        <f>'Price History'!J118</f>
        <v>0</v>
      </c>
      <c r="J204" s="66">
        <f>'Price Plan'!H83</f>
        <v>0</v>
      </c>
      <c r="K204" s="66">
        <f>'Price Plan'!I83</f>
        <v>0</v>
      </c>
      <c r="L204" s="66">
        <f>'Price Plan'!J83</f>
        <v>0</v>
      </c>
      <c r="M204" s="125">
        <f>'Price Plan'!K83</f>
        <v>0</v>
      </c>
    </row>
    <row r="205" spans="1:13" ht="12.75" hidden="1" customHeight="1" outlineLevel="1" x14ac:dyDescent="0.2">
      <c r="A205" s="55" t="str">
        <f>"         "&amp;Labels!C99</f>
        <v xml:space="preserve">         Total</v>
      </c>
      <c r="B205" s="66">
        <f>'Price History'!B83</f>
        <v>0</v>
      </c>
      <c r="C205" s="66">
        <f>'Price History'!C83</f>
        <v>0</v>
      </c>
      <c r="D205" s="66">
        <f>'Price History'!D83</f>
        <v>0</v>
      </c>
      <c r="E205" s="66">
        <f>'Price History'!E83</f>
        <v>0</v>
      </c>
      <c r="F205" s="66">
        <f>'Price History'!G83</f>
        <v>0</v>
      </c>
      <c r="G205" s="66">
        <f>'Price History'!H83</f>
        <v>0</v>
      </c>
      <c r="H205" s="66">
        <f>'Price History'!I83</f>
        <v>0</v>
      </c>
      <c r="I205" s="66">
        <f>'Price History'!J83</f>
        <v>0</v>
      </c>
      <c r="J205" s="66">
        <f>'Price Plan'!H48</f>
        <v>0</v>
      </c>
      <c r="K205" s="66">
        <f>'Price Plan'!I48</f>
        <v>0</v>
      </c>
      <c r="L205" s="66">
        <f>'Price Plan'!J48</f>
        <v>0</v>
      </c>
      <c r="M205" s="125">
        <f>'Price Plan'!K48</f>
        <v>0</v>
      </c>
    </row>
    <row r="206" spans="1:13" ht="12.75" hidden="1" customHeight="1" outlineLevel="1" x14ac:dyDescent="0.2">
      <c r="A206" s="55" t="str">
        <f>"            "&amp;Labels!B96</f>
        <v xml:space="preserve">            Direct</v>
      </c>
      <c r="B206" s="67">
        <f>'Price History'!B120</f>
        <v>0</v>
      </c>
      <c r="C206" s="67">
        <f>'Price History'!C120</f>
        <v>0</v>
      </c>
      <c r="D206" s="67">
        <f>'Price History'!D120</f>
        <v>0</v>
      </c>
      <c r="E206" s="67">
        <f>'Price History'!E120</f>
        <v>0</v>
      </c>
      <c r="F206" s="67">
        <f>'Price History'!G120</f>
        <v>0</v>
      </c>
      <c r="G206" s="67">
        <f>'Price History'!H120</f>
        <v>0</v>
      </c>
      <c r="H206" s="67">
        <f>'Price History'!I120</f>
        <v>0</v>
      </c>
      <c r="I206" s="67">
        <f>'Price History'!J120</f>
        <v>0</v>
      </c>
      <c r="J206" s="67">
        <f>'Price Plan'!H85</f>
        <v>0</v>
      </c>
      <c r="K206" s="67">
        <f>'Price Plan'!I85</f>
        <v>0</v>
      </c>
      <c r="L206" s="67">
        <f>'Price Plan'!J85</f>
        <v>0</v>
      </c>
      <c r="M206" s="127">
        <f>'Price Plan'!K85</f>
        <v>0</v>
      </c>
    </row>
    <row r="207" spans="1:13" ht="12.75" hidden="1" customHeight="1" outlineLevel="1" x14ac:dyDescent="0.2">
      <c r="A207" s="55" t="str">
        <f>"            "&amp;Labels!B97</f>
        <v xml:space="preserve">            Indirect</v>
      </c>
      <c r="B207" s="67">
        <f>'Price History'!B121</f>
        <v>0</v>
      </c>
      <c r="C207" s="67">
        <f>'Price History'!C121</f>
        <v>0</v>
      </c>
      <c r="D207" s="67">
        <f>'Price History'!D121</f>
        <v>0</v>
      </c>
      <c r="E207" s="67">
        <f>'Price History'!E121</f>
        <v>0</v>
      </c>
      <c r="F207" s="67">
        <f>'Price History'!G121</f>
        <v>0</v>
      </c>
      <c r="G207" s="67">
        <f>'Price History'!H121</f>
        <v>0</v>
      </c>
      <c r="H207" s="67">
        <f>'Price History'!I121</f>
        <v>0</v>
      </c>
      <c r="I207" s="67">
        <f>'Price History'!J121</f>
        <v>0</v>
      </c>
      <c r="J207" s="67">
        <f>'Price Plan'!H86</f>
        <v>0</v>
      </c>
      <c r="K207" s="67">
        <f>'Price Plan'!I86</f>
        <v>0</v>
      </c>
      <c r="L207" s="67">
        <f>'Price Plan'!J86</f>
        <v>0</v>
      </c>
      <c r="M207" s="127">
        <f>'Price Plan'!K86</f>
        <v>0</v>
      </c>
    </row>
    <row r="208" spans="1:13" ht="12.75" hidden="1" customHeight="1" outlineLevel="1" x14ac:dyDescent="0.2">
      <c r="A208" s="59" t="str">
        <f>"            "&amp;Labels!C95</f>
        <v xml:space="preserve">            Total</v>
      </c>
      <c r="B208" s="69">
        <f>'Price History'!B83</f>
        <v>0</v>
      </c>
      <c r="C208" s="69">
        <f>'Price History'!C83</f>
        <v>0</v>
      </c>
      <c r="D208" s="69">
        <f>'Price History'!D83</f>
        <v>0</v>
      </c>
      <c r="E208" s="69">
        <f>'Price History'!E83</f>
        <v>0</v>
      </c>
      <c r="F208" s="69">
        <f>'Price History'!G83</f>
        <v>0</v>
      </c>
      <c r="G208" s="69">
        <f>'Price History'!H83</f>
        <v>0</v>
      </c>
      <c r="H208" s="69">
        <f>'Price History'!I83</f>
        <v>0</v>
      </c>
      <c r="I208" s="69">
        <f>'Price History'!J83</f>
        <v>0</v>
      </c>
      <c r="J208" s="69">
        <f>'Price Plan'!H48</f>
        <v>0</v>
      </c>
      <c r="K208" s="69">
        <f>'Price Plan'!I48</f>
        <v>0</v>
      </c>
      <c r="L208" s="69">
        <f>'Price Plan'!J48</f>
        <v>0</v>
      </c>
      <c r="M208" s="131">
        <f>'Price Plan'!K48</f>
        <v>0</v>
      </c>
    </row>
    <row r="209" ht="12.75" hidden="1" customHeight="1" outlineLevel="1" x14ac:dyDescent="0.2"/>
    <row r="210" ht="12.75" hidden="1" customHeight="1" outlineLevel="1" collapsed="1" x14ac:dyDescent="0.2"/>
    <row r="211" ht="12.75" customHeight="1" collapsed="1" x14ac:dyDescent="0.2"/>
  </sheetData>
  <mergeCells count="6">
    <mergeCell ref="A125:B125"/>
    <mergeCell ref="A1:D1"/>
    <mergeCell ref="A2:D2"/>
    <mergeCell ref="A3:D3"/>
    <mergeCell ref="A4:D4"/>
    <mergeCell ref="A38:B38"/>
  </mergeCells>
  <pageMargins left="0.25" right="0.25" top="0.5" bottom="0.5" header="0.5" footer="0.5"/>
  <pageSetup paperSize="9" fitToHeight="32767" orientation="landscape" horizontalDpi="300" verticalDpi="300"/>
  <headerFooter alignWithMargins="0"/>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M422"/>
  <sheetViews>
    <sheetView zoomScaleNormal="100" workbookViewId="0"/>
  </sheetViews>
  <sheetFormatPr defaultRowHeight="12.75" customHeight="1" outlineLevelRow="2" x14ac:dyDescent="0.2"/>
  <cols>
    <col min="1" max="1" width="22.7109375" customWidth="1"/>
    <col min="2" max="13" width="12.42578125" customWidth="1"/>
  </cols>
  <sheetData>
    <row r="1" spans="1:13" ht="15.75" customHeight="1" x14ac:dyDescent="0.2">
      <c r="A1" s="282" t="str">
        <f>"Sales Plan, "&amp;YEAR('(FnCalls 1)'!A18-1)</f>
        <v>Sales Plan, 2011</v>
      </c>
      <c r="B1" s="282"/>
      <c r="C1" s="282"/>
      <c r="D1" s="282"/>
    </row>
    <row r="2" spans="1:13" ht="15.75" customHeight="1" x14ac:dyDescent="0.2">
      <c r="A2" s="282" t="str">
        <f>'History Input'!F8</f>
        <v>ABC Corp.</v>
      </c>
      <c r="B2" s="282"/>
      <c r="C2" s="282"/>
      <c r="D2" s="282"/>
    </row>
    <row r="3" spans="1:13" ht="15.75" customHeight="1" x14ac:dyDescent="0.2">
      <c r="A3" s="282" t="str">
        <f>"Contribution Margin"</f>
        <v>Contribution Margin</v>
      </c>
      <c r="B3" s="282"/>
      <c r="C3" s="282"/>
      <c r="D3" s="282"/>
    </row>
    <row r="4" spans="1:13" ht="15.75" customHeight="1" x14ac:dyDescent="0.2">
      <c r="A4" s="282" t="str">
        <f>""</f>
        <v/>
      </c>
      <c r="B4" s="282"/>
      <c r="C4" s="282"/>
      <c r="D4" s="282"/>
    </row>
    <row r="5" spans="1:13" ht="12.75" customHeight="1" x14ac:dyDescent="0.2">
      <c r="A5" s="281" t="str">
        <f>"Summary by Product"</f>
        <v>Summary by Product</v>
      </c>
      <c r="B5" s="281"/>
    </row>
    <row r="6" spans="1:13" ht="12.75" hidden="1" customHeight="1" outlineLevel="1" x14ac:dyDescent="0.2">
      <c r="A6" s="1" t="str">
        <f>""</f>
        <v/>
      </c>
    </row>
    <row r="7" spans="1:13" ht="12.75" hidden="1" customHeight="1" outlineLevel="1" x14ac:dyDescent="0.2">
      <c r="B7" s="9" t="str">
        <f>'(FnCalls 1)'!G6</f>
        <v>Q1 2009</v>
      </c>
      <c r="C7" s="10" t="str">
        <f>'(FnCalls 1)'!G7</f>
        <v>Q2 2009</v>
      </c>
      <c r="D7" s="10" t="str">
        <f>'(FnCalls 1)'!G8</f>
        <v>Q3 2009</v>
      </c>
      <c r="E7" s="10" t="str">
        <f>'(FnCalls 1)'!G9</f>
        <v>Q4 2009</v>
      </c>
      <c r="F7" s="10" t="str">
        <f>'(FnCalls 1)'!G10</f>
        <v>Q1 2010</v>
      </c>
      <c r="G7" s="10" t="str">
        <f>'(FnCalls 1)'!G11</f>
        <v>Q2 2010</v>
      </c>
      <c r="H7" s="10" t="str">
        <f>'(FnCalls 1)'!G12</f>
        <v>Q3 2010</v>
      </c>
      <c r="I7" s="10" t="str">
        <f>'(FnCalls 1)'!G13</f>
        <v>Q4 2010</v>
      </c>
      <c r="J7" s="10" t="str">
        <f>'(FnCalls 1)'!G14</f>
        <v>Q1 2011</v>
      </c>
      <c r="K7" s="10" t="str">
        <f>'(FnCalls 1)'!G15</f>
        <v>Q2 2011</v>
      </c>
      <c r="L7" s="10" t="str">
        <f>'(FnCalls 1)'!G16</f>
        <v>Q3 2011</v>
      </c>
      <c r="M7" s="11" t="str">
        <f>'(FnCalls 1)'!G17</f>
        <v>Q4 2011</v>
      </c>
    </row>
    <row r="8" spans="1:13" ht="12.75" hidden="1" customHeight="1" outlineLevel="1" x14ac:dyDescent="0.2">
      <c r="A8" s="49" t="str">
        <f>Labels!B111</f>
        <v>Drill Press</v>
      </c>
      <c r="B8" s="154"/>
      <c r="C8" s="154"/>
      <c r="D8" s="154"/>
      <c r="E8" s="154"/>
      <c r="F8" s="154"/>
      <c r="G8" s="154"/>
      <c r="H8" s="154"/>
      <c r="I8" s="154"/>
      <c r="J8" s="154"/>
      <c r="K8" s="154"/>
      <c r="L8" s="154"/>
      <c r="M8" s="155"/>
    </row>
    <row r="9" spans="1:13" ht="12.75" hidden="1" customHeight="1" outlineLevel="1" x14ac:dyDescent="0.2">
      <c r="A9" s="52" t="str">
        <f>"   "&amp;Labels!B92</f>
        <v xml:space="preserve">   Direct</v>
      </c>
      <c r="B9" s="19"/>
      <c r="C9" s="19"/>
      <c r="D9" s="19"/>
      <c r="E9" s="19"/>
      <c r="F9" s="19"/>
      <c r="G9" s="19"/>
      <c r="H9" s="19"/>
      <c r="I9" s="19"/>
      <c r="J9" s="19"/>
      <c r="K9" s="19"/>
      <c r="L9" s="19"/>
      <c r="M9" s="156"/>
    </row>
    <row r="10" spans="1:13" ht="12.75" hidden="1" customHeight="1" outlineLevel="1" x14ac:dyDescent="0.2">
      <c r="A10" s="55" t="str">
        <f>"      "&amp;Labels!B40</f>
        <v xml:space="preserve">      Revenue</v>
      </c>
      <c r="B10" s="136">
        <f>SUM('Sales Summary'!B14,'Sales Summary'!B27)</f>
        <v>0</v>
      </c>
      <c r="C10" s="136">
        <f>SUM('Sales Summary'!C14,'Sales Summary'!C27)</f>
        <v>0</v>
      </c>
      <c r="D10" s="136">
        <f>SUM('Sales Summary'!D14,'Sales Summary'!D27)</f>
        <v>0</v>
      </c>
      <c r="E10" s="136">
        <f>SUM('Sales Summary'!E14,'Sales Summary'!E27)</f>
        <v>0</v>
      </c>
      <c r="F10" s="136">
        <f>SUM('Sales Summary'!F14,'Sales Summary'!F27)</f>
        <v>0</v>
      </c>
      <c r="G10" s="136">
        <f>SUM('Sales Summary'!G14,'Sales Summary'!G27)</f>
        <v>0</v>
      </c>
      <c r="H10" s="136">
        <f>SUM('Sales Summary'!H14,'Sales Summary'!H27)</f>
        <v>0</v>
      </c>
      <c r="I10" s="136">
        <f>SUM('Sales Summary'!I14,'Sales Summary'!I27)</f>
        <v>0</v>
      </c>
      <c r="J10" s="136">
        <f>SUM('Sales Summary'!J14,'Sales Summary'!J27)</f>
        <v>0</v>
      </c>
      <c r="K10" s="136">
        <f>SUM('Sales Summary'!K14,'Sales Summary'!K27)</f>
        <v>0</v>
      </c>
      <c r="L10" s="136">
        <f>SUM('Sales Summary'!L14,'Sales Summary'!L27)</f>
        <v>0</v>
      </c>
      <c r="M10" s="137">
        <f>SUM('Sales Summary'!M14,'Sales Summary'!M27)</f>
        <v>0</v>
      </c>
    </row>
    <row r="11" spans="1:13" ht="12.75" hidden="1" customHeight="1" outlineLevel="1" x14ac:dyDescent="0.2">
      <c r="A11" s="55" t="str">
        <f>"      "&amp;Labels!B20</f>
        <v xml:space="preserve">      Contribution Margin</v>
      </c>
      <c r="B11" s="136">
        <f t="shared" ref="B11:M11" si="0">SUM(B140,B171)</f>
        <v>0</v>
      </c>
      <c r="C11" s="136">
        <f t="shared" si="0"/>
        <v>0</v>
      </c>
      <c r="D11" s="136">
        <f t="shared" si="0"/>
        <v>0</v>
      </c>
      <c r="E11" s="136">
        <f t="shared" si="0"/>
        <v>0</v>
      </c>
      <c r="F11" s="136">
        <f t="shared" si="0"/>
        <v>0</v>
      </c>
      <c r="G11" s="136">
        <f t="shared" si="0"/>
        <v>0</v>
      </c>
      <c r="H11" s="136">
        <f t="shared" si="0"/>
        <v>0</v>
      </c>
      <c r="I11" s="136">
        <f t="shared" si="0"/>
        <v>0</v>
      </c>
      <c r="J11" s="136">
        <f t="shared" si="0"/>
        <v>0</v>
      </c>
      <c r="K11" s="136">
        <f t="shared" si="0"/>
        <v>0</v>
      </c>
      <c r="L11" s="136">
        <f t="shared" si="0"/>
        <v>0</v>
      </c>
      <c r="M11" s="137">
        <f t="shared" si="0"/>
        <v>0</v>
      </c>
    </row>
    <row r="12" spans="1:13" ht="12.75" hidden="1" customHeight="1" outlineLevel="1" x14ac:dyDescent="0.2">
      <c r="A12" s="55" t="str">
        <f>"      "&amp;Labels!B21</f>
        <v xml:space="preserve">      Contribution Margin %</v>
      </c>
      <c r="B12" s="157">
        <f t="shared" ref="B12:M12" si="1">IF(B10=0,0,B11/B10)</f>
        <v>0</v>
      </c>
      <c r="C12" s="157">
        <f t="shared" si="1"/>
        <v>0</v>
      </c>
      <c r="D12" s="157">
        <f t="shared" si="1"/>
        <v>0</v>
      </c>
      <c r="E12" s="157">
        <f t="shared" si="1"/>
        <v>0</v>
      </c>
      <c r="F12" s="157">
        <f t="shared" si="1"/>
        <v>0</v>
      </c>
      <c r="G12" s="157">
        <f t="shared" si="1"/>
        <v>0</v>
      </c>
      <c r="H12" s="157">
        <f t="shared" si="1"/>
        <v>0</v>
      </c>
      <c r="I12" s="157">
        <f t="shared" si="1"/>
        <v>0</v>
      </c>
      <c r="J12" s="157">
        <f t="shared" si="1"/>
        <v>0</v>
      </c>
      <c r="K12" s="157">
        <f t="shared" si="1"/>
        <v>0</v>
      </c>
      <c r="L12" s="157">
        <f t="shared" si="1"/>
        <v>0</v>
      </c>
      <c r="M12" s="158">
        <f t="shared" si="1"/>
        <v>0</v>
      </c>
    </row>
    <row r="13" spans="1:13" ht="12.75" hidden="1" customHeight="1" outlineLevel="1" x14ac:dyDescent="0.2">
      <c r="A13" s="52" t="str">
        <f>"   "&amp;Labels!B93</f>
        <v xml:space="preserve">   Indirect</v>
      </c>
      <c r="B13" s="19"/>
      <c r="C13" s="19"/>
      <c r="D13" s="19"/>
      <c r="E13" s="19"/>
      <c r="F13" s="19"/>
      <c r="G13" s="19"/>
      <c r="H13" s="19"/>
      <c r="I13" s="19"/>
      <c r="J13" s="19"/>
      <c r="K13" s="19"/>
      <c r="L13" s="19"/>
      <c r="M13" s="156"/>
    </row>
    <row r="14" spans="1:13" ht="12.75" hidden="1" customHeight="1" outlineLevel="1" x14ac:dyDescent="0.2">
      <c r="A14" s="55" t="str">
        <f>"      "&amp;Labels!B40</f>
        <v xml:space="preserve">      Revenue</v>
      </c>
      <c r="B14" s="136">
        <f>SUM('Sales Summary'!B18,'Sales Summary'!B31)</f>
        <v>0</v>
      </c>
      <c r="C14" s="136">
        <f>SUM('Sales Summary'!C18,'Sales Summary'!C31)</f>
        <v>0</v>
      </c>
      <c r="D14" s="136">
        <f>SUM('Sales Summary'!D18,'Sales Summary'!D31)</f>
        <v>0</v>
      </c>
      <c r="E14" s="136">
        <f>SUM('Sales Summary'!E18,'Sales Summary'!E31)</f>
        <v>0</v>
      </c>
      <c r="F14" s="136">
        <f>SUM('Sales Summary'!F18,'Sales Summary'!F31)</f>
        <v>0</v>
      </c>
      <c r="G14" s="136">
        <f>SUM('Sales Summary'!G18,'Sales Summary'!G31)</f>
        <v>0</v>
      </c>
      <c r="H14" s="136">
        <f>SUM('Sales Summary'!H18,'Sales Summary'!H31)</f>
        <v>0</v>
      </c>
      <c r="I14" s="136">
        <f>SUM('Sales Summary'!I18,'Sales Summary'!I31)</f>
        <v>0</v>
      </c>
      <c r="J14" s="136">
        <f>SUM('Sales Summary'!J18,'Sales Summary'!J31)</f>
        <v>0</v>
      </c>
      <c r="K14" s="136">
        <f>SUM('Sales Summary'!K18,'Sales Summary'!K31)</f>
        <v>0</v>
      </c>
      <c r="L14" s="136">
        <f>SUM('Sales Summary'!L18,'Sales Summary'!L31)</f>
        <v>0</v>
      </c>
      <c r="M14" s="137">
        <f>SUM('Sales Summary'!M18,'Sales Summary'!M31)</f>
        <v>0</v>
      </c>
    </row>
    <row r="15" spans="1:13" ht="12.75" hidden="1" customHeight="1" outlineLevel="1" x14ac:dyDescent="0.2">
      <c r="A15" s="55" t="str">
        <f>"      "&amp;Labels!B20</f>
        <v xml:space="preserve">      Contribution Margin</v>
      </c>
      <c r="B15" s="136">
        <f t="shared" ref="B15:M15" si="2">SUM(B150,B181)</f>
        <v>0</v>
      </c>
      <c r="C15" s="136">
        <f t="shared" si="2"/>
        <v>0</v>
      </c>
      <c r="D15" s="136">
        <f t="shared" si="2"/>
        <v>0</v>
      </c>
      <c r="E15" s="136">
        <f t="shared" si="2"/>
        <v>0</v>
      </c>
      <c r="F15" s="136">
        <f t="shared" si="2"/>
        <v>0</v>
      </c>
      <c r="G15" s="136">
        <f t="shared" si="2"/>
        <v>0</v>
      </c>
      <c r="H15" s="136">
        <f t="shared" si="2"/>
        <v>0</v>
      </c>
      <c r="I15" s="136">
        <f t="shared" si="2"/>
        <v>0</v>
      </c>
      <c r="J15" s="136">
        <f t="shared" si="2"/>
        <v>0</v>
      </c>
      <c r="K15" s="136">
        <f t="shared" si="2"/>
        <v>0</v>
      </c>
      <c r="L15" s="136">
        <f t="shared" si="2"/>
        <v>0</v>
      </c>
      <c r="M15" s="137">
        <f t="shared" si="2"/>
        <v>0</v>
      </c>
    </row>
    <row r="16" spans="1:13" ht="12.75" hidden="1" customHeight="1" outlineLevel="1" x14ac:dyDescent="0.2">
      <c r="A16" s="55" t="str">
        <f>"      "&amp;Labels!B21</f>
        <v xml:space="preserve">      Contribution Margin %</v>
      </c>
      <c r="B16" s="157">
        <f t="shared" ref="B16:M16" si="3">IF(B14=0,0,B15/B14)</f>
        <v>0</v>
      </c>
      <c r="C16" s="157">
        <f t="shared" si="3"/>
        <v>0</v>
      </c>
      <c r="D16" s="157">
        <f t="shared" si="3"/>
        <v>0</v>
      </c>
      <c r="E16" s="157">
        <f t="shared" si="3"/>
        <v>0</v>
      </c>
      <c r="F16" s="157">
        <f t="shared" si="3"/>
        <v>0</v>
      </c>
      <c r="G16" s="157">
        <f t="shared" si="3"/>
        <v>0</v>
      </c>
      <c r="H16" s="157">
        <f t="shared" si="3"/>
        <v>0</v>
      </c>
      <c r="I16" s="157">
        <f t="shared" si="3"/>
        <v>0</v>
      </c>
      <c r="J16" s="157">
        <f t="shared" si="3"/>
        <v>0</v>
      </c>
      <c r="K16" s="157">
        <f t="shared" si="3"/>
        <v>0</v>
      </c>
      <c r="L16" s="157">
        <f t="shared" si="3"/>
        <v>0</v>
      </c>
      <c r="M16" s="158">
        <f t="shared" si="3"/>
        <v>0</v>
      </c>
    </row>
    <row r="17" spans="1:13" ht="12.75" hidden="1" customHeight="1" outlineLevel="1" x14ac:dyDescent="0.2">
      <c r="A17" s="57" t="str">
        <f>"   "&amp;Labels!C91</f>
        <v xml:space="preserve">   Total</v>
      </c>
      <c r="B17" s="3"/>
      <c r="C17" s="3"/>
      <c r="D17" s="3"/>
      <c r="E17" s="3"/>
      <c r="F17" s="3"/>
      <c r="G17" s="3"/>
      <c r="H17" s="3"/>
      <c r="I17" s="3"/>
      <c r="J17" s="3"/>
      <c r="K17" s="3"/>
      <c r="L17" s="3"/>
      <c r="M17" s="159"/>
    </row>
    <row r="18" spans="1:13" ht="12.75" hidden="1" customHeight="1" outlineLevel="1" x14ac:dyDescent="0.2">
      <c r="A18" s="55" t="str">
        <f>"      "&amp;Labels!B40</f>
        <v xml:space="preserve">      Revenue</v>
      </c>
      <c r="B18" s="136">
        <f>SUM('Sales Summary'!B19,'Sales Summary'!B32)</f>
        <v>0</v>
      </c>
      <c r="C18" s="136">
        <f>SUM('Sales Summary'!C19,'Sales Summary'!C32)</f>
        <v>0</v>
      </c>
      <c r="D18" s="136">
        <f>SUM('Sales Summary'!D19,'Sales Summary'!D32)</f>
        <v>0</v>
      </c>
      <c r="E18" s="136">
        <f>SUM('Sales Summary'!E19,'Sales Summary'!E32)</f>
        <v>0</v>
      </c>
      <c r="F18" s="136">
        <f>SUM('Sales Summary'!F19,'Sales Summary'!F32)</f>
        <v>0</v>
      </c>
      <c r="G18" s="136">
        <f>SUM('Sales Summary'!G19,'Sales Summary'!G32)</f>
        <v>0</v>
      </c>
      <c r="H18" s="136">
        <f>SUM('Sales Summary'!H19,'Sales Summary'!H32)</f>
        <v>0</v>
      </c>
      <c r="I18" s="136">
        <f>SUM('Sales Summary'!I19,'Sales Summary'!I32)</f>
        <v>0</v>
      </c>
      <c r="J18" s="136">
        <f>SUM('Sales Summary'!J19,'Sales Summary'!J32)</f>
        <v>0</v>
      </c>
      <c r="K18" s="136">
        <f>SUM('Sales Summary'!K19,'Sales Summary'!K32)</f>
        <v>0</v>
      </c>
      <c r="L18" s="136">
        <f>SUM('Sales Summary'!L19,'Sales Summary'!L32)</f>
        <v>0</v>
      </c>
      <c r="M18" s="137">
        <f>SUM('Sales Summary'!M19,'Sales Summary'!M32)</f>
        <v>0</v>
      </c>
    </row>
    <row r="19" spans="1:13" ht="12.75" hidden="1" customHeight="1" outlineLevel="1" x14ac:dyDescent="0.2">
      <c r="A19" s="55" t="str">
        <f>"      "&amp;Labels!B20</f>
        <v xml:space="preserve">      Contribution Margin</v>
      </c>
      <c r="B19" s="136">
        <f t="shared" ref="B19:M19" si="4">SUM(B11,B15)</f>
        <v>0</v>
      </c>
      <c r="C19" s="136">
        <f t="shared" si="4"/>
        <v>0</v>
      </c>
      <c r="D19" s="136">
        <f t="shared" si="4"/>
        <v>0</v>
      </c>
      <c r="E19" s="136">
        <f t="shared" si="4"/>
        <v>0</v>
      </c>
      <c r="F19" s="136">
        <f t="shared" si="4"/>
        <v>0</v>
      </c>
      <c r="G19" s="136">
        <f t="shared" si="4"/>
        <v>0</v>
      </c>
      <c r="H19" s="136">
        <f t="shared" si="4"/>
        <v>0</v>
      </c>
      <c r="I19" s="136">
        <f t="shared" si="4"/>
        <v>0</v>
      </c>
      <c r="J19" s="136">
        <f t="shared" si="4"/>
        <v>0</v>
      </c>
      <c r="K19" s="136">
        <f t="shared" si="4"/>
        <v>0</v>
      </c>
      <c r="L19" s="136">
        <f t="shared" si="4"/>
        <v>0</v>
      </c>
      <c r="M19" s="137">
        <f t="shared" si="4"/>
        <v>0</v>
      </c>
    </row>
    <row r="20" spans="1:13" ht="12.75" hidden="1" customHeight="1" outlineLevel="1" x14ac:dyDescent="0.2">
      <c r="A20" s="55" t="str">
        <f>"      "&amp;Labels!B21</f>
        <v xml:space="preserve">      Contribution Margin %</v>
      </c>
      <c r="B20" s="157">
        <f t="shared" ref="B20:M20" si="5">IF(B18=0,0,B19/B18)</f>
        <v>0</v>
      </c>
      <c r="C20" s="157">
        <f t="shared" si="5"/>
        <v>0</v>
      </c>
      <c r="D20" s="157">
        <f t="shared" si="5"/>
        <v>0</v>
      </c>
      <c r="E20" s="157">
        <f t="shared" si="5"/>
        <v>0</v>
      </c>
      <c r="F20" s="157">
        <f t="shared" si="5"/>
        <v>0</v>
      </c>
      <c r="G20" s="157">
        <f t="shared" si="5"/>
        <v>0</v>
      </c>
      <c r="H20" s="157">
        <f t="shared" si="5"/>
        <v>0</v>
      </c>
      <c r="I20" s="157">
        <f t="shared" si="5"/>
        <v>0</v>
      </c>
      <c r="J20" s="157">
        <f t="shared" si="5"/>
        <v>0</v>
      </c>
      <c r="K20" s="157">
        <f t="shared" si="5"/>
        <v>0</v>
      </c>
      <c r="L20" s="157">
        <f t="shared" si="5"/>
        <v>0</v>
      </c>
      <c r="M20" s="158">
        <f t="shared" si="5"/>
        <v>0</v>
      </c>
    </row>
    <row r="21" spans="1:13" ht="12.75" hidden="1" customHeight="1" outlineLevel="1" x14ac:dyDescent="0.2">
      <c r="A21" s="90" t="str">
        <f>Labels!C110</f>
        <v>Total</v>
      </c>
      <c r="B21" s="6"/>
      <c r="C21" s="6"/>
      <c r="D21" s="6"/>
      <c r="E21" s="6"/>
      <c r="F21" s="6"/>
      <c r="G21" s="6"/>
      <c r="H21" s="6"/>
      <c r="I21" s="6"/>
      <c r="J21" s="6"/>
      <c r="K21" s="6"/>
      <c r="L21" s="6"/>
      <c r="M21" s="7"/>
    </row>
    <row r="22" spans="1:13" ht="12.75" hidden="1" customHeight="1" outlineLevel="1" x14ac:dyDescent="0.2">
      <c r="A22" s="52" t="str">
        <f>"   "&amp;Labels!B92</f>
        <v xml:space="preserve">   Direct</v>
      </c>
      <c r="B22" s="19"/>
      <c r="C22" s="19"/>
      <c r="D22" s="19"/>
      <c r="E22" s="19"/>
      <c r="F22" s="19"/>
      <c r="G22" s="19"/>
      <c r="H22" s="19"/>
      <c r="I22" s="19"/>
      <c r="J22" s="19"/>
      <c r="K22" s="19"/>
      <c r="L22" s="19"/>
      <c r="M22" s="156"/>
    </row>
    <row r="23" spans="1:13" ht="12.75" hidden="1" customHeight="1" outlineLevel="1" x14ac:dyDescent="0.2">
      <c r="A23" s="55" t="str">
        <f>"      "&amp;Labels!B40</f>
        <v xml:space="preserve">      Revenue</v>
      </c>
      <c r="B23" s="136">
        <f>'Sales Summary'!B40</f>
        <v>0</v>
      </c>
      <c r="C23" s="136">
        <f>'Sales Summary'!C40</f>
        <v>0</v>
      </c>
      <c r="D23" s="136">
        <f>'Sales Summary'!D40</f>
        <v>0</v>
      </c>
      <c r="E23" s="136">
        <f>'Sales Summary'!E40</f>
        <v>0</v>
      </c>
      <c r="F23" s="136">
        <f>'Sales Summary'!F40</f>
        <v>0</v>
      </c>
      <c r="G23" s="136">
        <f>'Sales Summary'!G40</f>
        <v>0</v>
      </c>
      <c r="H23" s="136">
        <f>'Sales Summary'!H40</f>
        <v>0</v>
      </c>
      <c r="I23" s="136">
        <f>'Sales Summary'!I40</f>
        <v>0</v>
      </c>
      <c r="J23" s="136">
        <f>'Sales Summary'!J40</f>
        <v>0</v>
      </c>
      <c r="K23" s="136">
        <f>'Sales Summary'!K40</f>
        <v>0</v>
      </c>
      <c r="L23" s="136">
        <f>'Sales Summary'!L40</f>
        <v>0</v>
      </c>
      <c r="M23" s="137">
        <f>'Sales Summary'!M40</f>
        <v>0</v>
      </c>
    </row>
    <row r="24" spans="1:13" ht="12.75" hidden="1" customHeight="1" outlineLevel="1" x14ac:dyDescent="0.2">
      <c r="A24" s="55" t="str">
        <f>"      "&amp;Labels!B20</f>
        <v xml:space="preserve">      Contribution Margin</v>
      </c>
      <c r="B24" s="136">
        <f t="shared" ref="B24:M24" si="6">B11</f>
        <v>0</v>
      </c>
      <c r="C24" s="136">
        <f t="shared" si="6"/>
        <v>0</v>
      </c>
      <c r="D24" s="136">
        <f t="shared" si="6"/>
        <v>0</v>
      </c>
      <c r="E24" s="136">
        <f t="shared" si="6"/>
        <v>0</v>
      </c>
      <c r="F24" s="136">
        <f t="shared" si="6"/>
        <v>0</v>
      </c>
      <c r="G24" s="136">
        <f t="shared" si="6"/>
        <v>0</v>
      </c>
      <c r="H24" s="136">
        <f t="shared" si="6"/>
        <v>0</v>
      </c>
      <c r="I24" s="136">
        <f t="shared" si="6"/>
        <v>0</v>
      </c>
      <c r="J24" s="136">
        <f t="shared" si="6"/>
        <v>0</v>
      </c>
      <c r="K24" s="136">
        <f t="shared" si="6"/>
        <v>0</v>
      </c>
      <c r="L24" s="136">
        <f t="shared" si="6"/>
        <v>0</v>
      </c>
      <c r="M24" s="137">
        <f t="shared" si="6"/>
        <v>0</v>
      </c>
    </row>
    <row r="25" spans="1:13" ht="12.75" hidden="1" customHeight="1" outlineLevel="1" x14ac:dyDescent="0.2">
      <c r="A25" s="55" t="str">
        <f>"      "&amp;Labels!B21</f>
        <v xml:space="preserve">      Contribution Margin %</v>
      </c>
      <c r="B25" s="157">
        <f t="shared" ref="B25:M25" si="7">IF(B23=0,0,B24/B23)</f>
        <v>0</v>
      </c>
      <c r="C25" s="157">
        <f t="shared" si="7"/>
        <v>0</v>
      </c>
      <c r="D25" s="157">
        <f t="shared" si="7"/>
        <v>0</v>
      </c>
      <c r="E25" s="157">
        <f t="shared" si="7"/>
        <v>0</v>
      </c>
      <c r="F25" s="157">
        <f t="shared" si="7"/>
        <v>0</v>
      </c>
      <c r="G25" s="157">
        <f t="shared" si="7"/>
        <v>0</v>
      </c>
      <c r="H25" s="157">
        <f t="shared" si="7"/>
        <v>0</v>
      </c>
      <c r="I25" s="157">
        <f t="shared" si="7"/>
        <v>0</v>
      </c>
      <c r="J25" s="157">
        <f t="shared" si="7"/>
        <v>0</v>
      </c>
      <c r="K25" s="157">
        <f t="shared" si="7"/>
        <v>0</v>
      </c>
      <c r="L25" s="157">
        <f t="shared" si="7"/>
        <v>0</v>
      </c>
      <c r="M25" s="158">
        <f t="shared" si="7"/>
        <v>0</v>
      </c>
    </row>
    <row r="26" spans="1:13" ht="12.75" hidden="1" customHeight="1" outlineLevel="1" x14ac:dyDescent="0.2">
      <c r="A26" s="52" t="str">
        <f>"   "&amp;Labels!B93</f>
        <v xml:space="preserve">   Indirect</v>
      </c>
      <c r="B26" s="19"/>
      <c r="C26" s="19"/>
      <c r="D26" s="19"/>
      <c r="E26" s="19"/>
      <c r="F26" s="19"/>
      <c r="G26" s="19"/>
      <c r="H26" s="19"/>
      <c r="I26" s="19"/>
      <c r="J26" s="19"/>
      <c r="K26" s="19"/>
      <c r="L26" s="19"/>
      <c r="M26" s="156"/>
    </row>
    <row r="27" spans="1:13" ht="12.75" hidden="1" customHeight="1" outlineLevel="1" x14ac:dyDescent="0.2">
      <c r="A27" s="55" t="str">
        <f>"      "&amp;Labels!B40</f>
        <v xml:space="preserve">      Revenue</v>
      </c>
      <c r="B27" s="136">
        <f>'Sales Summary'!B44</f>
        <v>0</v>
      </c>
      <c r="C27" s="136">
        <f>'Sales Summary'!C44</f>
        <v>0</v>
      </c>
      <c r="D27" s="136">
        <f>'Sales Summary'!D44</f>
        <v>0</v>
      </c>
      <c r="E27" s="136">
        <f>'Sales Summary'!E44</f>
        <v>0</v>
      </c>
      <c r="F27" s="136">
        <f>'Sales Summary'!F44</f>
        <v>0</v>
      </c>
      <c r="G27" s="136">
        <f>'Sales Summary'!G44</f>
        <v>0</v>
      </c>
      <c r="H27" s="136">
        <f>'Sales Summary'!H44</f>
        <v>0</v>
      </c>
      <c r="I27" s="136">
        <f>'Sales Summary'!I44</f>
        <v>0</v>
      </c>
      <c r="J27" s="136">
        <f>'Sales Summary'!J44</f>
        <v>0</v>
      </c>
      <c r="K27" s="136">
        <f>'Sales Summary'!K44</f>
        <v>0</v>
      </c>
      <c r="L27" s="136">
        <f>'Sales Summary'!L44</f>
        <v>0</v>
      </c>
      <c r="M27" s="137">
        <f>'Sales Summary'!M44</f>
        <v>0</v>
      </c>
    </row>
    <row r="28" spans="1:13" ht="12.75" hidden="1" customHeight="1" outlineLevel="1" x14ac:dyDescent="0.2">
      <c r="A28" s="55" t="str">
        <f>"      "&amp;Labels!B20</f>
        <v xml:space="preserve">      Contribution Margin</v>
      </c>
      <c r="B28" s="136">
        <f t="shared" ref="B28:M28" si="8">B15</f>
        <v>0</v>
      </c>
      <c r="C28" s="136">
        <f t="shared" si="8"/>
        <v>0</v>
      </c>
      <c r="D28" s="136">
        <f t="shared" si="8"/>
        <v>0</v>
      </c>
      <c r="E28" s="136">
        <f t="shared" si="8"/>
        <v>0</v>
      </c>
      <c r="F28" s="136">
        <f t="shared" si="8"/>
        <v>0</v>
      </c>
      <c r="G28" s="136">
        <f t="shared" si="8"/>
        <v>0</v>
      </c>
      <c r="H28" s="136">
        <f t="shared" si="8"/>
        <v>0</v>
      </c>
      <c r="I28" s="136">
        <f t="shared" si="8"/>
        <v>0</v>
      </c>
      <c r="J28" s="136">
        <f t="shared" si="8"/>
        <v>0</v>
      </c>
      <c r="K28" s="136">
        <f t="shared" si="8"/>
        <v>0</v>
      </c>
      <c r="L28" s="136">
        <f t="shared" si="8"/>
        <v>0</v>
      </c>
      <c r="M28" s="137">
        <f t="shared" si="8"/>
        <v>0</v>
      </c>
    </row>
    <row r="29" spans="1:13" ht="12.75" hidden="1" customHeight="1" outlineLevel="1" x14ac:dyDescent="0.2">
      <c r="A29" s="55" t="str">
        <f>"      "&amp;Labels!B21</f>
        <v xml:space="preserve">      Contribution Margin %</v>
      </c>
      <c r="B29" s="157">
        <f t="shared" ref="B29:M29" si="9">IF(B27=0,0,B28/B27)</f>
        <v>0</v>
      </c>
      <c r="C29" s="157">
        <f t="shared" si="9"/>
        <v>0</v>
      </c>
      <c r="D29" s="157">
        <f t="shared" si="9"/>
        <v>0</v>
      </c>
      <c r="E29" s="157">
        <f t="shared" si="9"/>
        <v>0</v>
      </c>
      <c r="F29" s="157">
        <f t="shared" si="9"/>
        <v>0</v>
      </c>
      <c r="G29" s="157">
        <f t="shared" si="9"/>
        <v>0</v>
      </c>
      <c r="H29" s="157">
        <f t="shared" si="9"/>
        <v>0</v>
      </c>
      <c r="I29" s="157">
        <f t="shared" si="9"/>
        <v>0</v>
      </c>
      <c r="J29" s="157">
        <f t="shared" si="9"/>
        <v>0</v>
      </c>
      <c r="K29" s="157">
        <f t="shared" si="9"/>
        <v>0</v>
      </c>
      <c r="L29" s="157">
        <f t="shared" si="9"/>
        <v>0</v>
      </c>
      <c r="M29" s="158">
        <f t="shared" si="9"/>
        <v>0</v>
      </c>
    </row>
    <row r="30" spans="1:13" ht="12.75" hidden="1" customHeight="1" outlineLevel="1" x14ac:dyDescent="0.2">
      <c r="A30" s="57" t="str">
        <f>"   "&amp;Labels!C91</f>
        <v xml:space="preserve">   Total</v>
      </c>
      <c r="B30" s="3"/>
      <c r="C30" s="3"/>
      <c r="D30" s="3"/>
      <c r="E30" s="3"/>
      <c r="F30" s="3"/>
      <c r="G30" s="3"/>
      <c r="H30" s="3"/>
      <c r="I30" s="3"/>
      <c r="J30" s="3"/>
      <c r="K30" s="3"/>
      <c r="L30" s="3"/>
      <c r="M30" s="159"/>
    </row>
    <row r="31" spans="1:13" ht="12.75" hidden="1" customHeight="1" outlineLevel="1" x14ac:dyDescent="0.2">
      <c r="A31" s="55" t="str">
        <f>"      "&amp;Labels!B40</f>
        <v xml:space="preserve">      Revenue</v>
      </c>
      <c r="B31" s="136">
        <f>Products!B11</f>
        <v>0</v>
      </c>
      <c r="C31" s="136">
        <f>Products!C11</f>
        <v>0</v>
      </c>
      <c r="D31" s="136">
        <f>Products!D11</f>
        <v>0</v>
      </c>
      <c r="E31" s="136">
        <f>Products!E11</f>
        <v>0</v>
      </c>
      <c r="F31" s="136">
        <f>Products!G11</f>
        <v>0</v>
      </c>
      <c r="G31" s="136">
        <f>Products!H11</f>
        <v>0</v>
      </c>
      <c r="H31" s="136">
        <f>Products!I11</f>
        <v>0</v>
      </c>
      <c r="I31" s="136">
        <f>Products!J11</f>
        <v>0</v>
      </c>
      <c r="J31" s="136">
        <f>Products!L11</f>
        <v>0</v>
      </c>
      <c r="K31" s="136">
        <f>Products!M11</f>
        <v>0</v>
      </c>
      <c r="L31" s="136">
        <f>Products!N11</f>
        <v>0</v>
      </c>
      <c r="M31" s="137">
        <f>Products!O11</f>
        <v>0</v>
      </c>
    </row>
    <row r="32" spans="1:13" ht="12.75" hidden="1" customHeight="1" outlineLevel="1" x14ac:dyDescent="0.2">
      <c r="A32" s="55" t="str">
        <f>"      "&amp;Labels!B20</f>
        <v xml:space="preserve">      Contribution Margin</v>
      </c>
      <c r="B32" s="136">
        <f t="shared" ref="B32:M32" si="10">B19</f>
        <v>0</v>
      </c>
      <c r="C32" s="136">
        <f t="shared" si="10"/>
        <v>0</v>
      </c>
      <c r="D32" s="136">
        <f t="shared" si="10"/>
        <v>0</v>
      </c>
      <c r="E32" s="136">
        <f t="shared" si="10"/>
        <v>0</v>
      </c>
      <c r="F32" s="136">
        <f t="shared" si="10"/>
        <v>0</v>
      </c>
      <c r="G32" s="136">
        <f t="shared" si="10"/>
        <v>0</v>
      </c>
      <c r="H32" s="136">
        <f t="shared" si="10"/>
        <v>0</v>
      </c>
      <c r="I32" s="136">
        <f t="shared" si="10"/>
        <v>0</v>
      </c>
      <c r="J32" s="136">
        <f t="shared" si="10"/>
        <v>0</v>
      </c>
      <c r="K32" s="136">
        <f t="shared" si="10"/>
        <v>0</v>
      </c>
      <c r="L32" s="136">
        <f t="shared" si="10"/>
        <v>0</v>
      </c>
      <c r="M32" s="137">
        <f t="shared" si="10"/>
        <v>0</v>
      </c>
    </row>
    <row r="33" spans="1:13" ht="12.75" hidden="1" customHeight="1" outlineLevel="1" x14ac:dyDescent="0.2">
      <c r="A33" s="59" t="str">
        <f>"      "&amp;Labels!B21</f>
        <v xml:space="preserve">      Contribution Margin %</v>
      </c>
      <c r="B33" s="160">
        <f t="shared" ref="B33:M33" si="11">IF(B31=0,0,B32/B31)</f>
        <v>0</v>
      </c>
      <c r="C33" s="160">
        <f t="shared" si="11"/>
        <v>0</v>
      </c>
      <c r="D33" s="160">
        <f t="shared" si="11"/>
        <v>0</v>
      </c>
      <c r="E33" s="160">
        <f t="shared" si="11"/>
        <v>0</v>
      </c>
      <c r="F33" s="160">
        <f t="shared" si="11"/>
        <v>0</v>
      </c>
      <c r="G33" s="160">
        <f t="shared" si="11"/>
        <v>0</v>
      </c>
      <c r="H33" s="160">
        <f t="shared" si="11"/>
        <v>0</v>
      </c>
      <c r="I33" s="160">
        <f t="shared" si="11"/>
        <v>0</v>
      </c>
      <c r="J33" s="160">
        <f t="shared" si="11"/>
        <v>0</v>
      </c>
      <c r="K33" s="160">
        <f t="shared" si="11"/>
        <v>0</v>
      </c>
      <c r="L33" s="160">
        <f t="shared" si="11"/>
        <v>0</v>
      </c>
      <c r="M33" s="161">
        <f t="shared" si="11"/>
        <v>0</v>
      </c>
    </row>
    <row r="34" spans="1:13" ht="12.75" hidden="1" customHeight="1" outlineLevel="1" x14ac:dyDescent="0.2"/>
    <row r="35" spans="1:13" ht="12.75" hidden="1" customHeight="1" outlineLevel="1" collapsed="1" x14ac:dyDescent="0.2"/>
    <row r="36" spans="1:13" ht="12.75" customHeight="1" collapsed="1" x14ac:dyDescent="0.2"/>
    <row r="37" spans="1:13" ht="12.75" customHeight="1" x14ac:dyDescent="0.2">
      <c r="A37" s="281" t="str">
        <f>"Summary by Location and Channel"</f>
        <v>Summary by Location and Channel</v>
      </c>
      <c r="B37" s="281"/>
      <c r="C37" s="281"/>
    </row>
    <row r="38" spans="1:13" ht="12.75" hidden="1" customHeight="1" outlineLevel="1" x14ac:dyDescent="0.2">
      <c r="A38" s="1" t="str">
        <f>""</f>
        <v/>
      </c>
    </row>
    <row r="39" spans="1:13" ht="12.75" hidden="1" customHeight="1" outlineLevel="1" x14ac:dyDescent="0.2">
      <c r="B39" s="9" t="str">
        <f>'(FnCalls 1)'!G6</f>
        <v>Q1 2009</v>
      </c>
      <c r="C39" s="10" t="str">
        <f>'(FnCalls 1)'!G7</f>
        <v>Q2 2009</v>
      </c>
      <c r="D39" s="10" t="str">
        <f>'(FnCalls 1)'!G8</f>
        <v>Q3 2009</v>
      </c>
      <c r="E39" s="10" t="str">
        <f>'(FnCalls 1)'!G9</f>
        <v>Q4 2009</v>
      </c>
      <c r="F39" s="10" t="str">
        <f>'(FnCalls 1)'!G10</f>
        <v>Q1 2010</v>
      </c>
      <c r="G39" s="10" t="str">
        <f>'(FnCalls 1)'!G11</f>
        <v>Q2 2010</v>
      </c>
      <c r="H39" s="10" t="str">
        <f>'(FnCalls 1)'!G12</f>
        <v>Q3 2010</v>
      </c>
      <c r="I39" s="10" t="str">
        <f>'(FnCalls 1)'!G13</f>
        <v>Q4 2010</v>
      </c>
      <c r="J39" s="10" t="str">
        <f>'(FnCalls 1)'!G14</f>
        <v>Q1 2011</v>
      </c>
      <c r="K39" s="10" t="str">
        <f>'(FnCalls 1)'!G15</f>
        <v>Q2 2011</v>
      </c>
      <c r="L39" s="10" t="str">
        <f>'(FnCalls 1)'!G16</f>
        <v>Q3 2011</v>
      </c>
      <c r="M39" s="11" t="str">
        <f>'(FnCalls 1)'!G17</f>
        <v>Q4 2011</v>
      </c>
    </row>
    <row r="40" spans="1:13" ht="12.75" hidden="1" customHeight="1" outlineLevel="1" x14ac:dyDescent="0.2">
      <c r="A40" s="49" t="str">
        <f>Labels!B100</f>
        <v>East</v>
      </c>
      <c r="B40" s="154"/>
      <c r="C40" s="154"/>
      <c r="D40" s="154"/>
      <c r="E40" s="154"/>
      <c r="F40" s="154"/>
      <c r="G40" s="154"/>
      <c r="H40" s="154"/>
      <c r="I40" s="154"/>
      <c r="J40" s="154"/>
      <c r="K40" s="154"/>
      <c r="L40" s="154"/>
      <c r="M40" s="155"/>
    </row>
    <row r="41" spans="1:13" ht="12.75" hidden="1" customHeight="1" outlineLevel="1" x14ac:dyDescent="0.2">
      <c r="A41" s="52" t="str">
        <f>"   "&amp;Labels!B92</f>
        <v xml:space="preserve">   Direct</v>
      </c>
      <c r="B41" s="19"/>
      <c r="C41" s="19"/>
      <c r="D41" s="19"/>
      <c r="E41" s="19"/>
      <c r="F41" s="19"/>
      <c r="G41" s="19"/>
      <c r="H41" s="19"/>
      <c r="I41" s="19"/>
      <c r="J41" s="19"/>
      <c r="K41" s="19"/>
      <c r="L41" s="19"/>
      <c r="M41" s="156"/>
    </row>
    <row r="42" spans="1:13" ht="12.75" hidden="1" customHeight="1" outlineLevel="1" x14ac:dyDescent="0.2">
      <c r="A42" s="55" t="str">
        <f>"      "&amp;Labels!B40</f>
        <v xml:space="preserve">      Revenue</v>
      </c>
      <c r="B42" s="136">
        <f>'Sales Summary'!B14</f>
        <v>0</v>
      </c>
      <c r="C42" s="136">
        <f>'Sales Summary'!C14</f>
        <v>0</v>
      </c>
      <c r="D42" s="136">
        <f>'Sales Summary'!D14</f>
        <v>0</v>
      </c>
      <c r="E42" s="136">
        <f>'Sales Summary'!E14</f>
        <v>0</v>
      </c>
      <c r="F42" s="136">
        <f>'Sales Summary'!F14</f>
        <v>0</v>
      </c>
      <c r="G42" s="136">
        <f>'Sales Summary'!G14</f>
        <v>0</v>
      </c>
      <c r="H42" s="136">
        <f>'Sales Summary'!H14</f>
        <v>0</v>
      </c>
      <c r="I42" s="136">
        <f>'Sales Summary'!I14</f>
        <v>0</v>
      </c>
      <c r="J42" s="136">
        <f>'Sales Summary'!J14</f>
        <v>0</v>
      </c>
      <c r="K42" s="136">
        <f>'Sales Summary'!K14</f>
        <v>0</v>
      </c>
      <c r="L42" s="136">
        <f>'Sales Summary'!L14</f>
        <v>0</v>
      </c>
      <c r="M42" s="137">
        <f>'Sales Summary'!M14</f>
        <v>0</v>
      </c>
    </row>
    <row r="43" spans="1:13" ht="12.75" hidden="1" customHeight="1" outlineLevel="1" x14ac:dyDescent="0.2">
      <c r="A43" s="55" t="str">
        <f>"      "&amp;Labels!B20</f>
        <v xml:space="preserve">      Contribution Margin</v>
      </c>
      <c r="B43" s="136">
        <f t="shared" ref="B43:M43" si="12">B140</f>
        <v>0</v>
      </c>
      <c r="C43" s="136">
        <f t="shared" si="12"/>
        <v>0</v>
      </c>
      <c r="D43" s="136">
        <f t="shared" si="12"/>
        <v>0</v>
      </c>
      <c r="E43" s="136">
        <f t="shared" si="12"/>
        <v>0</v>
      </c>
      <c r="F43" s="136">
        <f t="shared" si="12"/>
        <v>0</v>
      </c>
      <c r="G43" s="136">
        <f t="shared" si="12"/>
        <v>0</v>
      </c>
      <c r="H43" s="136">
        <f t="shared" si="12"/>
        <v>0</v>
      </c>
      <c r="I43" s="136">
        <f t="shared" si="12"/>
        <v>0</v>
      </c>
      <c r="J43" s="136">
        <f t="shared" si="12"/>
        <v>0</v>
      </c>
      <c r="K43" s="136">
        <f t="shared" si="12"/>
        <v>0</v>
      </c>
      <c r="L43" s="136">
        <f t="shared" si="12"/>
        <v>0</v>
      </c>
      <c r="M43" s="137">
        <f t="shared" si="12"/>
        <v>0</v>
      </c>
    </row>
    <row r="44" spans="1:13" ht="12.75" hidden="1" customHeight="1" outlineLevel="1" x14ac:dyDescent="0.2">
      <c r="A44" s="55" t="str">
        <f>"      "&amp;Labels!B21</f>
        <v xml:space="preserve">      Contribution Margin %</v>
      </c>
      <c r="B44" s="157">
        <f t="shared" ref="B44:M44" si="13">IF(B42=0,0,B43/B42)</f>
        <v>0</v>
      </c>
      <c r="C44" s="157">
        <f t="shared" si="13"/>
        <v>0</v>
      </c>
      <c r="D44" s="157">
        <f t="shared" si="13"/>
        <v>0</v>
      </c>
      <c r="E44" s="157">
        <f t="shared" si="13"/>
        <v>0</v>
      </c>
      <c r="F44" s="157">
        <f t="shared" si="13"/>
        <v>0</v>
      </c>
      <c r="G44" s="157">
        <f t="shared" si="13"/>
        <v>0</v>
      </c>
      <c r="H44" s="157">
        <f t="shared" si="13"/>
        <v>0</v>
      </c>
      <c r="I44" s="157">
        <f t="shared" si="13"/>
        <v>0</v>
      </c>
      <c r="J44" s="157">
        <f t="shared" si="13"/>
        <v>0</v>
      </c>
      <c r="K44" s="157">
        <f t="shared" si="13"/>
        <v>0</v>
      </c>
      <c r="L44" s="157">
        <f t="shared" si="13"/>
        <v>0</v>
      </c>
      <c r="M44" s="158">
        <f t="shared" si="13"/>
        <v>0</v>
      </c>
    </row>
    <row r="45" spans="1:13" ht="12.75" hidden="1" customHeight="1" outlineLevel="1" x14ac:dyDescent="0.2">
      <c r="A45" s="52" t="str">
        <f>"   "&amp;Labels!B93</f>
        <v xml:space="preserve">   Indirect</v>
      </c>
      <c r="B45" s="19"/>
      <c r="C45" s="19"/>
      <c r="D45" s="19"/>
      <c r="E45" s="19"/>
      <c r="F45" s="19"/>
      <c r="G45" s="19"/>
      <c r="H45" s="19"/>
      <c r="I45" s="19"/>
      <c r="J45" s="19"/>
      <c r="K45" s="19"/>
      <c r="L45" s="19"/>
      <c r="M45" s="156"/>
    </row>
    <row r="46" spans="1:13" ht="12.75" hidden="1" customHeight="1" outlineLevel="1" x14ac:dyDescent="0.2">
      <c r="A46" s="55" t="str">
        <f>"      "&amp;Labels!B40</f>
        <v xml:space="preserve">      Revenue</v>
      </c>
      <c r="B46" s="136">
        <f>'Sales Summary'!B18</f>
        <v>0</v>
      </c>
      <c r="C46" s="136">
        <f>'Sales Summary'!C18</f>
        <v>0</v>
      </c>
      <c r="D46" s="136">
        <f>'Sales Summary'!D18</f>
        <v>0</v>
      </c>
      <c r="E46" s="136">
        <f>'Sales Summary'!E18</f>
        <v>0</v>
      </c>
      <c r="F46" s="136">
        <f>'Sales Summary'!F18</f>
        <v>0</v>
      </c>
      <c r="G46" s="136">
        <f>'Sales Summary'!G18</f>
        <v>0</v>
      </c>
      <c r="H46" s="136">
        <f>'Sales Summary'!H18</f>
        <v>0</v>
      </c>
      <c r="I46" s="136">
        <f>'Sales Summary'!I18</f>
        <v>0</v>
      </c>
      <c r="J46" s="136">
        <f>'Sales Summary'!J18</f>
        <v>0</v>
      </c>
      <c r="K46" s="136">
        <f>'Sales Summary'!K18</f>
        <v>0</v>
      </c>
      <c r="L46" s="136">
        <f>'Sales Summary'!L18</f>
        <v>0</v>
      </c>
      <c r="M46" s="137">
        <f>'Sales Summary'!M18</f>
        <v>0</v>
      </c>
    </row>
    <row r="47" spans="1:13" ht="12.75" hidden="1" customHeight="1" outlineLevel="1" x14ac:dyDescent="0.2">
      <c r="A47" s="55" t="str">
        <f>"      "&amp;Labels!B20</f>
        <v xml:space="preserve">      Contribution Margin</v>
      </c>
      <c r="B47" s="136">
        <f t="shared" ref="B47:M47" si="14">B150</f>
        <v>0</v>
      </c>
      <c r="C47" s="136">
        <f t="shared" si="14"/>
        <v>0</v>
      </c>
      <c r="D47" s="136">
        <f t="shared" si="14"/>
        <v>0</v>
      </c>
      <c r="E47" s="136">
        <f t="shared" si="14"/>
        <v>0</v>
      </c>
      <c r="F47" s="136">
        <f t="shared" si="14"/>
        <v>0</v>
      </c>
      <c r="G47" s="136">
        <f t="shared" si="14"/>
        <v>0</v>
      </c>
      <c r="H47" s="136">
        <f t="shared" si="14"/>
        <v>0</v>
      </c>
      <c r="I47" s="136">
        <f t="shared" si="14"/>
        <v>0</v>
      </c>
      <c r="J47" s="136">
        <f t="shared" si="14"/>
        <v>0</v>
      </c>
      <c r="K47" s="136">
        <f t="shared" si="14"/>
        <v>0</v>
      </c>
      <c r="L47" s="136">
        <f t="shared" si="14"/>
        <v>0</v>
      </c>
      <c r="M47" s="137">
        <f t="shared" si="14"/>
        <v>0</v>
      </c>
    </row>
    <row r="48" spans="1:13" ht="12.75" hidden="1" customHeight="1" outlineLevel="1" x14ac:dyDescent="0.2">
      <c r="A48" s="55" t="str">
        <f>"      "&amp;Labels!B21</f>
        <v xml:space="preserve">      Contribution Margin %</v>
      </c>
      <c r="B48" s="157">
        <f t="shared" ref="B48:M48" si="15">IF(B46=0,0,B47/B46)</f>
        <v>0</v>
      </c>
      <c r="C48" s="157">
        <f t="shared" si="15"/>
        <v>0</v>
      </c>
      <c r="D48" s="157">
        <f t="shared" si="15"/>
        <v>0</v>
      </c>
      <c r="E48" s="157">
        <f t="shared" si="15"/>
        <v>0</v>
      </c>
      <c r="F48" s="157">
        <f t="shared" si="15"/>
        <v>0</v>
      </c>
      <c r="G48" s="157">
        <f t="shared" si="15"/>
        <v>0</v>
      </c>
      <c r="H48" s="157">
        <f t="shared" si="15"/>
        <v>0</v>
      </c>
      <c r="I48" s="157">
        <f t="shared" si="15"/>
        <v>0</v>
      </c>
      <c r="J48" s="157">
        <f t="shared" si="15"/>
        <v>0</v>
      </c>
      <c r="K48" s="157">
        <f t="shared" si="15"/>
        <v>0</v>
      </c>
      <c r="L48" s="157">
        <f t="shared" si="15"/>
        <v>0</v>
      </c>
      <c r="M48" s="158">
        <f t="shared" si="15"/>
        <v>0</v>
      </c>
    </row>
    <row r="49" spans="1:13" ht="12.75" hidden="1" customHeight="1" outlineLevel="1" x14ac:dyDescent="0.2">
      <c r="A49" s="57" t="str">
        <f>"   "&amp;Labels!C91</f>
        <v xml:space="preserve">   Total</v>
      </c>
      <c r="B49" s="3"/>
      <c r="C49" s="3"/>
      <c r="D49" s="3"/>
      <c r="E49" s="3"/>
      <c r="F49" s="3"/>
      <c r="G49" s="3"/>
      <c r="H49" s="3"/>
      <c r="I49" s="3"/>
      <c r="J49" s="3"/>
      <c r="K49" s="3"/>
      <c r="L49" s="3"/>
      <c r="M49" s="159"/>
    </row>
    <row r="50" spans="1:13" ht="12.75" hidden="1" customHeight="1" outlineLevel="1" x14ac:dyDescent="0.2">
      <c r="A50" s="55" t="str">
        <f>"      "&amp;Labels!B40</f>
        <v xml:space="preserve">      Revenue</v>
      </c>
      <c r="B50" s="136">
        <f>'Sales Summary'!B19</f>
        <v>0</v>
      </c>
      <c r="C50" s="136">
        <f>'Sales Summary'!C19</f>
        <v>0</v>
      </c>
      <c r="D50" s="136">
        <f>'Sales Summary'!D19</f>
        <v>0</v>
      </c>
      <c r="E50" s="136">
        <f>'Sales Summary'!E19</f>
        <v>0</v>
      </c>
      <c r="F50" s="136">
        <f>'Sales Summary'!F19</f>
        <v>0</v>
      </c>
      <c r="G50" s="136">
        <f>'Sales Summary'!G19</f>
        <v>0</v>
      </c>
      <c r="H50" s="136">
        <f>'Sales Summary'!H19</f>
        <v>0</v>
      </c>
      <c r="I50" s="136">
        <f>'Sales Summary'!I19</f>
        <v>0</v>
      </c>
      <c r="J50" s="136">
        <f>'Sales Summary'!J19</f>
        <v>0</v>
      </c>
      <c r="K50" s="136">
        <f>'Sales Summary'!K19</f>
        <v>0</v>
      </c>
      <c r="L50" s="136">
        <f>'Sales Summary'!L19</f>
        <v>0</v>
      </c>
      <c r="M50" s="137">
        <f>'Sales Summary'!M19</f>
        <v>0</v>
      </c>
    </row>
    <row r="51" spans="1:13" ht="12.75" hidden="1" customHeight="1" outlineLevel="1" x14ac:dyDescent="0.2">
      <c r="A51" s="55" t="str">
        <f>"      "&amp;Labels!B20</f>
        <v xml:space="preserve">      Contribution Margin</v>
      </c>
      <c r="B51" s="136">
        <f t="shared" ref="B51:M51" si="16">SUM(B43,B47)</f>
        <v>0</v>
      </c>
      <c r="C51" s="136">
        <f t="shared" si="16"/>
        <v>0</v>
      </c>
      <c r="D51" s="136">
        <f t="shared" si="16"/>
        <v>0</v>
      </c>
      <c r="E51" s="136">
        <f t="shared" si="16"/>
        <v>0</v>
      </c>
      <c r="F51" s="136">
        <f t="shared" si="16"/>
        <v>0</v>
      </c>
      <c r="G51" s="136">
        <f t="shared" si="16"/>
        <v>0</v>
      </c>
      <c r="H51" s="136">
        <f t="shared" si="16"/>
        <v>0</v>
      </c>
      <c r="I51" s="136">
        <f t="shared" si="16"/>
        <v>0</v>
      </c>
      <c r="J51" s="136">
        <f t="shared" si="16"/>
        <v>0</v>
      </c>
      <c r="K51" s="136">
        <f t="shared" si="16"/>
        <v>0</v>
      </c>
      <c r="L51" s="136">
        <f t="shared" si="16"/>
        <v>0</v>
      </c>
      <c r="M51" s="137">
        <f t="shared" si="16"/>
        <v>0</v>
      </c>
    </row>
    <row r="52" spans="1:13" ht="12.75" hidden="1" customHeight="1" outlineLevel="1" x14ac:dyDescent="0.2">
      <c r="A52" s="55" t="str">
        <f>"      "&amp;Labels!B21</f>
        <v xml:space="preserve">      Contribution Margin %</v>
      </c>
      <c r="B52" s="157">
        <f t="shared" ref="B52:M52" si="17">IF(B50=0,0,B51/B50)</f>
        <v>0</v>
      </c>
      <c r="C52" s="157">
        <f t="shared" si="17"/>
        <v>0</v>
      </c>
      <c r="D52" s="157">
        <f t="shared" si="17"/>
        <v>0</v>
      </c>
      <c r="E52" s="157">
        <f t="shared" si="17"/>
        <v>0</v>
      </c>
      <c r="F52" s="157">
        <f t="shared" si="17"/>
        <v>0</v>
      </c>
      <c r="G52" s="157">
        <f t="shared" si="17"/>
        <v>0</v>
      </c>
      <c r="H52" s="157">
        <f t="shared" si="17"/>
        <v>0</v>
      </c>
      <c r="I52" s="157">
        <f t="shared" si="17"/>
        <v>0</v>
      </c>
      <c r="J52" s="157">
        <f t="shared" si="17"/>
        <v>0</v>
      </c>
      <c r="K52" s="157">
        <f t="shared" si="17"/>
        <v>0</v>
      </c>
      <c r="L52" s="157">
        <f t="shared" si="17"/>
        <v>0</v>
      </c>
      <c r="M52" s="158">
        <f t="shared" si="17"/>
        <v>0</v>
      </c>
    </row>
    <row r="53" spans="1:13" ht="12.75" hidden="1" customHeight="1" outlineLevel="1" x14ac:dyDescent="0.2">
      <c r="A53" s="57" t="str">
        <f>Labels!B101</f>
        <v>West</v>
      </c>
      <c r="B53" s="3"/>
      <c r="C53" s="3"/>
      <c r="D53" s="3"/>
      <c r="E53" s="3"/>
      <c r="F53" s="3"/>
      <c r="G53" s="3"/>
      <c r="H53" s="3"/>
      <c r="I53" s="3"/>
      <c r="J53" s="3"/>
      <c r="K53" s="3"/>
      <c r="L53" s="3"/>
      <c r="M53" s="159"/>
    </row>
    <row r="54" spans="1:13" ht="12.75" hidden="1" customHeight="1" outlineLevel="1" x14ac:dyDescent="0.2">
      <c r="A54" s="52" t="str">
        <f>"   "&amp;Labels!B92</f>
        <v xml:space="preserve">   Direct</v>
      </c>
      <c r="B54" s="19"/>
      <c r="C54" s="19"/>
      <c r="D54" s="19"/>
      <c r="E54" s="19"/>
      <c r="F54" s="19"/>
      <c r="G54" s="19"/>
      <c r="H54" s="19"/>
      <c r="I54" s="19"/>
      <c r="J54" s="19"/>
      <c r="K54" s="19"/>
      <c r="L54" s="19"/>
      <c r="M54" s="156"/>
    </row>
    <row r="55" spans="1:13" ht="12.75" hidden="1" customHeight="1" outlineLevel="1" x14ac:dyDescent="0.2">
      <c r="A55" s="55" t="str">
        <f>"      "&amp;Labels!B40</f>
        <v xml:space="preserve">      Revenue</v>
      </c>
      <c r="B55" s="136">
        <f>'Sales Summary'!B27</f>
        <v>0</v>
      </c>
      <c r="C55" s="136">
        <f>'Sales Summary'!C27</f>
        <v>0</v>
      </c>
      <c r="D55" s="136">
        <f>'Sales Summary'!D27</f>
        <v>0</v>
      </c>
      <c r="E55" s="136">
        <f>'Sales Summary'!E27</f>
        <v>0</v>
      </c>
      <c r="F55" s="136">
        <f>'Sales Summary'!F27</f>
        <v>0</v>
      </c>
      <c r="G55" s="136">
        <f>'Sales Summary'!G27</f>
        <v>0</v>
      </c>
      <c r="H55" s="136">
        <f>'Sales Summary'!H27</f>
        <v>0</v>
      </c>
      <c r="I55" s="136">
        <f>'Sales Summary'!I27</f>
        <v>0</v>
      </c>
      <c r="J55" s="136">
        <f>'Sales Summary'!J27</f>
        <v>0</v>
      </c>
      <c r="K55" s="136">
        <f>'Sales Summary'!K27</f>
        <v>0</v>
      </c>
      <c r="L55" s="136">
        <f>'Sales Summary'!L27</f>
        <v>0</v>
      </c>
      <c r="M55" s="137">
        <f>'Sales Summary'!M27</f>
        <v>0</v>
      </c>
    </row>
    <row r="56" spans="1:13" ht="12.75" hidden="1" customHeight="1" outlineLevel="1" x14ac:dyDescent="0.2">
      <c r="A56" s="55" t="str">
        <f>"      "&amp;Labels!B20</f>
        <v xml:space="preserve">      Contribution Margin</v>
      </c>
      <c r="B56" s="136">
        <f t="shared" ref="B56:M56" si="18">B171</f>
        <v>0</v>
      </c>
      <c r="C56" s="136">
        <f t="shared" si="18"/>
        <v>0</v>
      </c>
      <c r="D56" s="136">
        <f t="shared" si="18"/>
        <v>0</v>
      </c>
      <c r="E56" s="136">
        <f t="shared" si="18"/>
        <v>0</v>
      </c>
      <c r="F56" s="136">
        <f t="shared" si="18"/>
        <v>0</v>
      </c>
      <c r="G56" s="136">
        <f t="shared" si="18"/>
        <v>0</v>
      </c>
      <c r="H56" s="136">
        <f t="shared" si="18"/>
        <v>0</v>
      </c>
      <c r="I56" s="136">
        <f t="shared" si="18"/>
        <v>0</v>
      </c>
      <c r="J56" s="136">
        <f t="shared" si="18"/>
        <v>0</v>
      </c>
      <c r="K56" s="136">
        <f t="shared" si="18"/>
        <v>0</v>
      </c>
      <c r="L56" s="136">
        <f t="shared" si="18"/>
        <v>0</v>
      </c>
      <c r="M56" s="137">
        <f t="shared" si="18"/>
        <v>0</v>
      </c>
    </row>
    <row r="57" spans="1:13" ht="12.75" hidden="1" customHeight="1" outlineLevel="1" x14ac:dyDescent="0.2">
      <c r="A57" s="55" t="str">
        <f>"      "&amp;Labels!B21</f>
        <v xml:space="preserve">      Contribution Margin %</v>
      </c>
      <c r="B57" s="157">
        <f t="shared" ref="B57:M57" si="19">IF(B55=0,0,B56/B55)</f>
        <v>0</v>
      </c>
      <c r="C57" s="157">
        <f t="shared" si="19"/>
        <v>0</v>
      </c>
      <c r="D57" s="157">
        <f t="shared" si="19"/>
        <v>0</v>
      </c>
      <c r="E57" s="157">
        <f t="shared" si="19"/>
        <v>0</v>
      </c>
      <c r="F57" s="157">
        <f t="shared" si="19"/>
        <v>0</v>
      </c>
      <c r="G57" s="157">
        <f t="shared" si="19"/>
        <v>0</v>
      </c>
      <c r="H57" s="157">
        <f t="shared" si="19"/>
        <v>0</v>
      </c>
      <c r="I57" s="157">
        <f t="shared" si="19"/>
        <v>0</v>
      </c>
      <c r="J57" s="157">
        <f t="shared" si="19"/>
        <v>0</v>
      </c>
      <c r="K57" s="157">
        <f t="shared" si="19"/>
        <v>0</v>
      </c>
      <c r="L57" s="157">
        <f t="shared" si="19"/>
        <v>0</v>
      </c>
      <c r="M57" s="158">
        <f t="shared" si="19"/>
        <v>0</v>
      </c>
    </row>
    <row r="58" spans="1:13" ht="12.75" hidden="1" customHeight="1" outlineLevel="1" x14ac:dyDescent="0.2">
      <c r="A58" s="52" t="str">
        <f>"   "&amp;Labels!B93</f>
        <v xml:space="preserve">   Indirect</v>
      </c>
      <c r="B58" s="19"/>
      <c r="C58" s="19"/>
      <c r="D58" s="19"/>
      <c r="E58" s="19"/>
      <c r="F58" s="19"/>
      <c r="G58" s="19"/>
      <c r="H58" s="19"/>
      <c r="I58" s="19"/>
      <c r="J58" s="19"/>
      <c r="K58" s="19"/>
      <c r="L58" s="19"/>
      <c r="M58" s="156"/>
    </row>
    <row r="59" spans="1:13" ht="12.75" hidden="1" customHeight="1" outlineLevel="1" x14ac:dyDescent="0.2">
      <c r="A59" s="55" t="str">
        <f>"      "&amp;Labels!B40</f>
        <v xml:space="preserve">      Revenue</v>
      </c>
      <c r="B59" s="136">
        <f>'Sales Summary'!B31</f>
        <v>0</v>
      </c>
      <c r="C59" s="136">
        <f>'Sales Summary'!C31</f>
        <v>0</v>
      </c>
      <c r="D59" s="136">
        <f>'Sales Summary'!D31</f>
        <v>0</v>
      </c>
      <c r="E59" s="136">
        <f>'Sales Summary'!E31</f>
        <v>0</v>
      </c>
      <c r="F59" s="136">
        <f>'Sales Summary'!F31</f>
        <v>0</v>
      </c>
      <c r="G59" s="136">
        <f>'Sales Summary'!G31</f>
        <v>0</v>
      </c>
      <c r="H59" s="136">
        <f>'Sales Summary'!H31</f>
        <v>0</v>
      </c>
      <c r="I59" s="136">
        <f>'Sales Summary'!I31</f>
        <v>0</v>
      </c>
      <c r="J59" s="136">
        <f>'Sales Summary'!J31</f>
        <v>0</v>
      </c>
      <c r="K59" s="136">
        <f>'Sales Summary'!K31</f>
        <v>0</v>
      </c>
      <c r="L59" s="136">
        <f>'Sales Summary'!L31</f>
        <v>0</v>
      </c>
      <c r="M59" s="137">
        <f>'Sales Summary'!M31</f>
        <v>0</v>
      </c>
    </row>
    <row r="60" spans="1:13" ht="12.75" hidden="1" customHeight="1" outlineLevel="1" x14ac:dyDescent="0.2">
      <c r="A60" s="55" t="str">
        <f>"      "&amp;Labels!B20</f>
        <v xml:space="preserve">      Contribution Margin</v>
      </c>
      <c r="B60" s="136">
        <f t="shared" ref="B60:M60" si="20">B181</f>
        <v>0</v>
      </c>
      <c r="C60" s="136">
        <f t="shared" si="20"/>
        <v>0</v>
      </c>
      <c r="D60" s="136">
        <f t="shared" si="20"/>
        <v>0</v>
      </c>
      <c r="E60" s="136">
        <f t="shared" si="20"/>
        <v>0</v>
      </c>
      <c r="F60" s="136">
        <f t="shared" si="20"/>
        <v>0</v>
      </c>
      <c r="G60" s="136">
        <f t="shared" si="20"/>
        <v>0</v>
      </c>
      <c r="H60" s="136">
        <f t="shared" si="20"/>
        <v>0</v>
      </c>
      <c r="I60" s="136">
        <f t="shared" si="20"/>
        <v>0</v>
      </c>
      <c r="J60" s="136">
        <f t="shared" si="20"/>
        <v>0</v>
      </c>
      <c r="K60" s="136">
        <f t="shared" si="20"/>
        <v>0</v>
      </c>
      <c r="L60" s="136">
        <f t="shared" si="20"/>
        <v>0</v>
      </c>
      <c r="M60" s="137">
        <f t="shared" si="20"/>
        <v>0</v>
      </c>
    </row>
    <row r="61" spans="1:13" ht="12.75" hidden="1" customHeight="1" outlineLevel="1" x14ac:dyDescent="0.2">
      <c r="A61" s="55" t="str">
        <f>"      "&amp;Labels!B21</f>
        <v xml:space="preserve">      Contribution Margin %</v>
      </c>
      <c r="B61" s="157">
        <f t="shared" ref="B61:M61" si="21">IF(B59=0,0,B60/B59)</f>
        <v>0</v>
      </c>
      <c r="C61" s="157">
        <f t="shared" si="21"/>
        <v>0</v>
      </c>
      <c r="D61" s="157">
        <f t="shared" si="21"/>
        <v>0</v>
      </c>
      <c r="E61" s="157">
        <f t="shared" si="21"/>
        <v>0</v>
      </c>
      <c r="F61" s="157">
        <f t="shared" si="21"/>
        <v>0</v>
      </c>
      <c r="G61" s="157">
        <f t="shared" si="21"/>
        <v>0</v>
      </c>
      <c r="H61" s="157">
        <f t="shared" si="21"/>
        <v>0</v>
      </c>
      <c r="I61" s="157">
        <f t="shared" si="21"/>
        <v>0</v>
      </c>
      <c r="J61" s="157">
        <f t="shared" si="21"/>
        <v>0</v>
      </c>
      <c r="K61" s="157">
        <f t="shared" si="21"/>
        <v>0</v>
      </c>
      <c r="L61" s="157">
        <f t="shared" si="21"/>
        <v>0</v>
      </c>
      <c r="M61" s="158">
        <f t="shared" si="21"/>
        <v>0</v>
      </c>
    </row>
    <row r="62" spans="1:13" ht="12.75" hidden="1" customHeight="1" outlineLevel="1" x14ac:dyDescent="0.2">
      <c r="A62" s="57" t="str">
        <f>"   "&amp;Labels!C91</f>
        <v xml:space="preserve">   Total</v>
      </c>
      <c r="B62" s="3"/>
      <c r="C62" s="3"/>
      <c r="D62" s="3"/>
      <c r="E62" s="3"/>
      <c r="F62" s="3"/>
      <c r="G62" s="3"/>
      <c r="H62" s="3"/>
      <c r="I62" s="3"/>
      <c r="J62" s="3"/>
      <c r="K62" s="3"/>
      <c r="L62" s="3"/>
      <c r="M62" s="159"/>
    </row>
    <row r="63" spans="1:13" ht="12.75" hidden="1" customHeight="1" outlineLevel="1" x14ac:dyDescent="0.2">
      <c r="A63" s="55" t="str">
        <f>"      "&amp;Labels!B40</f>
        <v xml:space="preserve">      Revenue</v>
      </c>
      <c r="B63" s="136">
        <f>'Sales Summary'!B32</f>
        <v>0</v>
      </c>
      <c r="C63" s="136">
        <f>'Sales Summary'!C32</f>
        <v>0</v>
      </c>
      <c r="D63" s="136">
        <f>'Sales Summary'!D32</f>
        <v>0</v>
      </c>
      <c r="E63" s="136">
        <f>'Sales Summary'!E32</f>
        <v>0</v>
      </c>
      <c r="F63" s="136">
        <f>'Sales Summary'!F32</f>
        <v>0</v>
      </c>
      <c r="G63" s="136">
        <f>'Sales Summary'!G32</f>
        <v>0</v>
      </c>
      <c r="H63" s="136">
        <f>'Sales Summary'!H32</f>
        <v>0</v>
      </c>
      <c r="I63" s="136">
        <f>'Sales Summary'!I32</f>
        <v>0</v>
      </c>
      <c r="J63" s="136">
        <f>'Sales Summary'!J32</f>
        <v>0</v>
      </c>
      <c r="K63" s="136">
        <f>'Sales Summary'!K32</f>
        <v>0</v>
      </c>
      <c r="L63" s="136">
        <f>'Sales Summary'!L32</f>
        <v>0</v>
      </c>
      <c r="M63" s="137">
        <f>'Sales Summary'!M32</f>
        <v>0</v>
      </c>
    </row>
    <row r="64" spans="1:13" ht="12.75" hidden="1" customHeight="1" outlineLevel="1" x14ac:dyDescent="0.2">
      <c r="A64" s="55" t="str">
        <f>"      "&amp;Labels!B20</f>
        <v xml:space="preserve">      Contribution Margin</v>
      </c>
      <c r="B64" s="136">
        <f t="shared" ref="B64:M64" si="22">SUM(B56,B60)</f>
        <v>0</v>
      </c>
      <c r="C64" s="136">
        <f t="shared" si="22"/>
        <v>0</v>
      </c>
      <c r="D64" s="136">
        <f t="shared" si="22"/>
        <v>0</v>
      </c>
      <c r="E64" s="136">
        <f t="shared" si="22"/>
        <v>0</v>
      </c>
      <c r="F64" s="136">
        <f t="shared" si="22"/>
        <v>0</v>
      </c>
      <c r="G64" s="136">
        <f t="shared" si="22"/>
        <v>0</v>
      </c>
      <c r="H64" s="136">
        <f t="shared" si="22"/>
        <v>0</v>
      </c>
      <c r="I64" s="136">
        <f t="shared" si="22"/>
        <v>0</v>
      </c>
      <c r="J64" s="136">
        <f t="shared" si="22"/>
        <v>0</v>
      </c>
      <c r="K64" s="136">
        <f t="shared" si="22"/>
        <v>0</v>
      </c>
      <c r="L64" s="136">
        <f t="shared" si="22"/>
        <v>0</v>
      </c>
      <c r="M64" s="137">
        <f t="shared" si="22"/>
        <v>0</v>
      </c>
    </row>
    <row r="65" spans="1:13" ht="12.75" hidden="1" customHeight="1" outlineLevel="1" x14ac:dyDescent="0.2">
      <c r="A65" s="55" t="str">
        <f>"      "&amp;Labels!B21</f>
        <v xml:space="preserve">      Contribution Margin %</v>
      </c>
      <c r="B65" s="157">
        <f t="shared" ref="B65:M65" si="23">IF(B63=0,0,B64/B63)</f>
        <v>0</v>
      </c>
      <c r="C65" s="157">
        <f t="shared" si="23"/>
        <v>0</v>
      </c>
      <c r="D65" s="157">
        <f t="shared" si="23"/>
        <v>0</v>
      </c>
      <c r="E65" s="157">
        <f t="shared" si="23"/>
        <v>0</v>
      </c>
      <c r="F65" s="157">
        <f t="shared" si="23"/>
        <v>0</v>
      </c>
      <c r="G65" s="157">
        <f t="shared" si="23"/>
        <v>0</v>
      </c>
      <c r="H65" s="157">
        <f t="shared" si="23"/>
        <v>0</v>
      </c>
      <c r="I65" s="157">
        <f t="shared" si="23"/>
        <v>0</v>
      </c>
      <c r="J65" s="157">
        <f t="shared" si="23"/>
        <v>0</v>
      </c>
      <c r="K65" s="157">
        <f t="shared" si="23"/>
        <v>0</v>
      </c>
      <c r="L65" s="157">
        <f t="shared" si="23"/>
        <v>0</v>
      </c>
      <c r="M65" s="158">
        <f t="shared" si="23"/>
        <v>0</v>
      </c>
    </row>
    <row r="66" spans="1:13" ht="12.75" hidden="1" customHeight="1" outlineLevel="1" x14ac:dyDescent="0.2">
      <c r="A66" s="90" t="str">
        <f>Labels!C99</f>
        <v>Total</v>
      </c>
      <c r="B66" s="6"/>
      <c r="C66" s="6"/>
      <c r="D66" s="6"/>
      <c r="E66" s="6"/>
      <c r="F66" s="6"/>
      <c r="G66" s="6"/>
      <c r="H66" s="6"/>
      <c r="I66" s="6"/>
      <c r="J66" s="6"/>
      <c r="K66" s="6"/>
      <c r="L66" s="6"/>
      <c r="M66" s="7"/>
    </row>
    <row r="67" spans="1:13" ht="12.75" hidden="1" customHeight="1" outlineLevel="1" x14ac:dyDescent="0.2">
      <c r="A67" s="52" t="str">
        <f>"   "&amp;Labels!B92</f>
        <v xml:space="preserve">   Direct</v>
      </c>
      <c r="B67" s="19"/>
      <c r="C67" s="19"/>
      <c r="D67" s="19"/>
      <c r="E67" s="19"/>
      <c r="F67" s="19"/>
      <c r="G67" s="19"/>
      <c r="H67" s="19"/>
      <c r="I67" s="19"/>
      <c r="J67" s="19"/>
      <c r="K67" s="19"/>
      <c r="L67" s="19"/>
      <c r="M67" s="156"/>
    </row>
    <row r="68" spans="1:13" ht="12.75" hidden="1" customHeight="1" outlineLevel="1" x14ac:dyDescent="0.2">
      <c r="A68" s="55" t="str">
        <f>"      "&amp;Labels!B40</f>
        <v xml:space="preserve">      Revenue</v>
      </c>
      <c r="B68" s="136">
        <f t="shared" ref="B68:M68" si="24">SUM(B42,B55)</f>
        <v>0</v>
      </c>
      <c r="C68" s="136">
        <f t="shared" si="24"/>
        <v>0</v>
      </c>
      <c r="D68" s="136">
        <f t="shared" si="24"/>
        <v>0</v>
      </c>
      <c r="E68" s="136">
        <f t="shared" si="24"/>
        <v>0</v>
      </c>
      <c r="F68" s="136">
        <f t="shared" si="24"/>
        <v>0</v>
      </c>
      <c r="G68" s="136">
        <f t="shared" si="24"/>
        <v>0</v>
      </c>
      <c r="H68" s="136">
        <f t="shared" si="24"/>
        <v>0</v>
      </c>
      <c r="I68" s="136">
        <f t="shared" si="24"/>
        <v>0</v>
      </c>
      <c r="J68" s="136">
        <f t="shared" si="24"/>
        <v>0</v>
      </c>
      <c r="K68" s="136">
        <f t="shared" si="24"/>
        <v>0</v>
      </c>
      <c r="L68" s="136">
        <f t="shared" si="24"/>
        <v>0</v>
      </c>
      <c r="M68" s="137">
        <f t="shared" si="24"/>
        <v>0</v>
      </c>
    </row>
    <row r="69" spans="1:13" ht="12.75" hidden="1" customHeight="1" outlineLevel="1" x14ac:dyDescent="0.2">
      <c r="A69" s="55" t="str">
        <f>"      "&amp;Labels!B20</f>
        <v xml:space="preserve">      Contribution Margin</v>
      </c>
      <c r="B69" s="136">
        <f t="shared" ref="B69:M69" si="25">SUM(B43,B56)</f>
        <v>0</v>
      </c>
      <c r="C69" s="136">
        <f t="shared" si="25"/>
        <v>0</v>
      </c>
      <c r="D69" s="136">
        <f t="shared" si="25"/>
        <v>0</v>
      </c>
      <c r="E69" s="136">
        <f t="shared" si="25"/>
        <v>0</v>
      </c>
      <c r="F69" s="136">
        <f t="shared" si="25"/>
        <v>0</v>
      </c>
      <c r="G69" s="136">
        <f t="shared" si="25"/>
        <v>0</v>
      </c>
      <c r="H69" s="136">
        <f t="shared" si="25"/>
        <v>0</v>
      </c>
      <c r="I69" s="136">
        <f t="shared" si="25"/>
        <v>0</v>
      </c>
      <c r="J69" s="136">
        <f t="shared" si="25"/>
        <v>0</v>
      </c>
      <c r="K69" s="136">
        <f t="shared" si="25"/>
        <v>0</v>
      </c>
      <c r="L69" s="136">
        <f t="shared" si="25"/>
        <v>0</v>
      </c>
      <c r="M69" s="137">
        <f t="shared" si="25"/>
        <v>0</v>
      </c>
    </row>
    <row r="70" spans="1:13" ht="12.75" hidden="1" customHeight="1" outlineLevel="1" x14ac:dyDescent="0.2">
      <c r="A70" s="55" t="str">
        <f>"      "&amp;Labels!B21</f>
        <v xml:space="preserve">      Contribution Margin %</v>
      </c>
      <c r="B70" s="157">
        <f t="shared" ref="B70:M70" si="26">IF(B68=0,0,B69/B68)</f>
        <v>0</v>
      </c>
      <c r="C70" s="157">
        <f t="shared" si="26"/>
        <v>0</v>
      </c>
      <c r="D70" s="157">
        <f t="shared" si="26"/>
        <v>0</v>
      </c>
      <c r="E70" s="157">
        <f t="shared" si="26"/>
        <v>0</v>
      </c>
      <c r="F70" s="157">
        <f t="shared" si="26"/>
        <v>0</v>
      </c>
      <c r="G70" s="157">
        <f t="shared" si="26"/>
        <v>0</v>
      </c>
      <c r="H70" s="157">
        <f t="shared" si="26"/>
        <v>0</v>
      </c>
      <c r="I70" s="157">
        <f t="shared" si="26"/>
        <v>0</v>
      </c>
      <c r="J70" s="157">
        <f t="shared" si="26"/>
        <v>0</v>
      </c>
      <c r="K70" s="157">
        <f t="shared" si="26"/>
        <v>0</v>
      </c>
      <c r="L70" s="157">
        <f t="shared" si="26"/>
        <v>0</v>
      </c>
      <c r="M70" s="158">
        <f t="shared" si="26"/>
        <v>0</v>
      </c>
    </row>
    <row r="71" spans="1:13" ht="12.75" hidden="1" customHeight="1" outlineLevel="1" x14ac:dyDescent="0.2">
      <c r="A71" s="52" t="str">
        <f>"   "&amp;Labels!B93</f>
        <v xml:space="preserve">   Indirect</v>
      </c>
      <c r="B71" s="19"/>
      <c r="C71" s="19"/>
      <c r="D71" s="19"/>
      <c r="E71" s="19"/>
      <c r="F71" s="19"/>
      <c r="G71" s="19"/>
      <c r="H71" s="19"/>
      <c r="I71" s="19"/>
      <c r="J71" s="19"/>
      <c r="K71" s="19"/>
      <c r="L71" s="19"/>
      <c r="M71" s="156"/>
    </row>
    <row r="72" spans="1:13" ht="12.75" hidden="1" customHeight="1" outlineLevel="1" x14ac:dyDescent="0.2">
      <c r="A72" s="55" t="str">
        <f>"      "&amp;Labels!B40</f>
        <v xml:space="preserve">      Revenue</v>
      </c>
      <c r="B72" s="136">
        <f t="shared" ref="B72:M72" si="27">SUM(B46,B59)</f>
        <v>0</v>
      </c>
      <c r="C72" s="136">
        <f t="shared" si="27"/>
        <v>0</v>
      </c>
      <c r="D72" s="136">
        <f t="shared" si="27"/>
        <v>0</v>
      </c>
      <c r="E72" s="136">
        <f t="shared" si="27"/>
        <v>0</v>
      </c>
      <c r="F72" s="136">
        <f t="shared" si="27"/>
        <v>0</v>
      </c>
      <c r="G72" s="136">
        <f t="shared" si="27"/>
        <v>0</v>
      </c>
      <c r="H72" s="136">
        <f t="shared" si="27"/>
        <v>0</v>
      </c>
      <c r="I72" s="136">
        <f t="shared" si="27"/>
        <v>0</v>
      </c>
      <c r="J72" s="136">
        <f t="shared" si="27"/>
        <v>0</v>
      </c>
      <c r="K72" s="136">
        <f t="shared" si="27"/>
        <v>0</v>
      </c>
      <c r="L72" s="136">
        <f t="shared" si="27"/>
        <v>0</v>
      </c>
      <c r="M72" s="137">
        <f t="shared" si="27"/>
        <v>0</v>
      </c>
    </row>
    <row r="73" spans="1:13" ht="12.75" hidden="1" customHeight="1" outlineLevel="1" x14ac:dyDescent="0.2">
      <c r="A73" s="55" t="str">
        <f>"      "&amp;Labels!B20</f>
        <v xml:space="preserve">      Contribution Margin</v>
      </c>
      <c r="B73" s="136">
        <f t="shared" ref="B73:M73" si="28">SUM(B47,B60)</f>
        <v>0</v>
      </c>
      <c r="C73" s="136">
        <f t="shared" si="28"/>
        <v>0</v>
      </c>
      <c r="D73" s="136">
        <f t="shared" si="28"/>
        <v>0</v>
      </c>
      <c r="E73" s="136">
        <f t="shared" si="28"/>
        <v>0</v>
      </c>
      <c r="F73" s="136">
        <f t="shared" si="28"/>
        <v>0</v>
      </c>
      <c r="G73" s="136">
        <f t="shared" si="28"/>
        <v>0</v>
      </c>
      <c r="H73" s="136">
        <f t="shared" si="28"/>
        <v>0</v>
      </c>
      <c r="I73" s="136">
        <f t="shared" si="28"/>
        <v>0</v>
      </c>
      <c r="J73" s="136">
        <f t="shared" si="28"/>
        <v>0</v>
      </c>
      <c r="K73" s="136">
        <f t="shared" si="28"/>
        <v>0</v>
      </c>
      <c r="L73" s="136">
        <f t="shared" si="28"/>
        <v>0</v>
      </c>
      <c r="M73" s="137">
        <f t="shared" si="28"/>
        <v>0</v>
      </c>
    </row>
    <row r="74" spans="1:13" ht="12.75" hidden="1" customHeight="1" outlineLevel="1" x14ac:dyDescent="0.2">
      <c r="A74" s="55" t="str">
        <f>"      "&amp;Labels!B21</f>
        <v xml:space="preserve">      Contribution Margin %</v>
      </c>
      <c r="B74" s="157">
        <f t="shared" ref="B74:M74" si="29">IF(B72=0,0,B73/B72)</f>
        <v>0</v>
      </c>
      <c r="C74" s="157">
        <f t="shared" si="29"/>
        <v>0</v>
      </c>
      <c r="D74" s="157">
        <f t="shared" si="29"/>
        <v>0</v>
      </c>
      <c r="E74" s="157">
        <f t="shared" si="29"/>
        <v>0</v>
      </c>
      <c r="F74" s="157">
        <f t="shared" si="29"/>
        <v>0</v>
      </c>
      <c r="G74" s="157">
        <f t="shared" si="29"/>
        <v>0</v>
      </c>
      <c r="H74" s="157">
        <f t="shared" si="29"/>
        <v>0</v>
      </c>
      <c r="I74" s="157">
        <f t="shared" si="29"/>
        <v>0</v>
      </c>
      <c r="J74" s="157">
        <f t="shared" si="29"/>
        <v>0</v>
      </c>
      <c r="K74" s="157">
        <f t="shared" si="29"/>
        <v>0</v>
      </c>
      <c r="L74" s="157">
        <f t="shared" si="29"/>
        <v>0</v>
      </c>
      <c r="M74" s="158">
        <f t="shared" si="29"/>
        <v>0</v>
      </c>
    </row>
    <row r="75" spans="1:13" ht="12.75" hidden="1" customHeight="1" outlineLevel="1" x14ac:dyDescent="0.2">
      <c r="A75" s="57" t="str">
        <f>"   "&amp;Labels!C91</f>
        <v xml:space="preserve">   Total</v>
      </c>
      <c r="B75" s="3"/>
      <c r="C75" s="3"/>
      <c r="D75" s="3"/>
      <c r="E75" s="3"/>
      <c r="F75" s="3"/>
      <c r="G75" s="3"/>
      <c r="H75" s="3"/>
      <c r="I75" s="3"/>
      <c r="J75" s="3"/>
      <c r="K75" s="3"/>
      <c r="L75" s="3"/>
      <c r="M75" s="159"/>
    </row>
    <row r="76" spans="1:13" ht="12.75" hidden="1" customHeight="1" outlineLevel="1" x14ac:dyDescent="0.2">
      <c r="A76" s="55" t="str">
        <f>"      "&amp;Labels!B40</f>
        <v xml:space="preserve">      Revenue</v>
      </c>
      <c r="B76" s="136">
        <f t="shared" ref="B76:M76" si="30">SUM(B50,B63)</f>
        <v>0</v>
      </c>
      <c r="C76" s="136">
        <f t="shared" si="30"/>
        <v>0</v>
      </c>
      <c r="D76" s="136">
        <f t="shared" si="30"/>
        <v>0</v>
      </c>
      <c r="E76" s="136">
        <f t="shared" si="30"/>
        <v>0</v>
      </c>
      <c r="F76" s="136">
        <f t="shared" si="30"/>
        <v>0</v>
      </c>
      <c r="G76" s="136">
        <f t="shared" si="30"/>
        <v>0</v>
      </c>
      <c r="H76" s="136">
        <f t="shared" si="30"/>
        <v>0</v>
      </c>
      <c r="I76" s="136">
        <f t="shared" si="30"/>
        <v>0</v>
      </c>
      <c r="J76" s="136">
        <f t="shared" si="30"/>
        <v>0</v>
      </c>
      <c r="K76" s="136">
        <f t="shared" si="30"/>
        <v>0</v>
      </c>
      <c r="L76" s="136">
        <f t="shared" si="30"/>
        <v>0</v>
      </c>
      <c r="M76" s="137">
        <f t="shared" si="30"/>
        <v>0</v>
      </c>
    </row>
    <row r="77" spans="1:13" ht="12.75" hidden="1" customHeight="1" outlineLevel="1" x14ac:dyDescent="0.2">
      <c r="A77" s="55" t="str">
        <f>"      "&amp;Labels!B20</f>
        <v xml:space="preserve">      Contribution Margin</v>
      </c>
      <c r="B77" s="136">
        <f t="shared" ref="B77:M77" si="31">SUM(B51,B64)</f>
        <v>0</v>
      </c>
      <c r="C77" s="136">
        <f t="shared" si="31"/>
        <v>0</v>
      </c>
      <c r="D77" s="136">
        <f t="shared" si="31"/>
        <v>0</v>
      </c>
      <c r="E77" s="136">
        <f t="shared" si="31"/>
        <v>0</v>
      </c>
      <c r="F77" s="136">
        <f t="shared" si="31"/>
        <v>0</v>
      </c>
      <c r="G77" s="136">
        <f t="shared" si="31"/>
        <v>0</v>
      </c>
      <c r="H77" s="136">
        <f t="shared" si="31"/>
        <v>0</v>
      </c>
      <c r="I77" s="136">
        <f t="shared" si="31"/>
        <v>0</v>
      </c>
      <c r="J77" s="136">
        <f t="shared" si="31"/>
        <v>0</v>
      </c>
      <c r="K77" s="136">
        <f t="shared" si="31"/>
        <v>0</v>
      </c>
      <c r="L77" s="136">
        <f t="shared" si="31"/>
        <v>0</v>
      </c>
      <c r="M77" s="137">
        <f t="shared" si="31"/>
        <v>0</v>
      </c>
    </row>
    <row r="78" spans="1:13" ht="12.75" hidden="1" customHeight="1" outlineLevel="1" x14ac:dyDescent="0.2">
      <c r="A78" s="59" t="str">
        <f>"      "&amp;Labels!B21</f>
        <v xml:space="preserve">      Contribution Margin %</v>
      </c>
      <c r="B78" s="160">
        <f t="shared" ref="B78:M78" si="32">IF(B76=0,0,B77/B76)</f>
        <v>0</v>
      </c>
      <c r="C78" s="160">
        <f t="shared" si="32"/>
        <v>0</v>
      </c>
      <c r="D78" s="160">
        <f t="shared" si="32"/>
        <v>0</v>
      </c>
      <c r="E78" s="160">
        <f t="shared" si="32"/>
        <v>0</v>
      </c>
      <c r="F78" s="160">
        <f t="shared" si="32"/>
        <v>0</v>
      </c>
      <c r="G78" s="160">
        <f t="shared" si="32"/>
        <v>0</v>
      </c>
      <c r="H78" s="160">
        <f t="shared" si="32"/>
        <v>0</v>
      </c>
      <c r="I78" s="160">
        <f t="shared" si="32"/>
        <v>0</v>
      </c>
      <c r="J78" s="160">
        <f t="shared" si="32"/>
        <v>0</v>
      </c>
      <c r="K78" s="160">
        <f t="shared" si="32"/>
        <v>0</v>
      </c>
      <c r="L78" s="160">
        <f t="shared" si="32"/>
        <v>0</v>
      </c>
      <c r="M78" s="161">
        <f t="shared" si="32"/>
        <v>0</v>
      </c>
    </row>
    <row r="79" spans="1:13" ht="12.75" hidden="1" customHeight="1" outlineLevel="1" x14ac:dyDescent="0.2"/>
    <row r="80" spans="1:13" ht="12.75" hidden="1" customHeight="1" outlineLevel="1" collapsed="1" x14ac:dyDescent="0.2"/>
    <row r="81" spans="1:13" ht="12.75" customHeight="1" collapsed="1" x14ac:dyDescent="0.2"/>
    <row r="82" spans="1:13" ht="12.75" customHeight="1" x14ac:dyDescent="0.2">
      <c r="A82" s="281" t="str">
        <f>"Summary by Industry / Other Segments"</f>
        <v>Summary by Industry / Other Segments</v>
      </c>
      <c r="B82" s="281"/>
      <c r="C82" s="281"/>
    </row>
    <row r="83" spans="1:13" ht="12.75" hidden="1" customHeight="1" outlineLevel="1" x14ac:dyDescent="0.2">
      <c r="A83" s="1" t="str">
        <f>""</f>
        <v/>
      </c>
    </row>
    <row r="84" spans="1:13" ht="12.75" hidden="1" customHeight="1" outlineLevel="1" x14ac:dyDescent="0.2">
      <c r="B84" s="9" t="str">
        <f>'(FnCalls 1)'!G6</f>
        <v>Q1 2009</v>
      </c>
      <c r="C84" s="10" t="str">
        <f>'(FnCalls 1)'!G7</f>
        <v>Q2 2009</v>
      </c>
      <c r="D84" s="10" t="str">
        <f>'(FnCalls 1)'!G8</f>
        <v>Q3 2009</v>
      </c>
      <c r="E84" s="10" t="str">
        <f>'(FnCalls 1)'!G9</f>
        <v>Q4 2009</v>
      </c>
      <c r="F84" s="10" t="str">
        <f>'(FnCalls 1)'!G10</f>
        <v>Q1 2010</v>
      </c>
      <c r="G84" s="10" t="str">
        <f>'(FnCalls 1)'!G11</f>
        <v>Q2 2010</v>
      </c>
      <c r="H84" s="10" t="str">
        <f>'(FnCalls 1)'!G12</f>
        <v>Q3 2010</v>
      </c>
      <c r="I84" s="10" t="str">
        <f>'(FnCalls 1)'!G13</f>
        <v>Q4 2010</v>
      </c>
      <c r="J84" s="10" t="str">
        <f>'(FnCalls 1)'!G14</f>
        <v>Q1 2011</v>
      </c>
      <c r="K84" s="10" t="str">
        <f>'(FnCalls 1)'!G15</f>
        <v>Q2 2011</v>
      </c>
      <c r="L84" s="10" t="str">
        <f>'(FnCalls 1)'!G16</f>
        <v>Q3 2011</v>
      </c>
      <c r="M84" s="11" t="str">
        <f>'(FnCalls 1)'!G17</f>
        <v>Q4 2011</v>
      </c>
    </row>
    <row r="85" spans="1:13" ht="12.75" hidden="1" customHeight="1" outlineLevel="1" x14ac:dyDescent="0.2">
      <c r="A85" s="49" t="str">
        <f>Labels!B92</f>
        <v>Direct</v>
      </c>
      <c r="B85" s="154"/>
      <c r="C85" s="154"/>
      <c r="D85" s="154"/>
      <c r="E85" s="154"/>
      <c r="F85" s="154"/>
      <c r="G85" s="154"/>
      <c r="H85" s="154"/>
      <c r="I85" s="154"/>
      <c r="J85" s="154"/>
      <c r="K85" s="154"/>
      <c r="L85" s="154"/>
      <c r="M85" s="155"/>
    </row>
    <row r="86" spans="1:13" ht="12.75" hidden="1" customHeight="1" outlineLevel="1" x14ac:dyDescent="0.2">
      <c r="A86" s="52" t="str">
        <f>"   "&amp;Labels!B96</f>
        <v xml:space="preserve">   Direct</v>
      </c>
      <c r="B86" s="19"/>
      <c r="C86" s="19"/>
      <c r="D86" s="19"/>
      <c r="E86" s="19"/>
      <c r="F86" s="19"/>
      <c r="G86" s="19"/>
      <c r="H86" s="19"/>
      <c r="I86" s="19"/>
      <c r="J86" s="19"/>
      <c r="K86" s="19"/>
      <c r="L86" s="19"/>
      <c r="M86" s="156"/>
    </row>
    <row r="87" spans="1:13" ht="12.75" hidden="1" customHeight="1" outlineLevel="1" x14ac:dyDescent="0.2">
      <c r="A87" s="55" t="str">
        <f>"      "&amp;Labels!B40</f>
        <v xml:space="preserve">      Revenue</v>
      </c>
      <c r="B87" s="136">
        <f>'Sales Summary'!B38</f>
        <v>0</v>
      </c>
      <c r="C87" s="136">
        <f>'Sales Summary'!C38</f>
        <v>0</v>
      </c>
      <c r="D87" s="136">
        <f>'Sales Summary'!D38</f>
        <v>0</v>
      </c>
      <c r="E87" s="136">
        <f>'Sales Summary'!E38</f>
        <v>0</v>
      </c>
      <c r="F87" s="136">
        <f>'Sales Summary'!F38</f>
        <v>0</v>
      </c>
      <c r="G87" s="136">
        <f>'Sales Summary'!G38</f>
        <v>0</v>
      </c>
      <c r="H87" s="136">
        <f>'Sales Summary'!H38</f>
        <v>0</v>
      </c>
      <c r="I87" s="136">
        <f>'Sales Summary'!I38</f>
        <v>0</v>
      </c>
      <c r="J87" s="136">
        <f>'Sales Summary'!J38</f>
        <v>0</v>
      </c>
      <c r="K87" s="136">
        <f>'Sales Summary'!K38</f>
        <v>0</v>
      </c>
      <c r="L87" s="136">
        <f>'Sales Summary'!L38</f>
        <v>0</v>
      </c>
      <c r="M87" s="137">
        <f>'Sales Summary'!M38</f>
        <v>0</v>
      </c>
    </row>
    <row r="88" spans="1:13" ht="12.75" hidden="1" customHeight="1" outlineLevel="1" x14ac:dyDescent="0.2">
      <c r="A88" s="55" t="str">
        <f>"      "&amp;Labels!B20</f>
        <v xml:space="preserve">      Contribution Margin</v>
      </c>
      <c r="B88" s="136">
        <f t="shared" ref="B88:M88" si="33">B196</f>
        <v>0</v>
      </c>
      <c r="C88" s="136">
        <f t="shared" si="33"/>
        <v>0</v>
      </c>
      <c r="D88" s="136">
        <f t="shared" si="33"/>
        <v>0</v>
      </c>
      <c r="E88" s="136">
        <f t="shared" si="33"/>
        <v>0</v>
      </c>
      <c r="F88" s="136">
        <f t="shared" si="33"/>
        <v>0</v>
      </c>
      <c r="G88" s="136">
        <f t="shared" si="33"/>
        <v>0</v>
      </c>
      <c r="H88" s="136">
        <f t="shared" si="33"/>
        <v>0</v>
      </c>
      <c r="I88" s="136">
        <f t="shared" si="33"/>
        <v>0</v>
      </c>
      <c r="J88" s="136">
        <f t="shared" si="33"/>
        <v>0</v>
      </c>
      <c r="K88" s="136">
        <f t="shared" si="33"/>
        <v>0</v>
      </c>
      <c r="L88" s="136">
        <f t="shared" si="33"/>
        <v>0</v>
      </c>
      <c r="M88" s="137">
        <f t="shared" si="33"/>
        <v>0</v>
      </c>
    </row>
    <row r="89" spans="1:13" ht="12.75" hidden="1" customHeight="1" outlineLevel="1" x14ac:dyDescent="0.2">
      <c r="A89" s="55" t="str">
        <f>"      "&amp;Labels!B21</f>
        <v xml:space="preserve">      Contribution Margin %</v>
      </c>
      <c r="B89" s="157">
        <f t="shared" ref="B89:M89" si="34">IF(B87=0,0,B88/B87)</f>
        <v>0</v>
      </c>
      <c r="C89" s="157">
        <f t="shared" si="34"/>
        <v>0</v>
      </c>
      <c r="D89" s="157">
        <f t="shared" si="34"/>
        <v>0</v>
      </c>
      <c r="E89" s="157">
        <f t="shared" si="34"/>
        <v>0</v>
      </c>
      <c r="F89" s="157">
        <f t="shared" si="34"/>
        <v>0</v>
      </c>
      <c r="G89" s="157">
        <f t="shared" si="34"/>
        <v>0</v>
      </c>
      <c r="H89" s="157">
        <f t="shared" si="34"/>
        <v>0</v>
      </c>
      <c r="I89" s="157">
        <f t="shared" si="34"/>
        <v>0</v>
      </c>
      <c r="J89" s="157">
        <f t="shared" si="34"/>
        <v>0</v>
      </c>
      <c r="K89" s="157">
        <f t="shared" si="34"/>
        <v>0</v>
      </c>
      <c r="L89" s="157">
        <f t="shared" si="34"/>
        <v>0</v>
      </c>
      <c r="M89" s="158">
        <f t="shared" si="34"/>
        <v>0</v>
      </c>
    </row>
    <row r="90" spans="1:13" ht="12.75" hidden="1" customHeight="1" outlineLevel="1" x14ac:dyDescent="0.2">
      <c r="A90" s="52" t="str">
        <f>"   "&amp;Labels!B97</f>
        <v xml:space="preserve">   Indirect</v>
      </c>
      <c r="B90" s="19"/>
      <c r="C90" s="19"/>
      <c r="D90" s="19"/>
      <c r="E90" s="19"/>
      <c r="F90" s="19"/>
      <c r="G90" s="19"/>
      <c r="H90" s="19"/>
      <c r="I90" s="19"/>
      <c r="J90" s="19"/>
      <c r="K90" s="19"/>
      <c r="L90" s="19"/>
      <c r="M90" s="156"/>
    </row>
    <row r="91" spans="1:13" ht="12.75" hidden="1" customHeight="1" outlineLevel="1" x14ac:dyDescent="0.2">
      <c r="A91" s="55" t="str">
        <f>"      "&amp;Labels!B40</f>
        <v xml:space="preserve">      Revenue</v>
      </c>
      <c r="B91" s="136">
        <f>'Sales Summary'!B39</f>
        <v>0</v>
      </c>
      <c r="C91" s="136">
        <f>'Sales Summary'!C39</f>
        <v>0</v>
      </c>
      <c r="D91" s="136">
        <f>'Sales Summary'!D39</f>
        <v>0</v>
      </c>
      <c r="E91" s="136">
        <f>'Sales Summary'!E39</f>
        <v>0</v>
      </c>
      <c r="F91" s="136">
        <f>'Sales Summary'!F39</f>
        <v>0</v>
      </c>
      <c r="G91" s="136">
        <f>'Sales Summary'!G39</f>
        <v>0</v>
      </c>
      <c r="H91" s="136">
        <f>'Sales Summary'!H39</f>
        <v>0</v>
      </c>
      <c r="I91" s="136">
        <f>'Sales Summary'!I39</f>
        <v>0</v>
      </c>
      <c r="J91" s="136">
        <f>'Sales Summary'!J39</f>
        <v>0</v>
      </c>
      <c r="K91" s="136">
        <f>'Sales Summary'!K39</f>
        <v>0</v>
      </c>
      <c r="L91" s="136">
        <f>'Sales Summary'!L39</f>
        <v>0</v>
      </c>
      <c r="M91" s="137">
        <f>'Sales Summary'!M39</f>
        <v>0</v>
      </c>
    </row>
    <row r="92" spans="1:13" ht="12.75" hidden="1" customHeight="1" outlineLevel="1" x14ac:dyDescent="0.2">
      <c r="A92" s="55" t="str">
        <f>"      "&amp;Labels!B20</f>
        <v xml:space="preserve">      Contribution Margin</v>
      </c>
      <c r="B92" s="136">
        <f t="shared" ref="B92:M92" si="35">B199</f>
        <v>0</v>
      </c>
      <c r="C92" s="136">
        <f t="shared" si="35"/>
        <v>0</v>
      </c>
      <c r="D92" s="136">
        <f t="shared" si="35"/>
        <v>0</v>
      </c>
      <c r="E92" s="136">
        <f t="shared" si="35"/>
        <v>0</v>
      </c>
      <c r="F92" s="136">
        <f t="shared" si="35"/>
        <v>0</v>
      </c>
      <c r="G92" s="136">
        <f t="shared" si="35"/>
        <v>0</v>
      </c>
      <c r="H92" s="136">
        <f t="shared" si="35"/>
        <v>0</v>
      </c>
      <c r="I92" s="136">
        <f t="shared" si="35"/>
        <v>0</v>
      </c>
      <c r="J92" s="136">
        <f t="shared" si="35"/>
        <v>0</v>
      </c>
      <c r="K92" s="136">
        <f t="shared" si="35"/>
        <v>0</v>
      </c>
      <c r="L92" s="136">
        <f t="shared" si="35"/>
        <v>0</v>
      </c>
      <c r="M92" s="137">
        <f t="shared" si="35"/>
        <v>0</v>
      </c>
    </row>
    <row r="93" spans="1:13" ht="12.75" hidden="1" customHeight="1" outlineLevel="1" x14ac:dyDescent="0.2">
      <c r="A93" s="55" t="str">
        <f>"      "&amp;Labels!B21</f>
        <v xml:space="preserve">      Contribution Margin %</v>
      </c>
      <c r="B93" s="157">
        <f t="shared" ref="B93:M93" si="36">IF(B91=0,0,B92/B91)</f>
        <v>0</v>
      </c>
      <c r="C93" s="157">
        <f t="shared" si="36"/>
        <v>0</v>
      </c>
      <c r="D93" s="157">
        <f t="shared" si="36"/>
        <v>0</v>
      </c>
      <c r="E93" s="157">
        <f t="shared" si="36"/>
        <v>0</v>
      </c>
      <c r="F93" s="157">
        <f t="shared" si="36"/>
        <v>0</v>
      </c>
      <c r="G93" s="157">
        <f t="shared" si="36"/>
        <v>0</v>
      </c>
      <c r="H93" s="157">
        <f t="shared" si="36"/>
        <v>0</v>
      </c>
      <c r="I93" s="157">
        <f t="shared" si="36"/>
        <v>0</v>
      </c>
      <c r="J93" s="157">
        <f t="shared" si="36"/>
        <v>0</v>
      </c>
      <c r="K93" s="157">
        <f t="shared" si="36"/>
        <v>0</v>
      </c>
      <c r="L93" s="157">
        <f t="shared" si="36"/>
        <v>0</v>
      </c>
      <c r="M93" s="158">
        <f t="shared" si="36"/>
        <v>0</v>
      </c>
    </row>
    <row r="94" spans="1:13" ht="12.75" hidden="1" customHeight="1" outlineLevel="1" x14ac:dyDescent="0.2">
      <c r="A94" s="57" t="str">
        <f>"   "&amp;Labels!C95</f>
        <v xml:space="preserve">   Total</v>
      </c>
      <c r="B94" s="3"/>
      <c r="C94" s="3"/>
      <c r="D94" s="3"/>
      <c r="E94" s="3"/>
      <c r="F94" s="3"/>
      <c r="G94" s="3"/>
      <c r="H94" s="3"/>
      <c r="I94" s="3"/>
      <c r="J94" s="3"/>
      <c r="K94" s="3"/>
      <c r="L94" s="3"/>
      <c r="M94" s="159"/>
    </row>
    <row r="95" spans="1:13" ht="12.75" hidden="1" customHeight="1" outlineLevel="1" x14ac:dyDescent="0.2">
      <c r="A95" s="55" t="str">
        <f>"      "&amp;Labels!B40</f>
        <v xml:space="preserve">      Revenue</v>
      </c>
      <c r="B95" s="136">
        <f t="shared" ref="B95:M95" si="37">SUM(B42,B55)</f>
        <v>0</v>
      </c>
      <c r="C95" s="136">
        <f t="shared" si="37"/>
        <v>0</v>
      </c>
      <c r="D95" s="136">
        <f t="shared" si="37"/>
        <v>0</v>
      </c>
      <c r="E95" s="136">
        <f t="shared" si="37"/>
        <v>0</v>
      </c>
      <c r="F95" s="136">
        <f t="shared" si="37"/>
        <v>0</v>
      </c>
      <c r="G95" s="136">
        <f t="shared" si="37"/>
        <v>0</v>
      </c>
      <c r="H95" s="136">
        <f t="shared" si="37"/>
        <v>0</v>
      </c>
      <c r="I95" s="136">
        <f t="shared" si="37"/>
        <v>0</v>
      </c>
      <c r="J95" s="136">
        <f t="shared" si="37"/>
        <v>0</v>
      </c>
      <c r="K95" s="136">
        <f t="shared" si="37"/>
        <v>0</v>
      </c>
      <c r="L95" s="136">
        <f t="shared" si="37"/>
        <v>0</v>
      </c>
      <c r="M95" s="137">
        <f t="shared" si="37"/>
        <v>0</v>
      </c>
    </row>
    <row r="96" spans="1:13" ht="12.75" hidden="1" customHeight="1" outlineLevel="1" x14ac:dyDescent="0.2">
      <c r="A96" s="55" t="str">
        <f>"      "&amp;Labels!B20</f>
        <v xml:space="preserve">      Contribution Margin</v>
      </c>
      <c r="B96" s="136">
        <f t="shared" ref="B96:M96" si="38">SUM(B43,B56)</f>
        <v>0</v>
      </c>
      <c r="C96" s="136">
        <f t="shared" si="38"/>
        <v>0</v>
      </c>
      <c r="D96" s="136">
        <f t="shared" si="38"/>
        <v>0</v>
      </c>
      <c r="E96" s="136">
        <f t="shared" si="38"/>
        <v>0</v>
      </c>
      <c r="F96" s="136">
        <f t="shared" si="38"/>
        <v>0</v>
      </c>
      <c r="G96" s="136">
        <f t="shared" si="38"/>
        <v>0</v>
      </c>
      <c r="H96" s="136">
        <f t="shared" si="38"/>
        <v>0</v>
      </c>
      <c r="I96" s="136">
        <f t="shared" si="38"/>
        <v>0</v>
      </c>
      <c r="J96" s="136">
        <f t="shared" si="38"/>
        <v>0</v>
      </c>
      <c r="K96" s="136">
        <f t="shared" si="38"/>
        <v>0</v>
      </c>
      <c r="L96" s="136">
        <f t="shared" si="38"/>
        <v>0</v>
      </c>
      <c r="M96" s="137">
        <f t="shared" si="38"/>
        <v>0</v>
      </c>
    </row>
    <row r="97" spans="1:13" ht="12.75" hidden="1" customHeight="1" outlineLevel="1" x14ac:dyDescent="0.2">
      <c r="A97" s="55" t="str">
        <f>"      "&amp;Labels!B21</f>
        <v xml:space="preserve">      Contribution Margin %</v>
      </c>
      <c r="B97" s="157">
        <f t="shared" ref="B97:M97" si="39">IF(B95=0,0,B96/B95)</f>
        <v>0</v>
      </c>
      <c r="C97" s="157">
        <f t="shared" si="39"/>
        <v>0</v>
      </c>
      <c r="D97" s="157">
        <f t="shared" si="39"/>
        <v>0</v>
      </c>
      <c r="E97" s="157">
        <f t="shared" si="39"/>
        <v>0</v>
      </c>
      <c r="F97" s="157">
        <f t="shared" si="39"/>
        <v>0</v>
      </c>
      <c r="G97" s="157">
        <f t="shared" si="39"/>
        <v>0</v>
      </c>
      <c r="H97" s="157">
        <f t="shared" si="39"/>
        <v>0</v>
      </c>
      <c r="I97" s="157">
        <f t="shared" si="39"/>
        <v>0</v>
      </c>
      <c r="J97" s="157">
        <f t="shared" si="39"/>
        <v>0</v>
      </c>
      <c r="K97" s="157">
        <f t="shared" si="39"/>
        <v>0</v>
      </c>
      <c r="L97" s="157">
        <f t="shared" si="39"/>
        <v>0</v>
      </c>
      <c r="M97" s="158">
        <f t="shared" si="39"/>
        <v>0</v>
      </c>
    </row>
    <row r="98" spans="1:13" ht="12.75" hidden="1" customHeight="1" outlineLevel="1" x14ac:dyDescent="0.2">
      <c r="A98" s="57" t="str">
        <f>Labels!B93</f>
        <v>Indirect</v>
      </c>
      <c r="B98" s="3"/>
      <c r="C98" s="3"/>
      <c r="D98" s="3"/>
      <c r="E98" s="3"/>
      <c r="F98" s="3"/>
      <c r="G98" s="3"/>
      <c r="H98" s="3"/>
      <c r="I98" s="3"/>
      <c r="J98" s="3"/>
      <c r="K98" s="3"/>
      <c r="L98" s="3"/>
      <c r="M98" s="159"/>
    </row>
    <row r="99" spans="1:13" ht="12.75" hidden="1" customHeight="1" outlineLevel="1" x14ac:dyDescent="0.2">
      <c r="A99" s="52" t="str">
        <f>"   "&amp;Labels!B96</f>
        <v xml:space="preserve">   Direct</v>
      </c>
      <c r="B99" s="19"/>
      <c r="C99" s="19"/>
      <c r="D99" s="19"/>
      <c r="E99" s="19"/>
      <c r="F99" s="19"/>
      <c r="G99" s="19"/>
      <c r="H99" s="19"/>
      <c r="I99" s="19"/>
      <c r="J99" s="19"/>
      <c r="K99" s="19"/>
      <c r="L99" s="19"/>
      <c r="M99" s="156"/>
    </row>
    <row r="100" spans="1:13" ht="12.75" hidden="1" customHeight="1" outlineLevel="1" x14ac:dyDescent="0.2">
      <c r="A100" s="55" t="str">
        <f>"      "&amp;Labels!B40</f>
        <v xml:space="preserve">      Revenue</v>
      </c>
      <c r="B100" s="136">
        <f>'Sales Summary'!B42</f>
        <v>0</v>
      </c>
      <c r="C100" s="136">
        <f>'Sales Summary'!C42</f>
        <v>0</v>
      </c>
      <c r="D100" s="136">
        <f>'Sales Summary'!D42</f>
        <v>0</v>
      </c>
      <c r="E100" s="136">
        <f>'Sales Summary'!E42</f>
        <v>0</v>
      </c>
      <c r="F100" s="136">
        <f>'Sales Summary'!F42</f>
        <v>0</v>
      </c>
      <c r="G100" s="136">
        <f>'Sales Summary'!G42</f>
        <v>0</v>
      </c>
      <c r="H100" s="136">
        <f>'Sales Summary'!H42</f>
        <v>0</v>
      </c>
      <c r="I100" s="136">
        <f>'Sales Summary'!I42</f>
        <v>0</v>
      </c>
      <c r="J100" s="136">
        <f>'Sales Summary'!J42</f>
        <v>0</v>
      </c>
      <c r="K100" s="136">
        <f>'Sales Summary'!K42</f>
        <v>0</v>
      </c>
      <c r="L100" s="136">
        <f>'Sales Summary'!L42</f>
        <v>0</v>
      </c>
      <c r="M100" s="137">
        <f>'Sales Summary'!M42</f>
        <v>0</v>
      </c>
    </row>
    <row r="101" spans="1:13" ht="12.75" hidden="1" customHeight="1" outlineLevel="1" x14ac:dyDescent="0.2">
      <c r="A101" s="55" t="str">
        <f>"      "&amp;Labels!B20</f>
        <v xml:space="preserve">      Contribution Margin</v>
      </c>
      <c r="B101" s="136">
        <f t="shared" ref="B101:M101" si="40">B206</f>
        <v>0</v>
      </c>
      <c r="C101" s="136">
        <f t="shared" si="40"/>
        <v>0</v>
      </c>
      <c r="D101" s="136">
        <f t="shared" si="40"/>
        <v>0</v>
      </c>
      <c r="E101" s="136">
        <f t="shared" si="40"/>
        <v>0</v>
      </c>
      <c r="F101" s="136">
        <f t="shared" si="40"/>
        <v>0</v>
      </c>
      <c r="G101" s="136">
        <f t="shared" si="40"/>
        <v>0</v>
      </c>
      <c r="H101" s="136">
        <f t="shared" si="40"/>
        <v>0</v>
      </c>
      <c r="I101" s="136">
        <f t="shared" si="40"/>
        <v>0</v>
      </c>
      <c r="J101" s="136">
        <f t="shared" si="40"/>
        <v>0</v>
      </c>
      <c r="K101" s="136">
        <f t="shared" si="40"/>
        <v>0</v>
      </c>
      <c r="L101" s="136">
        <f t="shared" si="40"/>
        <v>0</v>
      </c>
      <c r="M101" s="137">
        <f t="shared" si="40"/>
        <v>0</v>
      </c>
    </row>
    <row r="102" spans="1:13" ht="12.75" hidden="1" customHeight="1" outlineLevel="1" x14ac:dyDescent="0.2">
      <c r="A102" s="55" t="str">
        <f>"      "&amp;Labels!B21</f>
        <v xml:space="preserve">      Contribution Margin %</v>
      </c>
      <c r="B102" s="157">
        <f t="shared" ref="B102:M102" si="41">IF(B100=0,0,B101/B100)</f>
        <v>0</v>
      </c>
      <c r="C102" s="157">
        <f t="shared" si="41"/>
        <v>0</v>
      </c>
      <c r="D102" s="157">
        <f t="shared" si="41"/>
        <v>0</v>
      </c>
      <c r="E102" s="157">
        <f t="shared" si="41"/>
        <v>0</v>
      </c>
      <c r="F102" s="157">
        <f t="shared" si="41"/>
        <v>0</v>
      </c>
      <c r="G102" s="157">
        <f t="shared" si="41"/>
        <v>0</v>
      </c>
      <c r="H102" s="157">
        <f t="shared" si="41"/>
        <v>0</v>
      </c>
      <c r="I102" s="157">
        <f t="shared" si="41"/>
        <v>0</v>
      </c>
      <c r="J102" s="157">
        <f t="shared" si="41"/>
        <v>0</v>
      </c>
      <c r="K102" s="157">
        <f t="shared" si="41"/>
        <v>0</v>
      </c>
      <c r="L102" s="157">
        <f t="shared" si="41"/>
        <v>0</v>
      </c>
      <c r="M102" s="158">
        <f t="shared" si="41"/>
        <v>0</v>
      </c>
    </row>
    <row r="103" spans="1:13" ht="12.75" hidden="1" customHeight="1" outlineLevel="1" x14ac:dyDescent="0.2">
      <c r="A103" s="52" t="str">
        <f>"   "&amp;Labels!B97</f>
        <v xml:space="preserve">   Indirect</v>
      </c>
      <c r="B103" s="19"/>
      <c r="C103" s="19"/>
      <c r="D103" s="19"/>
      <c r="E103" s="19"/>
      <c r="F103" s="19"/>
      <c r="G103" s="19"/>
      <c r="H103" s="19"/>
      <c r="I103" s="19"/>
      <c r="J103" s="19"/>
      <c r="K103" s="19"/>
      <c r="L103" s="19"/>
      <c r="M103" s="156"/>
    </row>
    <row r="104" spans="1:13" ht="12.75" hidden="1" customHeight="1" outlineLevel="1" x14ac:dyDescent="0.2">
      <c r="A104" s="55" t="str">
        <f>"      "&amp;Labels!B40</f>
        <v xml:space="preserve">      Revenue</v>
      </c>
      <c r="B104" s="136">
        <f>'Sales Summary'!B43</f>
        <v>0</v>
      </c>
      <c r="C104" s="136">
        <f>'Sales Summary'!C43</f>
        <v>0</v>
      </c>
      <c r="D104" s="136">
        <f>'Sales Summary'!D43</f>
        <v>0</v>
      </c>
      <c r="E104" s="136">
        <f>'Sales Summary'!E43</f>
        <v>0</v>
      </c>
      <c r="F104" s="136">
        <f>'Sales Summary'!F43</f>
        <v>0</v>
      </c>
      <c r="G104" s="136">
        <f>'Sales Summary'!G43</f>
        <v>0</v>
      </c>
      <c r="H104" s="136">
        <f>'Sales Summary'!H43</f>
        <v>0</v>
      </c>
      <c r="I104" s="136">
        <f>'Sales Summary'!I43</f>
        <v>0</v>
      </c>
      <c r="J104" s="136">
        <f>'Sales Summary'!J43</f>
        <v>0</v>
      </c>
      <c r="K104" s="136">
        <f>'Sales Summary'!K43</f>
        <v>0</v>
      </c>
      <c r="L104" s="136">
        <f>'Sales Summary'!L43</f>
        <v>0</v>
      </c>
      <c r="M104" s="137">
        <f>'Sales Summary'!M43</f>
        <v>0</v>
      </c>
    </row>
    <row r="105" spans="1:13" ht="12.75" hidden="1" customHeight="1" outlineLevel="1" x14ac:dyDescent="0.2">
      <c r="A105" s="55" t="str">
        <f>"      "&amp;Labels!B20</f>
        <v xml:space="preserve">      Contribution Margin</v>
      </c>
      <c r="B105" s="136">
        <f t="shared" ref="B105:M105" si="42">B209</f>
        <v>0</v>
      </c>
      <c r="C105" s="136">
        <f t="shared" si="42"/>
        <v>0</v>
      </c>
      <c r="D105" s="136">
        <f t="shared" si="42"/>
        <v>0</v>
      </c>
      <c r="E105" s="136">
        <f t="shared" si="42"/>
        <v>0</v>
      </c>
      <c r="F105" s="136">
        <f t="shared" si="42"/>
        <v>0</v>
      </c>
      <c r="G105" s="136">
        <f t="shared" si="42"/>
        <v>0</v>
      </c>
      <c r="H105" s="136">
        <f t="shared" si="42"/>
        <v>0</v>
      </c>
      <c r="I105" s="136">
        <f t="shared" si="42"/>
        <v>0</v>
      </c>
      <c r="J105" s="136">
        <f t="shared" si="42"/>
        <v>0</v>
      </c>
      <c r="K105" s="136">
        <f t="shared" si="42"/>
        <v>0</v>
      </c>
      <c r="L105" s="136">
        <f t="shared" si="42"/>
        <v>0</v>
      </c>
      <c r="M105" s="137">
        <f t="shared" si="42"/>
        <v>0</v>
      </c>
    </row>
    <row r="106" spans="1:13" ht="12.75" hidden="1" customHeight="1" outlineLevel="1" x14ac:dyDescent="0.2">
      <c r="A106" s="55" t="str">
        <f>"      "&amp;Labels!B21</f>
        <v xml:space="preserve">      Contribution Margin %</v>
      </c>
      <c r="B106" s="157">
        <f t="shared" ref="B106:M106" si="43">IF(B104=0,0,B105/B104)</f>
        <v>0</v>
      </c>
      <c r="C106" s="157">
        <f t="shared" si="43"/>
        <v>0</v>
      </c>
      <c r="D106" s="157">
        <f t="shared" si="43"/>
        <v>0</v>
      </c>
      <c r="E106" s="157">
        <f t="shared" si="43"/>
        <v>0</v>
      </c>
      <c r="F106" s="157">
        <f t="shared" si="43"/>
        <v>0</v>
      </c>
      <c r="G106" s="157">
        <f t="shared" si="43"/>
        <v>0</v>
      </c>
      <c r="H106" s="157">
        <f t="shared" si="43"/>
        <v>0</v>
      </c>
      <c r="I106" s="157">
        <f t="shared" si="43"/>
        <v>0</v>
      </c>
      <c r="J106" s="157">
        <f t="shared" si="43"/>
        <v>0</v>
      </c>
      <c r="K106" s="157">
        <f t="shared" si="43"/>
        <v>0</v>
      </c>
      <c r="L106" s="157">
        <f t="shared" si="43"/>
        <v>0</v>
      </c>
      <c r="M106" s="158">
        <f t="shared" si="43"/>
        <v>0</v>
      </c>
    </row>
    <row r="107" spans="1:13" ht="12.75" hidden="1" customHeight="1" outlineLevel="1" x14ac:dyDescent="0.2">
      <c r="A107" s="57" t="str">
        <f>"   "&amp;Labels!C95</f>
        <v xml:space="preserve">   Total</v>
      </c>
      <c r="B107" s="3"/>
      <c r="C107" s="3"/>
      <c r="D107" s="3"/>
      <c r="E107" s="3"/>
      <c r="F107" s="3"/>
      <c r="G107" s="3"/>
      <c r="H107" s="3"/>
      <c r="I107" s="3"/>
      <c r="J107" s="3"/>
      <c r="K107" s="3"/>
      <c r="L107" s="3"/>
      <c r="M107" s="159"/>
    </row>
    <row r="108" spans="1:13" ht="12.75" hidden="1" customHeight="1" outlineLevel="1" x14ac:dyDescent="0.2">
      <c r="A108" s="55" t="str">
        <f>"      "&amp;Labels!B40</f>
        <v xml:space="preserve">      Revenue</v>
      </c>
      <c r="B108" s="136">
        <f t="shared" ref="B108:M108" si="44">SUM(B46,B59)</f>
        <v>0</v>
      </c>
      <c r="C108" s="136">
        <f t="shared" si="44"/>
        <v>0</v>
      </c>
      <c r="D108" s="136">
        <f t="shared" si="44"/>
        <v>0</v>
      </c>
      <c r="E108" s="136">
        <f t="shared" si="44"/>
        <v>0</v>
      </c>
      <c r="F108" s="136">
        <f t="shared" si="44"/>
        <v>0</v>
      </c>
      <c r="G108" s="136">
        <f t="shared" si="44"/>
        <v>0</v>
      </c>
      <c r="H108" s="136">
        <f t="shared" si="44"/>
        <v>0</v>
      </c>
      <c r="I108" s="136">
        <f t="shared" si="44"/>
        <v>0</v>
      </c>
      <c r="J108" s="136">
        <f t="shared" si="44"/>
        <v>0</v>
      </c>
      <c r="K108" s="136">
        <f t="shared" si="44"/>
        <v>0</v>
      </c>
      <c r="L108" s="136">
        <f t="shared" si="44"/>
        <v>0</v>
      </c>
      <c r="M108" s="137">
        <f t="shared" si="44"/>
        <v>0</v>
      </c>
    </row>
    <row r="109" spans="1:13" ht="12.75" hidden="1" customHeight="1" outlineLevel="1" x14ac:dyDescent="0.2">
      <c r="A109" s="55" t="str">
        <f>"      "&amp;Labels!B20</f>
        <v xml:space="preserve">      Contribution Margin</v>
      </c>
      <c r="B109" s="136">
        <f t="shared" ref="B109:M109" si="45">SUM(B47,B60)</f>
        <v>0</v>
      </c>
      <c r="C109" s="136">
        <f t="shared" si="45"/>
        <v>0</v>
      </c>
      <c r="D109" s="136">
        <f t="shared" si="45"/>
        <v>0</v>
      </c>
      <c r="E109" s="136">
        <f t="shared" si="45"/>
        <v>0</v>
      </c>
      <c r="F109" s="136">
        <f t="shared" si="45"/>
        <v>0</v>
      </c>
      <c r="G109" s="136">
        <f t="shared" si="45"/>
        <v>0</v>
      </c>
      <c r="H109" s="136">
        <f t="shared" si="45"/>
        <v>0</v>
      </c>
      <c r="I109" s="136">
        <f t="shared" si="45"/>
        <v>0</v>
      </c>
      <c r="J109" s="136">
        <f t="shared" si="45"/>
        <v>0</v>
      </c>
      <c r="K109" s="136">
        <f t="shared" si="45"/>
        <v>0</v>
      </c>
      <c r="L109" s="136">
        <f t="shared" si="45"/>
        <v>0</v>
      </c>
      <c r="M109" s="137">
        <f t="shared" si="45"/>
        <v>0</v>
      </c>
    </row>
    <row r="110" spans="1:13" ht="12.75" hidden="1" customHeight="1" outlineLevel="1" x14ac:dyDescent="0.2">
      <c r="A110" s="55" t="str">
        <f>"      "&amp;Labels!B21</f>
        <v xml:space="preserve">      Contribution Margin %</v>
      </c>
      <c r="B110" s="157">
        <f t="shared" ref="B110:M110" si="46">IF(B108=0,0,B109/B108)</f>
        <v>0</v>
      </c>
      <c r="C110" s="157">
        <f t="shared" si="46"/>
        <v>0</v>
      </c>
      <c r="D110" s="157">
        <f t="shared" si="46"/>
        <v>0</v>
      </c>
      <c r="E110" s="157">
        <f t="shared" si="46"/>
        <v>0</v>
      </c>
      <c r="F110" s="157">
        <f t="shared" si="46"/>
        <v>0</v>
      </c>
      <c r="G110" s="157">
        <f t="shared" si="46"/>
        <v>0</v>
      </c>
      <c r="H110" s="157">
        <f t="shared" si="46"/>
        <v>0</v>
      </c>
      <c r="I110" s="157">
        <f t="shared" si="46"/>
        <v>0</v>
      </c>
      <c r="J110" s="157">
        <f t="shared" si="46"/>
        <v>0</v>
      </c>
      <c r="K110" s="157">
        <f t="shared" si="46"/>
        <v>0</v>
      </c>
      <c r="L110" s="157">
        <f t="shared" si="46"/>
        <v>0</v>
      </c>
      <c r="M110" s="158">
        <f t="shared" si="46"/>
        <v>0</v>
      </c>
    </row>
    <row r="111" spans="1:13" ht="12.75" hidden="1" customHeight="1" outlineLevel="1" x14ac:dyDescent="0.2">
      <c r="A111" s="90" t="str">
        <f>Labels!C91</f>
        <v>Total</v>
      </c>
      <c r="B111" s="6"/>
      <c r="C111" s="6"/>
      <c r="D111" s="6"/>
      <c r="E111" s="6"/>
      <c r="F111" s="6"/>
      <c r="G111" s="6"/>
      <c r="H111" s="6"/>
      <c r="I111" s="6"/>
      <c r="J111" s="6"/>
      <c r="K111" s="6"/>
      <c r="L111" s="6"/>
      <c r="M111" s="7"/>
    </row>
    <row r="112" spans="1:13" ht="12.75" hidden="1" customHeight="1" outlineLevel="1" x14ac:dyDescent="0.2">
      <c r="A112" s="52" t="str">
        <f>"   "&amp;Labels!B96</f>
        <v xml:space="preserve">   Direct</v>
      </c>
      <c r="B112" s="19"/>
      <c r="C112" s="19"/>
      <c r="D112" s="19"/>
      <c r="E112" s="19"/>
      <c r="F112" s="19"/>
      <c r="G112" s="19"/>
      <c r="H112" s="19"/>
      <c r="I112" s="19"/>
      <c r="J112" s="19"/>
      <c r="K112" s="19"/>
      <c r="L112" s="19"/>
      <c r="M112" s="156"/>
    </row>
    <row r="113" spans="1:13" ht="12.75" hidden="1" customHeight="1" outlineLevel="1" x14ac:dyDescent="0.2">
      <c r="A113" s="55" t="str">
        <f>"      "&amp;Labels!B40</f>
        <v xml:space="preserve">      Revenue</v>
      </c>
      <c r="B113" s="136">
        <f>'Sales Summary'!B46</f>
        <v>0</v>
      </c>
      <c r="C113" s="136">
        <f>'Sales Summary'!C46</f>
        <v>0</v>
      </c>
      <c r="D113" s="136">
        <f>'Sales Summary'!D46</f>
        <v>0</v>
      </c>
      <c r="E113" s="136">
        <f>'Sales Summary'!E46</f>
        <v>0</v>
      </c>
      <c r="F113" s="136">
        <f>'Sales Summary'!F46</f>
        <v>0</v>
      </c>
      <c r="G113" s="136">
        <f>'Sales Summary'!G46</f>
        <v>0</v>
      </c>
      <c r="H113" s="136">
        <f>'Sales Summary'!H46</f>
        <v>0</v>
      </c>
      <c r="I113" s="136">
        <f>'Sales Summary'!I46</f>
        <v>0</v>
      </c>
      <c r="J113" s="136">
        <f>'Sales Summary'!J46</f>
        <v>0</v>
      </c>
      <c r="K113" s="136">
        <f>'Sales Summary'!K46</f>
        <v>0</v>
      </c>
      <c r="L113" s="136">
        <f>'Sales Summary'!L46</f>
        <v>0</v>
      </c>
      <c r="M113" s="137">
        <f>'Sales Summary'!M46</f>
        <v>0</v>
      </c>
    </row>
    <row r="114" spans="1:13" ht="12.75" hidden="1" customHeight="1" outlineLevel="1" x14ac:dyDescent="0.2">
      <c r="A114" s="55" t="str">
        <f>"      "&amp;Labels!B20</f>
        <v xml:space="preserve">      Contribution Margin</v>
      </c>
      <c r="B114" s="136">
        <f t="shared" ref="B114:M114" si="47">SUM(B88,B101)</f>
        <v>0</v>
      </c>
      <c r="C114" s="136">
        <f t="shared" si="47"/>
        <v>0</v>
      </c>
      <c r="D114" s="136">
        <f t="shared" si="47"/>
        <v>0</v>
      </c>
      <c r="E114" s="136">
        <f t="shared" si="47"/>
        <v>0</v>
      </c>
      <c r="F114" s="136">
        <f t="shared" si="47"/>
        <v>0</v>
      </c>
      <c r="G114" s="136">
        <f t="shared" si="47"/>
        <v>0</v>
      </c>
      <c r="H114" s="136">
        <f t="shared" si="47"/>
        <v>0</v>
      </c>
      <c r="I114" s="136">
        <f t="shared" si="47"/>
        <v>0</v>
      </c>
      <c r="J114" s="136">
        <f t="shared" si="47"/>
        <v>0</v>
      </c>
      <c r="K114" s="136">
        <f t="shared" si="47"/>
        <v>0</v>
      </c>
      <c r="L114" s="136">
        <f t="shared" si="47"/>
        <v>0</v>
      </c>
      <c r="M114" s="137">
        <f t="shared" si="47"/>
        <v>0</v>
      </c>
    </row>
    <row r="115" spans="1:13" ht="12.75" hidden="1" customHeight="1" outlineLevel="1" x14ac:dyDescent="0.2">
      <c r="A115" s="55" t="str">
        <f>"      "&amp;Labels!B21</f>
        <v xml:space="preserve">      Contribution Margin %</v>
      </c>
      <c r="B115" s="157">
        <f t="shared" ref="B115:M115" si="48">IF(B113=0,0,B114/B113)</f>
        <v>0</v>
      </c>
      <c r="C115" s="157">
        <f t="shared" si="48"/>
        <v>0</v>
      </c>
      <c r="D115" s="157">
        <f t="shared" si="48"/>
        <v>0</v>
      </c>
      <c r="E115" s="157">
        <f t="shared" si="48"/>
        <v>0</v>
      </c>
      <c r="F115" s="157">
        <f t="shared" si="48"/>
        <v>0</v>
      </c>
      <c r="G115" s="157">
        <f t="shared" si="48"/>
        <v>0</v>
      </c>
      <c r="H115" s="157">
        <f t="shared" si="48"/>
        <v>0</v>
      </c>
      <c r="I115" s="157">
        <f t="shared" si="48"/>
        <v>0</v>
      </c>
      <c r="J115" s="157">
        <f t="shared" si="48"/>
        <v>0</v>
      </c>
      <c r="K115" s="157">
        <f t="shared" si="48"/>
        <v>0</v>
      </c>
      <c r="L115" s="157">
        <f t="shared" si="48"/>
        <v>0</v>
      </c>
      <c r="M115" s="158">
        <f t="shared" si="48"/>
        <v>0</v>
      </c>
    </row>
    <row r="116" spans="1:13" ht="12.75" hidden="1" customHeight="1" outlineLevel="1" x14ac:dyDescent="0.2">
      <c r="A116" s="52" t="str">
        <f>"   "&amp;Labels!B97</f>
        <v xml:space="preserve">   Indirect</v>
      </c>
      <c r="B116" s="19"/>
      <c r="C116" s="19"/>
      <c r="D116" s="19"/>
      <c r="E116" s="19"/>
      <c r="F116" s="19"/>
      <c r="G116" s="19"/>
      <c r="H116" s="19"/>
      <c r="I116" s="19"/>
      <c r="J116" s="19"/>
      <c r="K116" s="19"/>
      <c r="L116" s="19"/>
      <c r="M116" s="156"/>
    </row>
    <row r="117" spans="1:13" ht="12.75" hidden="1" customHeight="1" outlineLevel="1" x14ac:dyDescent="0.2">
      <c r="A117" s="55" t="str">
        <f>"      "&amp;Labels!B40</f>
        <v xml:space="preserve">      Revenue</v>
      </c>
      <c r="B117" s="136">
        <f>'Sales Summary'!B47</f>
        <v>0</v>
      </c>
      <c r="C117" s="136">
        <f>'Sales Summary'!C47</f>
        <v>0</v>
      </c>
      <c r="D117" s="136">
        <f>'Sales Summary'!D47</f>
        <v>0</v>
      </c>
      <c r="E117" s="136">
        <f>'Sales Summary'!E47</f>
        <v>0</v>
      </c>
      <c r="F117" s="136">
        <f>'Sales Summary'!F47</f>
        <v>0</v>
      </c>
      <c r="G117" s="136">
        <f>'Sales Summary'!G47</f>
        <v>0</v>
      </c>
      <c r="H117" s="136">
        <f>'Sales Summary'!H47</f>
        <v>0</v>
      </c>
      <c r="I117" s="136">
        <f>'Sales Summary'!I47</f>
        <v>0</v>
      </c>
      <c r="J117" s="136">
        <f>'Sales Summary'!J47</f>
        <v>0</v>
      </c>
      <c r="K117" s="136">
        <f>'Sales Summary'!K47</f>
        <v>0</v>
      </c>
      <c r="L117" s="136">
        <f>'Sales Summary'!L47</f>
        <v>0</v>
      </c>
      <c r="M117" s="137">
        <f>'Sales Summary'!M47</f>
        <v>0</v>
      </c>
    </row>
    <row r="118" spans="1:13" ht="12.75" hidden="1" customHeight="1" outlineLevel="1" x14ac:dyDescent="0.2">
      <c r="A118" s="55" t="str">
        <f>"      "&amp;Labels!B20</f>
        <v xml:space="preserve">      Contribution Margin</v>
      </c>
      <c r="B118" s="136">
        <f t="shared" ref="B118:M118" si="49">SUM(B92,B105)</f>
        <v>0</v>
      </c>
      <c r="C118" s="136">
        <f t="shared" si="49"/>
        <v>0</v>
      </c>
      <c r="D118" s="136">
        <f t="shared" si="49"/>
        <v>0</v>
      </c>
      <c r="E118" s="136">
        <f t="shared" si="49"/>
        <v>0</v>
      </c>
      <c r="F118" s="136">
        <f t="shared" si="49"/>
        <v>0</v>
      </c>
      <c r="G118" s="136">
        <f t="shared" si="49"/>
        <v>0</v>
      </c>
      <c r="H118" s="136">
        <f t="shared" si="49"/>
        <v>0</v>
      </c>
      <c r="I118" s="136">
        <f t="shared" si="49"/>
        <v>0</v>
      </c>
      <c r="J118" s="136">
        <f t="shared" si="49"/>
        <v>0</v>
      </c>
      <c r="K118" s="136">
        <f t="shared" si="49"/>
        <v>0</v>
      </c>
      <c r="L118" s="136">
        <f t="shared" si="49"/>
        <v>0</v>
      </c>
      <c r="M118" s="137">
        <f t="shared" si="49"/>
        <v>0</v>
      </c>
    </row>
    <row r="119" spans="1:13" ht="12.75" hidden="1" customHeight="1" outlineLevel="1" x14ac:dyDescent="0.2">
      <c r="A119" s="55" t="str">
        <f>"      "&amp;Labels!B21</f>
        <v xml:space="preserve">      Contribution Margin %</v>
      </c>
      <c r="B119" s="157">
        <f t="shared" ref="B119:M119" si="50">IF(B117=0,0,B118/B117)</f>
        <v>0</v>
      </c>
      <c r="C119" s="157">
        <f t="shared" si="50"/>
        <v>0</v>
      </c>
      <c r="D119" s="157">
        <f t="shared" si="50"/>
        <v>0</v>
      </c>
      <c r="E119" s="157">
        <f t="shared" si="50"/>
        <v>0</v>
      </c>
      <c r="F119" s="157">
        <f t="shared" si="50"/>
        <v>0</v>
      </c>
      <c r="G119" s="157">
        <f t="shared" si="50"/>
        <v>0</v>
      </c>
      <c r="H119" s="157">
        <f t="shared" si="50"/>
        <v>0</v>
      </c>
      <c r="I119" s="157">
        <f t="shared" si="50"/>
        <v>0</v>
      </c>
      <c r="J119" s="157">
        <f t="shared" si="50"/>
        <v>0</v>
      </c>
      <c r="K119" s="157">
        <f t="shared" si="50"/>
        <v>0</v>
      </c>
      <c r="L119" s="157">
        <f t="shared" si="50"/>
        <v>0</v>
      </c>
      <c r="M119" s="158">
        <f t="shared" si="50"/>
        <v>0</v>
      </c>
    </row>
    <row r="120" spans="1:13" ht="12.75" hidden="1" customHeight="1" outlineLevel="1" x14ac:dyDescent="0.2">
      <c r="A120" s="57" t="str">
        <f>"   "&amp;Labels!C95</f>
        <v xml:space="preserve">   Total</v>
      </c>
      <c r="B120" s="3"/>
      <c r="C120" s="3"/>
      <c r="D120" s="3"/>
      <c r="E120" s="3"/>
      <c r="F120" s="3"/>
      <c r="G120" s="3"/>
      <c r="H120" s="3"/>
      <c r="I120" s="3"/>
      <c r="J120" s="3"/>
      <c r="K120" s="3"/>
      <c r="L120" s="3"/>
      <c r="M120" s="159"/>
    </row>
    <row r="121" spans="1:13" ht="12.75" hidden="1" customHeight="1" outlineLevel="1" x14ac:dyDescent="0.2">
      <c r="A121" s="55" t="str">
        <f>"      "&amp;Labels!B40</f>
        <v xml:space="preserve">      Revenue</v>
      </c>
      <c r="B121" s="136">
        <f t="shared" ref="B121:M121" si="51">SUM(B50,B63)</f>
        <v>0</v>
      </c>
      <c r="C121" s="136">
        <f t="shared" si="51"/>
        <v>0</v>
      </c>
      <c r="D121" s="136">
        <f t="shared" si="51"/>
        <v>0</v>
      </c>
      <c r="E121" s="136">
        <f t="shared" si="51"/>
        <v>0</v>
      </c>
      <c r="F121" s="136">
        <f t="shared" si="51"/>
        <v>0</v>
      </c>
      <c r="G121" s="136">
        <f t="shared" si="51"/>
        <v>0</v>
      </c>
      <c r="H121" s="136">
        <f t="shared" si="51"/>
        <v>0</v>
      </c>
      <c r="I121" s="136">
        <f t="shared" si="51"/>
        <v>0</v>
      </c>
      <c r="J121" s="136">
        <f t="shared" si="51"/>
        <v>0</v>
      </c>
      <c r="K121" s="136">
        <f t="shared" si="51"/>
        <v>0</v>
      </c>
      <c r="L121" s="136">
        <f t="shared" si="51"/>
        <v>0</v>
      </c>
      <c r="M121" s="137">
        <f t="shared" si="51"/>
        <v>0</v>
      </c>
    </row>
    <row r="122" spans="1:13" ht="12.75" hidden="1" customHeight="1" outlineLevel="1" x14ac:dyDescent="0.2">
      <c r="A122" s="55" t="str">
        <f>"      "&amp;Labels!B20</f>
        <v xml:space="preserve">      Contribution Margin</v>
      </c>
      <c r="B122" s="136">
        <f t="shared" ref="B122:M122" si="52">SUM(B51,B64)</f>
        <v>0</v>
      </c>
      <c r="C122" s="136">
        <f t="shared" si="52"/>
        <v>0</v>
      </c>
      <c r="D122" s="136">
        <f t="shared" si="52"/>
        <v>0</v>
      </c>
      <c r="E122" s="136">
        <f t="shared" si="52"/>
        <v>0</v>
      </c>
      <c r="F122" s="136">
        <f t="shared" si="52"/>
        <v>0</v>
      </c>
      <c r="G122" s="136">
        <f t="shared" si="52"/>
        <v>0</v>
      </c>
      <c r="H122" s="136">
        <f t="shared" si="52"/>
        <v>0</v>
      </c>
      <c r="I122" s="136">
        <f t="shared" si="52"/>
        <v>0</v>
      </c>
      <c r="J122" s="136">
        <f t="shared" si="52"/>
        <v>0</v>
      </c>
      <c r="K122" s="136">
        <f t="shared" si="52"/>
        <v>0</v>
      </c>
      <c r="L122" s="136">
        <f t="shared" si="52"/>
        <v>0</v>
      </c>
      <c r="M122" s="137">
        <f t="shared" si="52"/>
        <v>0</v>
      </c>
    </row>
    <row r="123" spans="1:13" ht="12.75" hidden="1" customHeight="1" outlineLevel="1" x14ac:dyDescent="0.2">
      <c r="A123" s="59" t="str">
        <f>"      "&amp;Labels!B21</f>
        <v xml:space="preserve">      Contribution Margin %</v>
      </c>
      <c r="B123" s="160">
        <f t="shared" ref="B123:M123" si="53">IF(B121=0,0,B122/B121)</f>
        <v>0</v>
      </c>
      <c r="C123" s="160">
        <f t="shared" si="53"/>
        <v>0</v>
      </c>
      <c r="D123" s="160">
        <f t="shared" si="53"/>
        <v>0</v>
      </c>
      <c r="E123" s="160">
        <f t="shared" si="53"/>
        <v>0</v>
      </c>
      <c r="F123" s="160">
        <f t="shared" si="53"/>
        <v>0</v>
      </c>
      <c r="G123" s="160">
        <f t="shared" si="53"/>
        <v>0</v>
      </c>
      <c r="H123" s="160">
        <f t="shared" si="53"/>
        <v>0</v>
      </c>
      <c r="I123" s="160">
        <f t="shared" si="53"/>
        <v>0</v>
      </c>
      <c r="J123" s="160">
        <f t="shared" si="53"/>
        <v>0</v>
      </c>
      <c r="K123" s="160">
        <f t="shared" si="53"/>
        <v>0</v>
      </c>
      <c r="L123" s="160">
        <f t="shared" si="53"/>
        <v>0</v>
      </c>
      <c r="M123" s="161">
        <f t="shared" si="53"/>
        <v>0</v>
      </c>
    </row>
    <row r="124" spans="1:13" ht="12.75" hidden="1" customHeight="1" outlineLevel="1" x14ac:dyDescent="0.2"/>
    <row r="125" spans="1:13" ht="12.75" hidden="1" customHeight="1" outlineLevel="1" collapsed="1" x14ac:dyDescent="0.2"/>
    <row r="126" spans="1:13" ht="12.75" customHeight="1" collapsed="1" x14ac:dyDescent="0.2"/>
    <row r="127" spans="1:13" ht="12.75" customHeight="1" x14ac:dyDescent="0.2">
      <c r="A127" s="281" t="str">
        <f>"Contribution Margin Detail"</f>
        <v>Contribution Margin Detail</v>
      </c>
      <c r="B127" s="281"/>
      <c r="C127" s="281"/>
    </row>
    <row r="128" spans="1:13" ht="12.75" hidden="1" customHeight="1" outlineLevel="1" x14ac:dyDescent="0.2">
      <c r="A128" s="1" t="str">
        <f>""</f>
        <v/>
      </c>
    </row>
    <row r="129" spans="1:13" ht="12.75" hidden="1" customHeight="1" outlineLevel="1" x14ac:dyDescent="0.2">
      <c r="B129" s="9" t="str">
        <f>'(FnCalls 1)'!G6</f>
        <v>Q1 2009</v>
      </c>
      <c r="C129" s="10" t="str">
        <f>'(FnCalls 1)'!G7</f>
        <v>Q2 2009</v>
      </c>
      <c r="D129" s="10" t="str">
        <f>'(FnCalls 1)'!G8</f>
        <v>Q3 2009</v>
      </c>
      <c r="E129" s="10" t="str">
        <f>'(FnCalls 1)'!G9</f>
        <v>Q4 2009</v>
      </c>
      <c r="F129" s="10" t="str">
        <f>'(FnCalls 1)'!G10</f>
        <v>Q1 2010</v>
      </c>
      <c r="G129" s="10" t="str">
        <f>'(FnCalls 1)'!G11</f>
        <v>Q2 2010</v>
      </c>
      <c r="H129" s="10" t="str">
        <f>'(FnCalls 1)'!G12</f>
        <v>Q3 2010</v>
      </c>
      <c r="I129" s="10" t="str">
        <f>'(FnCalls 1)'!G13</f>
        <v>Q4 2010</v>
      </c>
      <c r="J129" s="10" t="str">
        <f>'(FnCalls 1)'!G14</f>
        <v>Q1 2011</v>
      </c>
      <c r="K129" s="10" t="str">
        <f>'(FnCalls 1)'!G15</f>
        <v>Q2 2011</v>
      </c>
      <c r="L129" s="10" t="str">
        <f>'(FnCalls 1)'!G16</f>
        <v>Q3 2011</v>
      </c>
      <c r="M129" s="11" t="str">
        <f>'(FnCalls 1)'!G17</f>
        <v>Q4 2011</v>
      </c>
    </row>
    <row r="130" spans="1:13" ht="12.75" hidden="1" customHeight="1" outlineLevel="1" x14ac:dyDescent="0.2">
      <c r="A130" s="49" t="str">
        <f>Labels!B111</f>
        <v>Drill Press</v>
      </c>
      <c r="B130" s="154"/>
      <c r="C130" s="154"/>
      <c r="D130" s="154"/>
      <c r="E130" s="154"/>
      <c r="F130" s="154"/>
      <c r="G130" s="154"/>
      <c r="H130" s="154"/>
      <c r="I130" s="154"/>
      <c r="J130" s="154"/>
      <c r="K130" s="154"/>
      <c r="L130" s="154"/>
      <c r="M130" s="155"/>
    </row>
    <row r="131" spans="1:13" ht="12.75" hidden="1" customHeight="1" outlineLevel="1" x14ac:dyDescent="0.2">
      <c r="A131" s="52" t="str">
        <f>"   "&amp;Labels!B100</f>
        <v xml:space="preserve">   East</v>
      </c>
      <c r="B131" s="19"/>
      <c r="C131" s="19"/>
      <c r="D131" s="19"/>
      <c r="E131" s="19"/>
      <c r="F131" s="19"/>
      <c r="G131" s="19"/>
      <c r="H131" s="19"/>
      <c r="I131" s="19"/>
      <c r="J131" s="19"/>
      <c r="K131" s="19"/>
      <c r="L131" s="19"/>
      <c r="M131" s="156"/>
    </row>
    <row r="132" spans="1:13" ht="12.75" hidden="1" customHeight="1" outlineLevel="1" x14ac:dyDescent="0.2">
      <c r="A132" s="55" t="str">
        <f>"      "&amp;Labels!B92</f>
        <v xml:space="preserve">      Direct</v>
      </c>
      <c r="B132" s="20"/>
      <c r="C132" s="20"/>
      <c r="D132" s="20"/>
      <c r="E132" s="20"/>
      <c r="F132" s="20"/>
      <c r="G132" s="20"/>
      <c r="H132" s="20"/>
      <c r="I132" s="20"/>
      <c r="J132" s="20"/>
      <c r="K132" s="20"/>
      <c r="L132" s="20"/>
      <c r="M132" s="21"/>
    </row>
    <row r="133" spans="1:13" ht="12.75" hidden="1" customHeight="1" outlineLevel="1" x14ac:dyDescent="0.2">
      <c r="A133" s="55" t="str">
        <f>"         "&amp;Labels!B96</f>
        <v xml:space="preserve">         Direct</v>
      </c>
      <c r="B133" s="20"/>
      <c r="C133" s="20"/>
      <c r="D133" s="20"/>
      <c r="E133" s="20"/>
      <c r="F133" s="20"/>
      <c r="G133" s="20"/>
      <c r="H133" s="20"/>
      <c r="I133" s="20"/>
      <c r="J133" s="20"/>
      <c r="K133" s="20"/>
      <c r="L133" s="20"/>
      <c r="M133" s="21"/>
    </row>
    <row r="134" spans="1:13" ht="12.75" hidden="1" customHeight="1" outlineLevel="1" x14ac:dyDescent="0.2">
      <c r="A134" s="55" t="str">
        <f>"            "&amp;Labels!B20</f>
        <v xml:space="preserve">            Contribution Margin</v>
      </c>
      <c r="B134" s="109">
        <f>'Sales Summary'!B12-B343</f>
        <v>0</v>
      </c>
      <c r="C134" s="109">
        <f>'Sales Summary'!C12-C343</f>
        <v>0</v>
      </c>
      <c r="D134" s="109">
        <f>'Sales Summary'!D12-D343</f>
        <v>0</v>
      </c>
      <c r="E134" s="109">
        <f>'Sales Summary'!E12-E343</f>
        <v>0</v>
      </c>
      <c r="F134" s="109">
        <f>'Sales Summary'!F12-F343</f>
        <v>0</v>
      </c>
      <c r="G134" s="109">
        <f>'Sales Summary'!G12-G343</f>
        <v>0</v>
      </c>
      <c r="H134" s="109">
        <f>'Sales Summary'!H12-H343</f>
        <v>0</v>
      </c>
      <c r="I134" s="109">
        <f>'Sales Summary'!I12-I343</f>
        <v>0</v>
      </c>
      <c r="J134" s="109">
        <f>'Sales Summary'!J12-J343</f>
        <v>0</v>
      </c>
      <c r="K134" s="109">
        <f>'Sales Summary'!K12-K343</f>
        <v>0</v>
      </c>
      <c r="L134" s="109">
        <f>'Sales Summary'!L12-L343</f>
        <v>0</v>
      </c>
      <c r="M134" s="110">
        <f>'Sales Summary'!M12-M343</f>
        <v>0</v>
      </c>
    </row>
    <row r="135" spans="1:13" ht="12.75" hidden="1" customHeight="1" outlineLevel="1" x14ac:dyDescent="0.2">
      <c r="A135" s="55" t="str">
        <f>"            "&amp;Labels!B21</f>
        <v xml:space="preserve">            Contribution Margin %</v>
      </c>
      <c r="B135" s="162">
        <f>IF('Sales Summary'!B12=0,0,B134/'Sales Summary'!B12)</f>
        <v>0</v>
      </c>
      <c r="C135" s="162">
        <f>IF('Sales Summary'!C12=0,0,C134/'Sales Summary'!C12)</f>
        <v>0</v>
      </c>
      <c r="D135" s="162">
        <f>IF('Sales Summary'!D12=0,0,D134/'Sales Summary'!D12)</f>
        <v>0</v>
      </c>
      <c r="E135" s="162">
        <f>IF('Sales Summary'!E12=0,0,E134/'Sales Summary'!E12)</f>
        <v>0</v>
      </c>
      <c r="F135" s="162">
        <f>IF('Sales Summary'!F12=0,0,F134/'Sales Summary'!F12)</f>
        <v>0</v>
      </c>
      <c r="G135" s="162">
        <f>IF('Sales Summary'!G12=0,0,G134/'Sales Summary'!G12)</f>
        <v>0</v>
      </c>
      <c r="H135" s="162">
        <f>IF('Sales Summary'!H12=0,0,H134/'Sales Summary'!H12)</f>
        <v>0</v>
      </c>
      <c r="I135" s="162">
        <f>IF('Sales Summary'!I12=0,0,I134/'Sales Summary'!I12)</f>
        <v>0</v>
      </c>
      <c r="J135" s="162">
        <f>IF('Sales Summary'!J12=0,0,J134/'Sales Summary'!J12)</f>
        <v>0</v>
      </c>
      <c r="K135" s="162">
        <f>IF('Sales Summary'!K12=0,0,K134/'Sales Summary'!K12)</f>
        <v>0</v>
      </c>
      <c r="L135" s="162">
        <f>IF('Sales Summary'!L12=0,0,L134/'Sales Summary'!L12)</f>
        <v>0</v>
      </c>
      <c r="M135" s="163">
        <f>IF('Sales Summary'!M12=0,0,M134/'Sales Summary'!M12)</f>
        <v>0</v>
      </c>
    </row>
    <row r="136" spans="1:13" ht="12.75" hidden="1" customHeight="1" outlineLevel="1" x14ac:dyDescent="0.2">
      <c r="A136" s="55" t="str">
        <f>"         "&amp;Labels!B97</f>
        <v xml:space="preserve">         Indirect</v>
      </c>
      <c r="B136" s="20"/>
      <c r="C136" s="20"/>
      <c r="D136" s="20"/>
      <c r="E136" s="20"/>
      <c r="F136" s="20"/>
      <c r="G136" s="20"/>
      <c r="H136" s="20"/>
      <c r="I136" s="20"/>
      <c r="J136" s="20"/>
      <c r="K136" s="20"/>
      <c r="L136" s="20"/>
      <c r="M136" s="21"/>
    </row>
    <row r="137" spans="1:13" ht="12.75" hidden="1" customHeight="1" outlineLevel="1" x14ac:dyDescent="0.2">
      <c r="A137" s="55" t="str">
        <f>"            "&amp;Labels!B20</f>
        <v xml:space="preserve">            Contribution Margin</v>
      </c>
      <c r="B137" s="109">
        <f>'Sales Summary'!B13-B344</f>
        <v>0</v>
      </c>
      <c r="C137" s="109">
        <f>'Sales Summary'!C13-C344</f>
        <v>0</v>
      </c>
      <c r="D137" s="109">
        <f>'Sales Summary'!D13-D344</f>
        <v>0</v>
      </c>
      <c r="E137" s="109">
        <f>'Sales Summary'!E13-E344</f>
        <v>0</v>
      </c>
      <c r="F137" s="109">
        <f>'Sales Summary'!F13-F344</f>
        <v>0</v>
      </c>
      <c r="G137" s="109">
        <f>'Sales Summary'!G13-G344</f>
        <v>0</v>
      </c>
      <c r="H137" s="109">
        <f>'Sales Summary'!H13-H344</f>
        <v>0</v>
      </c>
      <c r="I137" s="109">
        <f>'Sales Summary'!I13-I344</f>
        <v>0</v>
      </c>
      <c r="J137" s="109">
        <f>'Sales Summary'!J13-J344</f>
        <v>0</v>
      </c>
      <c r="K137" s="109">
        <f>'Sales Summary'!K13-K344</f>
        <v>0</v>
      </c>
      <c r="L137" s="109">
        <f>'Sales Summary'!L13-L344</f>
        <v>0</v>
      </c>
      <c r="M137" s="110">
        <f>'Sales Summary'!M13-M344</f>
        <v>0</v>
      </c>
    </row>
    <row r="138" spans="1:13" ht="12.75" hidden="1" customHeight="1" outlineLevel="1" x14ac:dyDescent="0.2">
      <c r="A138" s="55" t="str">
        <f>"            "&amp;Labels!B21</f>
        <v xml:space="preserve">            Contribution Margin %</v>
      </c>
      <c r="B138" s="162">
        <f>IF('Sales Summary'!B13=0,0,B137/'Sales Summary'!B13)</f>
        <v>0</v>
      </c>
      <c r="C138" s="162">
        <f>IF('Sales Summary'!C13=0,0,C137/'Sales Summary'!C13)</f>
        <v>0</v>
      </c>
      <c r="D138" s="162">
        <f>IF('Sales Summary'!D13=0,0,D137/'Sales Summary'!D13)</f>
        <v>0</v>
      </c>
      <c r="E138" s="162">
        <f>IF('Sales Summary'!E13=0,0,E137/'Sales Summary'!E13)</f>
        <v>0</v>
      </c>
      <c r="F138" s="162">
        <f>IF('Sales Summary'!F13=0,0,F137/'Sales Summary'!F13)</f>
        <v>0</v>
      </c>
      <c r="G138" s="162">
        <f>IF('Sales Summary'!G13=0,0,G137/'Sales Summary'!G13)</f>
        <v>0</v>
      </c>
      <c r="H138" s="162">
        <f>IF('Sales Summary'!H13=0,0,H137/'Sales Summary'!H13)</f>
        <v>0</v>
      </c>
      <c r="I138" s="162">
        <f>IF('Sales Summary'!I13=0,0,I137/'Sales Summary'!I13)</f>
        <v>0</v>
      </c>
      <c r="J138" s="162">
        <f>IF('Sales Summary'!J13=0,0,J137/'Sales Summary'!J13)</f>
        <v>0</v>
      </c>
      <c r="K138" s="162">
        <f>IF('Sales Summary'!K13=0,0,K137/'Sales Summary'!K13)</f>
        <v>0</v>
      </c>
      <c r="L138" s="162">
        <f>IF('Sales Summary'!L13=0,0,L137/'Sales Summary'!L13)</f>
        <v>0</v>
      </c>
      <c r="M138" s="163">
        <f>IF('Sales Summary'!M13=0,0,M137/'Sales Summary'!M13)</f>
        <v>0</v>
      </c>
    </row>
    <row r="139" spans="1:13" ht="12.75" hidden="1" customHeight="1" outlineLevel="1" x14ac:dyDescent="0.2">
      <c r="A139" s="55" t="str">
        <f>"         "&amp;Labels!C95</f>
        <v xml:space="preserve">         Total</v>
      </c>
      <c r="B139" s="20"/>
      <c r="C139" s="20"/>
      <c r="D139" s="20"/>
      <c r="E139" s="20"/>
      <c r="F139" s="20"/>
      <c r="G139" s="20"/>
      <c r="H139" s="20"/>
      <c r="I139" s="20"/>
      <c r="J139" s="20"/>
      <c r="K139" s="20"/>
      <c r="L139" s="20"/>
      <c r="M139" s="21"/>
    </row>
    <row r="140" spans="1:13" ht="12.75" hidden="1" customHeight="1" outlineLevel="1" x14ac:dyDescent="0.2">
      <c r="A140" s="55" t="str">
        <f>"            "&amp;Labels!B20</f>
        <v xml:space="preserve">            Contribution Margin</v>
      </c>
      <c r="B140" s="109">
        <f t="shared" ref="B140:M140" si="54">SUM(B134,B137)</f>
        <v>0</v>
      </c>
      <c r="C140" s="109">
        <f t="shared" si="54"/>
        <v>0</v>
      </c>
      <c r="D140" s="109">
        <f t="shared" si="54"/>
        <v>0</v>
      </c>
      <c r="E140" s="109">
        <f t="shared" si="54"/>
        <v>0</v>
      </c>
      <c r="F140" s="109">
        <f t="shared" si="54"/>
        <v>0</v>
      </c>
      <c r="G140" s="109">
        <f t="shared" si="54"/>
        <v>0</v>
      </c>
      <c r="H140" s="109">
        <f t="shared" si="54"/>
        <v>0</v>
      </c>
      <c r="I140" s="109">
        <f t="shared" si="54"/>
        <v>0</v>
      </c>
      <c r="J140" s="109">
        <f t="shared" si="54"/>
        <v>0</v>
      </c>
      <c r="K140" s="109">
        <f t="shared" si="54"/>
        <v>0</v>
      </c>
      <c r="L140" s="109">
        <f t="shared" si="54"/>
        <v>0</v>
      </c>
      <c r="M140" s="110">
        <f t="shared" si="54"/>
        <v>0</v>
      </c>
    </row>
    <row r="141" spans="1:13" ht="12.75" hidden="1" customHeight="1" outlineLevel="1" x14ac:dyDescent="0.2">
      <c r="A141" s="55" t="str">
        <f>"            "&amp;Labels!B21</f>
        <v xml:space="preserve">            Contribution Margin %</v>
      </c>
      <c r="B141" s="162">
        <f>IF('Sales Summary'!B14=0,0,B140/'Sales Summary'!B14)</f>
        <v>0</v>
      </c>
      <c r="C141" s="162">
        <f>IF('Sales Summary'!C14=0,0,C140/'Sales Summary'!C14)</f>
        <v>0</v>
      </c>
      <c r="D141" s="162">
        <f>IF('Sales Summary'!D14=0,0,D140/'Sales Summary'!D14)</f>
        <v>0</v>
      </c>
      <c r="E141" s="162">
        <f>IF('Sales Summary'!E14=0,0,E140/'Sales Summary'!E14)</f>
        <v>0</v>
      </c>
      <c r="F141" s="162">
        <f>IF('Sales Summary'!F14=0,0,F140/'Sales Summary'!F14)</f>
        <v>0</v>
      </c>
      <c r="G141" s="162">
        <f>IF('Sales Summary'!G14=0,0,G140/'Sales Summary'!G14)</f>
        <v>0</v>
      </c>
      <c r="H141" s="162">
        <f>IF('Sales Summary'!H14=0,0,H140/'Sales Summary'!H14)</f>
        <v>0</v>
      </c>
      <c r="I141" s="162">
        <f>IF('Sales Summary'!I14=0,0,I140/'Sales Summary'!I14)</f>
        <v>0</v>
      </c>
      <c r="J141" s="162">
        <f>IF('Sales Summary'!J14=0,0,J140/'Sales Summary'!J14)</f>
        <v>0</v>
      </c>
      <c r="K141" s="162">
        <f>IF('Sales Summary'!K14=0,0,K140/'Sales Summary'!K14)</f>
        <v>0</v>
      </c>
      <c r="L141" s="162">
        <f>IF('Sales Summary'!L14=0,0,L140/'Sales Summary'!L14)</f>
        <v>0</v>
      </c>
      <c r="M141" s="163">
        <f>IF('Sales Summary'!M14=0,0,M140/'Sales Summary'!M14)</f>
        <v>0</v>
      </c>
    </row>
    <row r="142" spans="1:13" ht="12.75" hidden="1" customHeight="1" outlineLevel="1" x14ac:dyDescent="0.2">
      <c r="A142" s="55" t="str">
        <f>"      "&amp;Labels!B93</f>
        <v xml:space="preserve">      Indirect</v>
      </c>
      <c r="B142" s="20"/>
      <c r="C142" s="20"/>
      <c r="D142" s="20"/>
      <c r="E142" s="20"/>
      <c r="F142" s="20"/>
      <c r="G142" s="20"/>
      <c r="H142" s="20"/>
      <c r="I142" s="20"/>
      <c r="J142" s="20"/>
      <c r="K142" s="20"/>
      <c r="L142" s="20"/>
      <c r="M142" s="21"/>
    </row>
    <row r="143" spans="1:13" ht="12.75" hidden="1" customHeight="1" outlineLevel="1" x14ac:dyDescent="0.2">
      <c r="A143" s="55" t="str">
        <f>"         "&amp;Labels!B96</f>
        <v xml:space="preserve">         Direct</v>
      </c>
      <c r="B143" s="20"/>
      <c r="C143" s="20"/>
      <c r="D143" s="20"/>
      <c r="E143" s="20"/>
      <c r="F143" s="20"/>
      <c r="G143" s="20"/>
      <c r="H143" s="20"/>
      <c r="I143" s="20"/>
      <c r="J143" s="20"/>
      <c r="K143" s="20"/>
      <c r="L143" s="20"/>
      <c r="M143" s="21"/>
    </row>
    <row r="144" spans="1:13" ht="12.75" hidden="1" customHeight="1" outlineLevel="1" x14ac:dyDescent="0.2">
      <c r="A144" s="55" t="str">
        <f>"            "&amp;Labels!B20</f>
        <v xml:space="preserve">            Contribution Margin</v>
      </c>
      <c r="B144" s="109">
        <f>'Sales Summary'!B16-B347</f>
        <v>0</v>
      </c>
      <c r="C144" s="109">
        <f>'Sales Summary'!C16-C347</f>
        <v>0</v>
      </c>
      <c r="D144" s="109">
        <f>'Sales Summary'!D16-D347</f>
        <v>0</v>
      </c>
      <c r="E144" s="109">
        <f>'Sales Summary'!E16-E347</f>
        <v>0</v>
      </c>
      <c r="F144" s="109">
        <f>'Sales Summary'!F16-F347</f>
        <v>0</v>
      </c>
      <c r="G144" s="109">
        <f>'Sales Summary'!G16-G347</f>
        <v>0</v>
      </c>
      <c r="H144" s="109">
        <f>'Sales Summary'!H16-H347</f>
        <v>0</v>
      </c>
      <c r="I144" s="109">
        <f>'Sales Summary'!I16-I347</f>
        <v>0</v>
      </c>
      <c r="J144" s="109">
        <f>'Sales Summary'!J16-J347</f>
        <v>0</v>
      </c>
      <c r="K144" s="109">
        <f>'Sales Summary'!K16-K347</f>
        <v>0</v>
      </c>
      <c r="L144" s="109">
        <f>'Sales Summary'!L16-L347</f>
        <v>0</v>
      </c>
      <c r="M144" s="110">
        <f>'Sales Summary'!M16-M347</f>
        <v>0</v>
      </c>
    </row>
    <row r="145" spans="1:13" ht="12.75" hidden="1" customHeight="1" outlineLevel="1" x14ac:dyDescent="0.2">
      <c r="A145" s="55" t="str">
        <f>"            "&amp;Labels!B21</f>
        <v xml:space="preserve">            Contribution Margin %</v>
      </c>
      <c r="B145" s="162">
        <f>IF('Sales Summary'!B16=0,0,B144/'Sales Summary'!B16)</f>
        <v>0</v>
      </c>
      <c r="C145" s="162">
        <f>IF('Sales Summary'!C16=0,0,C144/'Sales Summary'!C16)</f>
        <v>0</v>
      </c>
      <c r="D145" s="162">
        <f>IF('Sales Summary'!D16=0,0,D144/'Sales Summary'!D16)</f>
        <v>0</v>
      </c>
      <c r="E145" s="162">
        <f>IF('Sales Summary'!E16=0,0,E144/'Sales Summary'!E16)</f>
        <v>0</v>
      </c>
      <c r="F145" s="162">
        <f>IF('Sales Summary'!F16=0,0,F144/'Sales Summary'!F16)</f>
        <v>0</v>
      </c>
      <c r="G145" s="162">
        <f>IF('Sales Summary'!G16=0,0,G144/'Sales Summary'!G16)</f>
        <v>0</v>
      </c>
      <c r="H145" s="162">
        <f>IF('Sales Summary'!H16=0,0,H144/'Sales Summary'!H16)</f>
        <v>0</v>
      </c>
      <c r="I145" s="162">
        <f>IF('Sales Summary'!I16=0,0,I144/'Sales Summary'!I16)</f>
        <v>0</v>
      </c>
      <c r="J145" s="162">
        <f>IF('Sales Summary'!J16=0,0,J144/'Sales Summary'!J16)</f>
        <v>0</v>
      </c>
      <c r="K145" s="162">
        <f>IF('Sales Summary'!K16=0,0,K144/'Sales Summary'!K16)</f>
        <v>0</v>
      </c>
      <c r="L145" s="162">
        <f>IF('Sales Summary'!L16=0,0,L144/'Sales Summary'!L16)</f>
        <v>0</v>
      </c>
      <c r="M145" s="163">
        <f>IF('Sales Summary'!M16=0,0,M144/'Sales Summary'!M16)</f>
        <v>0</v>
      </c>
    </row>
    <row r="146" spans="1:13" ht="12.75" hidden="1" customHeight="1" outlineLevel="1" x14ac:dyDescent="0.2">
      <c r="A146" s="55" t="str">
        <f>"         "&amp;Labels!B97</f>
        <v xml:space="preserve">         Indirect</v>
      </c>
      <c r="B146" s="20"/>
      <c r="C146" s="20"/>
      <c r="D146" s="20"/>
      <c r="E146" s="20"/>
      <c r="F146" s="20"/>
      <c r="G146" s="20"/>
      <c r="H146" s="20"/>
      <c r="I146" s="20"/>
      <c r="J146" s="20"/>
      <c r="K146" s="20"/>
      <c r="L146" s="20"/>
      <c r="M146" s="21"/>
    </row>
    <row r="147" spans="1:13" ht="12.75" hidden="1" customHeight="1" outlineLevel="1" x14ac:dyDescent="0.2">
      <c r="A147" s="55" t="str">
        <f>"            "&amp;Labels!B20</f>
        <v xml:space="preserve">            Contribution Margin</v>
      </c>
      <c r="B147" s="109">
        <f>'Sales Summary'!B17-B348</f>
        <v>0</v>
      </c>
      <c r="C147" s="109">
        <f>'Sales Summary'!C17-C348</f>
        <v>0</v>
      </c>
      <c r="D147" s="109">
        <f>'Sales Summary'!D17-D348</f>
        <v>0</v>
      </c>
      <c r="E147" s="109">
        <f>'Sales Summary'!E17-E348</f>
        <v>0</v>
      </c>
      <c r="F147" s="109">
        <f>'Sales Summary'!F17-F348</f>
        <v>0</v>
      </c>
      <c r="G147" s="109">
        <f>'Sales Summary'!G17-G348</f>
        <v>0</v>
      </c>
      <c r="H147" s="109">
        <f>'Sales Summary'!H17-H348</f>
        <v>0</v>
      </c>
      <c r="I147" s="109">
        <f>'Sales Summary'!I17-I348</f>
        <v>0</v>
      </c>
      <c r="J147" s="109">
        <f>'Sales Summary'!J17-J348</f>
        <v>0</v>
      </c>
      <c r="K147" s="109">
        <f>'Sales Summary'!K17-K348</f>
        <v>0</v>
      </c>
      <c r="L147" s="109">
        <f>'Sales Summary'!L17-L348</f>
        <v>0</v>
      </c>
      <c r="M147" s="110">
        <f>'Sales Summary'!M17-M348</f>
        <v>0</v>
      </c>
    </row>
    <row r="148" spans="1:13" ht="12.75" hidden="1" customHeight="1" outlineLevel="1" x14ac:dyDescent="0.2">
      <c r="A148" s="55" t="str">
        <f>"            "&amp;Labels!B21</f>
        <v xml:space="preserve">            Contribution Margin %</v>
      </c>
      <c r="B148" s="162">
        <f>IF('Sales Summary'!B17=0,0,B147/'Sales Summary'!B17)</f>
        <v>0</v>
      </c>
      <c r="C148" s="162">
        <f>IF('Sales Summary'!C17=0,0,C147/'Sales Summary'!C17)</f>
        <v>0</v>
      </c>
      <c r="D148" s="162">
        <f>IF('Sales Summary'!D17=0,0,D147/'Sales Summary'!D17)</f>
        <v>0</v>
      </c>
      <c r="E148" s="162">
        <f>IF('Sales Summary'!E17=0,0,E147/'Sales Summary'!E17)</f>
        <v>0</v>
      </c>
      <c r="F148" s="162">
        <f>IF('Sales Summary'!F17=0,0,F147/'Sales Summary'!F17)</f>
        <v>0</v>
      </c>
      <c r="G148" s="162">
        <f>IF('Sales Summary'!G17=0,0,G147/'Sales Summary'!G17)</f>
        <v>0</v>
      </c>
      <c r="H148" s="162">
        <f>IF('Sales Summary'!H17=0,0,H147/'Sales Summary'!H17)</f>
        <v>0</v>
      </c>
      <c r="I148" s="162">
        <f>IF('Sales Summary'!I17=0,0,I147/'Sales Summary'!I17)</f>
        <v>0</v>
      </c>
      <c r="J148" s="162">
        <f>IF('Sales Summary'!J17=0,0,J147/'Sales Summary'!J17)</f>
        <v>0</v>
      </c>
      <c r="K148" s="162">
        <f>IF('Sales Summary'!K17=0,0,K147/'Sales Summary'!K17)</f>
        <v>0</v>
      </c>
      <c r="L148" s="162">
        <f>IF('Sales Summary'!L17=0,0,L147/'Sales Summary'!L17)</f>
        <v>0</v>
      </c>
      <c r="M148" s="163">
        <f>IF('Sales Summary'!M17=0,0,M147/'Sales Summary'!M17)</f>
        <v>0</v>
      </c>
    </row>
    <row r="149" spans="1:13" ht="12.75" hidden="1" customHeight="1" outlineLevel="1" x14ac:dyDescent="0.2">
      <c r="A149" s="55" t="str">
        <f>"         "&amp;Labels!C95</f>
        <v xml:space="preserve">         Total</v>
      </c>
      <c r="B149" s="20"/>
      <c r="C149" s="20"/>
      <c r="D149" s="20"/>
      <c r="E149" s="20"/>
      <c r="F149" s="20"/>
      <c r="G149" s="20"/>
      <c r="H149" s="20"/>
      <c r="I149" s="20"/>
      <c r="J149" s="20"/>
      <c r="K149" s="20"/>
      <c r="L149" s="20"/>
      <c r="M149" s="21"/>
    </row>
    <row r="150" spans="1:13" ht="12.75" hidden="1" customHeight="1" outlineLevel="1" x14ac:dyDescent="0.2">
      <c r="A150" s="55" t="str">
        <f>"            "&amp;Labels!B20</f>
        <v xml:space="preserve">            Contribution Margin</v>
      </c>
      <c r="B150" s="109">
        <f t="shared" ref="B150:M150" si="55">SUM(B144,B147)</f>
        <v>0</v>
      </c>
      <c r="C150" s="109">
        <f t="shared" si="55"/>
        <v>0</v>
      </c>
      <c r="D150" s="109">
        <f t="shared" si="55"/>
        <v>0</v>
      </c>
      <c r="E150" s="109">
        <f t="shared" si="55"/>
        <v>0</v>
      </c>
      <c r="F150" s="109">
        <f t="shared" si="55"/>
        <v>0</v>
      </c>
      <c r="G150" s="109">
        <f t="shared" si="55"/>
        <v>0</v>
      </c>
      <c r="H150" s="109">
        <f t="shared" si="55"/>
        <v>0</v>
      </c>
      <c r="I150" s="109">
        <f t="shared" si="55"/>
        <v>0</v>
      </c>
      <c r="J150" s="109">
        <f t="shared" si="55"/>
        <v>0</v>
      </c>
      <c r="K150" s="109">
        <f t="shared" si="55"/>
        <v>0</v>
      </c>
      <c r="L150" s="109">
        <f t="shared" si="55"/>
        <v>0</v>
      </c>
      <c r="M150" s="110">
        <f t="shared" si="55"/>
        <v>0</v>
      </c>
    </row>
    <row r="151" spans="1:13" ht="12.75" hidden="1" customHeight="1" outlineLevel="1" x14ac:dyDescent="0.2">
      <c r="A151" s="55" t="str">
        <f>"            "&amp;Labels!B21</f>
        <v xml:space="preserve">            Contribution Margin %</v>
      </c>
      <c r="B151" s="162">
        <f>IF('Sales Summary'!B18=0,0,B150/'Sales Summary'!B18)</f>
        <v>0</v>
      </c>
      <c r="C151" s="162">
        <f>IF('Sales Summary'!C18=0,0,C150/'Sales Summary'!C18)</f>
        <v>0</v>
      </c>
      <c r="D151" s="162">
        <f>IF('Sales Summary'!D18=0,0,D150/'Sales Summary'!D18)</f>
        <v>0</v>
      </c>
      <c r="E151" s="162">
        <f>IF('Sales Summary'!E18=0,0,E150/'Sales Summary'!E18)</f>
        <v>0</v>
      </c>
      <c r="F151" s="162">
        <f>IF('Sales Summary'!F18=0,0,F150/'Sales Summary'!F18)</f>
        <v>0</v>
      </c>
      <c r="G151" s="162">
        <f>IF('Sales Summary'!G18=0,0,G150/'Sales Summary'!G18)</f>
        <v>0</v>
      </c>
      <c r="H151" s="162">
        <f>IF('Sales Summary'!H18=0,0,H150/'Sales Summary'!H18)</f>
        <v>0</v>
      </c>
      <c r="I151" s="162">
        <f>IF('Sales Summary'!I18=0,0,I150/'Sales Summary'!I18)</f>
        <v>0</v>
      </c>
      <c r="J151" s="162">
        <f>IF('Sales Summary'!J18=0,0,J150/'Sales Summary'!J18)</f>
        <v>0</v>
      </c>
      <c r="K151" s="162">
        <f>IF('Sales Summary'!K18=0,0,K150/'Sales Summary'!K18)</f>
        <v>0</v>
      </c>
      <c r="L151" s="162">
        <f>IF('Sales Summary'!L18=0,0,L150/'Sales Summary'!L18)</f>
        <v>0</v>
      </c>
      <c r="M151" s="163">
        <f>IF('Sales Summary'!M18=0,0,M150/'Sales Summary'!M18)</f>
        <v>0</v>
      </c>
    </row>
    <row r="152" spans="1:13" ht="12.75" hidden="1" customHeight="1" outlineLevel="1" x14ac:dyDescent="0.2">
      <c r="A152" s="52" t="str">
        <f>"      "&amp;Labels!C91</f>
        <v xml:space="preserve">      Total</v>
      </c>
      <c r="B152" s="19"/>
      <c r="C152" s="19"/>
      <c r="D152" s="19"/>
      <c r="E152" s="19"/>
      <c r="F152" s="19"/>
      <c r="G152" s="19"/>
      <c r="H152" s="19"/>
      <c r="I152" s="19"/>
      <c r="J152" s="19"/>
      <c r="K152" s="19"/>
      <c r="L152" s="19"/>
      <c r="M152" s="156"/>
    </row>
    <row r="153" spans="1:13" ht="12.75" hidden="1" customHeight="1" outlineLevel="1" x14ac:dyDescent="0.2">
      <c r="A153" s="55" t="str">
        <f>"         "&amp;Labels!B96</f>
        <v xml:space="preserve">         Direct</v>
      </c>
      <c r="B153" s="20"/>
      <c r="C153" s="20"/>
      <c r="D153" s="20"/>
      <c r="E153" s="20"/>
      <c r="F153" s="20"/>
      <c r="G153" s="20"/>
      <c r="H153" s="20"/>
      <c r="I153" s="20"/>
      <c r="J153" s="20"/>
      <c r="K153" s="20"/>
      <c r="L153" s="20"/>
      <c r="M153" s="21"/>
    </row>
    <row r="154" spans="1:13" ht="12.75" hidden="1" customHeight="1" outlineLevel="1" x14ac:dyDescent="0.2">
      <c r="A154" s="55" t="str">
        <f>"            "&amp;Labels!B20</f>
        <v xml:space="preserve">            Contribution Margin</v>
      </c>
      <c r="B154" s="109">
        <f t="shared" ref="B154:M154" si="56">SUM(B134,B144)</f>
        <v>0</v>
      </c>
      <c r="C154" s="109">
        <f t="shared" si="56"/>
        <v>0</v>
      </c>
      <c r="D154" s="109">
        <f t="shared" si="56"/>
        <v>0</v>
      </c>
      <c r="E154" s="109">
        <f t="shared" si="56"/>
        <v>0</v>
      </c>
      <c r="F154" s="109">
        <f t="shared" si="56"/>
        <v>0</v>
      </c>
      <c r="G154" s="109">
        <f t="shared" si="56"/>
        <v>0</v>
      </c>
      <c r="H154" s="109">
        <f t="shared" si="56"/>
        <v>0</v>
      </c>
      <c r="I154" s="109">
        <f t="shared" si="56"/>
        <v>0</v>
      </c>
      <c r="J154" s="109">
        <f t="shared" si="56"/>
        <v>0</v>
      </c>
      <c r="K154" s="109">
        <f t="shared" si="56"/>
        <v>0</v>
      </c>
      <c r="L154" s="109">
        <f t="shared" si="56"/>
        <v>0</v>
      </c>
      <c r="M154" s="110">
        <f t="shared" si="56"/>
        <v>0</v>
      </c>
    </row>
    <row r="155" spans="1:13" ht="12.75" hidden="1" customHeight="1" outlineLevel="1" x14ac:dyDescent="0.2">
      <c r="A155" s="55" t="str">
        <f>"            "&amp;Labels!B21</f>
        <v xml:space="preserve">            Contribution Margin %</v>
      </c>
      <c r="B155" s="162">
        <f>IF('Sales Summary'!B20=0,0,B154/'Sales Summary'!B20)</f>
        <v>0</v>
      </c>
      <c r="C155" s="162">
        <f>IF('Sales Summary'!C20=0,0,C154/'Sales Summary'!C20)</f>
        <v>0</v>
      </c>
      <c r="D155" s="162">
        <f>IF('Sales Summary'!D20=0,0,D154/'Sales Summary'!D20)</f>
        <v>0</v>
      </c>
      <c r="E155" s="162">
        <f>IF('Sales Summary'!E20=0,0,E154/'Sales Summary'!E20)</f>
        <v>0</v>
      </c>
      <c r="F155" s="162">
        <f>IF('Sales Summary'!F20=0,0,F154/'Sales Summary'!F20)</f>
        <v>0</v>
      </c>
      <c r="G155" s="162">
        <f>IF('Sales Summary'!G20=0,0,G154/'Sales Summary'!G20)</f>
        <v>0</v>
      </c>
      <c r="H155" s="162">
        <f>IF('Sales Summary'!H20=0,0,H154/'Sales Summary'!H20)</f>
        <v>0</v>
      </c>
      <c r="I155" s="162">
        <f>IF('Sales Summary'!I20=0,0,I154/'Sales Summary'!I20)</f>
        <v>0</v>
      </c>
      <c r="J155" s="162">
        <f>IF('Sales Summary'!J20=0,0,J154/'Sales Summary'!J20)</f>
        <v>0</v>
      </c>
      <c r="K155" s="162">
        <f>IF('Sales Summary'!K20=0,0,K154/'Sales Summary'!K20)</f>
        <v>0</v>
      </c>
      <c r="L155" s="162">
        <f>IF('Sales Summary'!L20=0,0,L154/'Sales Summary'!L20)</f>
        <v>0</v>
      </c>
      <c r="M155" s="163">
        <f>IF('Sales Summary'!M20=0,0,M154/'Sales Summary'!M20)</f>
        <v>0</v>
      </c>
    </row>
    <row r="156" spans="1:13" ht="12.75" hidden="1" customHeight="1" outlineLevel="1" x14ac:dyDescent="0.2">
      <c r="A156" s="55" t="str">
        <f>"         "&amp;Labels!B97</f>
        <v xml:space="preserve">         Indirect</v>
      </c>
      <c r="B156" s="20"/>
      <c r="C156" s="20"/>
      <c r="D156" s="20"/>
      <c r="E156" s="20"/>
      <c r="F156" s="20"/>
      <c r="G156" s="20"/>
      <c r="H156" s="20"/>
      <c r="I156" s="20"/>
      <c r="J156" s="20"/>
      <c r="K156" s="20"/>
      <c r="L156" s="20"/>
      <c r="M156" s="21"/>
    </row>
    <row r="157" spans="1:13" ht="12.75" hidden="1" customHeight="1" outlineLevel="1" x14ac:dyDescent="0.2">
      <c r="A157" s="55" t="str">
        <f>"            "&amp;Labels!B20</f>
        <v xml:space="preserve">            Contribution Margin</v>
      </c>
      <c r="B157" s="109">
        <f t="shared" ref="B157:M157" si="57">SUM(B137,B147)</f>
        <v>0</v>
      </c>
      <c r="C157" s="109">
        <f t="shared" si="57"/>
        <v>0</v>
      </c>
      <c r="D157" s="109">
        <f t="shared" si="57"/>
        <v>0</v>
      </c>
      <c r="E157" s="109">
        <f t="shared" si="57"/>
        <v>0</v>
      </c>
      <c r="F157" s="109">
        <f t="shared" si="57"/>
        <v>0</v>
      </c>
      <c r="G157" s="109">
        <f t="shared" si="57"/>
        <v>0</v>
      </c>
      <c r="H157" s="109">
        <f t="shared" si="57"/>
        <v>0</v>
      </c>
      <c r="I157" s="109">
        <f t="shared" si="57"/>
        <v>0</v>
      </c>
      <c r="J157" s="109">
        <f t="shared" si="57"/>
        <v>0</v>
      </c>
      <c r="K157" s="109">
        <f t="shared" si="57"/>
        <v>0</v>
      </c>
      <c r="L157" s="109">
        <f t="shared" si="57"/>
        <v>0</v>
      </c>
      <c r="M157" s="110">
        <f t="shared" si="57"/>
        <v>0</v>
      </c>
    </row>
    <row r="158" spans="1:13" ht="12.75" hidden="1" customHeight="1" outlineLevel="1" x14ac:dyDescent="0.2">
      <c r="A158" s="55" t="str">
        <f>"            "&amp;Labels!B21</f>
        <v xml:space="preserve">            Contribution Margin %</v>
      </c>
      <c r="B158" s="162">
        <f>IF('Sales Summary'!B21=0,0,B157/'Sales Summary'!B21)</f>
        <v>0</v>
      </c>
      <c r="C158" s="162">
        <f>IF('Sales Summary'!C21=0,0,C157/'Sales Summary'!C21)</f>
        <v>0</v>
      </c>
      <c r="D158" s="162">
        <f>IF('Sales Summary'!D21=0,0,D157/'Sales Summary'!D21)</f>
        <v>0</v>
      </c>
      <c r="E158" s="162">
        <f>IF('Sales Summary'!E21=0,0,E157/'Sales Summary'!E21)</f>
        <v>0</v>
      </c>
      <c r="F158" s="162">
        <f>IF('Sales Summary'!F21=0,0,F157/'Sales Summary'!F21)</f>
        <v>0</v>
      </c>
      <c r="G158" s="162">
        <f>IF('Sales Summary'!G21=0,0,G157/'Sales Summary'!G21)</f>
        <v>0</v>
      </c>
      <c r="H158" s="162">
        <f>IF('Sales Summary'!H21=0,0,H157/'Sales Summary'!H21)</f>
        <v>0</v>
      </c>
      <c r="I158" s="162">
        <f>IF('Sales Summary'!I21=0,0,I157/'Sales Summary'!I21)</f>
        <v>0</v>
      </c>
      <c r="J158" s="162">
        <f>IF('Sales Summary'!J21=0,0,J157/'Sales Summary'!J21)</f>
        <v>0</v>
      </c>
      <c r="K158" s="162">
        <f>IF('Sales Summary'!K21=0,0,K157/'Sales Summary'!K21)</f>
        <v>0</v>
      </c>
      <c r="L158" s="162">
        <f>IF('Sales Summary'!L21=0,0,L157/'Sales Summary'!L21)</f>
        <v>0</v>
      </c>
      <c r="M158" s="163">
        <f>IF('Sales Summary'!M21=0,0,M157/'Sales Summary'!M21)</f>
        <v>0</v>
      </c>
    </row>
    <row r="159" spans="1:13" ht="12.75" hidden="1" customHeight="1" outlineLevel="1" x14ac:dyDescent="0.2">
      <c r="A159" s="55" t="str">
        <f>"         "&amp;Labels!C95</f>
        <v xml:space="preserve">         Total</v>
      </c>
      <c r="B159" s="20"/>
      <c r="C159" s="20"/>
      <c r="D159" s="20"/>
      <c r="E159" s="20"/>
      <c r="F159" s="20"/>
      <c r="G159" s="20"/>
      <c r="H159" s="20"/>
      <c r="I159" s="20"/>
      <c r="J159" s="20"/>
      <c r="K159" s="20"/>
      <c r="L159" s="20"/>
      <c r="M159" s="21"/>
    </row>
    <row r="160" spans="1:13" ht="12.75" hidden="1" customHeight="1" outlineLevel="1" x14ac:dyDescent="0.2">
      <c r="A160" s="55" t="str">
        <f>"            "&amp;Labels!B20</f>
        <v xml:space="preserve">            Contribution Margin</v>
      </c>
      <c r="B160" s="109">
        <f t="shared" ref="B160:M160" si="58">SUM(B140,B150)</f>
        <v>0</v>
      </c>
      <c r="C160" s="109">
        <f t="shared" si="58"/>
        <v>0</v>
      </c>
      <c r="D160" s="109">
        <f t="shared" si="58"/>
        <v>0</v>
      </c>
      <c r="E160" s="109">
        <f t="shared" si="58"/>
        <v>0</v>
      </c>
      <c r="F160" s="109">
        <f t="shared" si="58"/>
        <v>0</v>
      </c>
      <c r="G160" s="109">
        <f t="shared" si="58"/>
        <v>0</v>
      </c>
      <c r="H160" s="109">
        <f t="shared" si="58"/>
        <v>0</v>
      </c>
      <c r="I160" s="109">
        <f t="shared" si="58"/>
        <v>0</v>
      </c>
      <c r="J160" s="109">
        <f t="shared" si="58"/>
        <v>0</v>
      </c>
      <c r="K160" s="109">
        <f t="shared" si="58"/>
        <v>0</v>
      </c>
      <c r="L160" s="109">
        <f t="shared" si="58"/>
        <v>0</v>
      </c>
      <c r="M160" s="110">
        <f t="shared" si="58"/>
        <v>0</v>
      </c>
    </row>
    <row r="161" spans="1:13" ht="12.75" hidden="1" customHeight="1" outlineLevel="1" x14ac:dyDescent="0.2">
      <c r="A161" s="55" t="str">
        <f>"            "&amp;Labels!B21</f>
        <v xml:space="preserve">            Contribution Margin %</v>
      </c>
      <c r="B161" s="162">
        <f>IF('Sales Summary'!B19=0,0,B160/'Sales Summary'!B19)</f>
        <v>0</v>
      </c>
      <c r="C161" s="162">
        <f>IF('Sales Summary'!C19=0,0,C160/'Sales Summary'!C19)</f>
        <v>0</v>
      </c>
      <c r="D161" s="162">
        <f>IF('Sales Summary'!D19=0,0,D160/'Sales Summary'!D19)</f>
        <v>0</v>
      </c>
      <c r="E161" s="162">
        <f>IF('Sales Summary'!E19=0,0,E160/'Sales Summary'!E19)</f>
        <v>0</v>
      </c>
      <c r="F161" s="162">
        <f>IF('Sales Summary'!F19=0,0,F160/'Sales Summary'!F19)</f>
        <v>0</v>
      </c>
      <c r="G161" s="162">
        <f>IF('Sales Summary'!G19=0,0,G160/'Sales Summary'!G19)</f>
        <v>0</v>
      </c>
      <c r="H161" s="162">
        <f>IF('Sales Summary'!H19=0,0,H160/'Sales Summary'!H19)</f>
        <v>0</v>
      </c>
      <c r="I161" s="162">
        <f>IF('Sales Summary'!I19=0,0,I160/'Sales Summary'!I19)</f>
        <v>0</v>
      </c>
      <c r="J161" s="162">
        <f>IF('Sales Summary'!J19=0,0,J160/'Sales Summary'!J19)</f>
        <v>0</v>
      </c>
      <c r="K161" s="162">
        <f>IF('Sales Summary'!K19=0,0,K160/'Sales Summary'!K19)</f>
        <v>0</v>
      </c>
      <c r="L161" s="162">
        <f>IF('Sales Summary'!L19=0,0,L160/'Sales Summary'!L19)</f>
        <v>0</v>
      </c>
      <c r="M161" s="163">
        <f>IF('Sales Summary'!M19=0,0,M160/'Sales Summary'!M19)</f>
        <v>0</v>
      </c>
    </row>
    <row r="162" spans="1:13" ht="12.75" hidden="1" customHeight="1" outlineLevel="1" x14ac:dyDescent="0.2">
      <c r="A162" s="52" t="str">
        <f>"   "&amp;Labels!B101</f>
        <v xml:space="preserve">   West</v>
      </c>
      <c r="B162" s="19"/>
      <c r="C162" s="19"/>
      <c r="D162" s="19"/>
      <c r="E162" s="19"/>
      <c r="F162" s="19"/>
      <c r="G162" s="19"/>
      <c r="H162" s="19"/>
      <c r="I162" s="19"/>
      <c r="J162" s="19"/>
      <c r="K162" s="19"/>
      <c r="L162" s="19"/>
      <c r="M162" s="156"/>
    </row>
    <row r="163" spans="1:13" ht="12.75" hidden="1" customHeight="1" outlineLevel="1" x14ac:dyDescent="0.2">
      <c r="A163" s="55" t="str">
        <f>"      "&amp;Labels!B92</f>
        <v xml:space="preserve">      Direct</v>
      </c>
      <c r="B163" s="20"/>
      <c r="C163" s="20"/>
      <c r="D163" s="20"/>
      <c r="E163" s="20"/>
      <c r="F163" s="20"/>
      <c r="G163" s="20"/>
      <c r="H163" s="20"/>
      <c r="I163" s="20"/>
      <c r="J163" s="20"/>
      <c r="K163" s="20"/>
      <c r="L163" s="20"/>
      <c r="M163" s="21"/>
    </row>
    <row r="164" spans="1:13" ht="12.75" hidden="1" customHeight="1" outlineLevel="1" x14ac:dyDescent="0.2">
      <c r="A164" s="55" t="str">
        <f>"         "&amp;Labels!B96</f>
        <v xml:space="preserve">         Direct</v>
      </c>
      <c r="B164" s="20"/>
      <c r="C164" s="20"/>
      <c r="D164" s="20"/>
      <c r="E164" s="20"/>
      <c r="F164" s="20"/>
      <c r="G164" s="20"/>
      <c r="H164" s="20"/>
      <c r="I164" s="20"/>
      <c r="J164" s="20"/>
      <c r="K164" s="20"/>
      <c r="L164" s="20"/>
      <c r="M164" s="21"/>
    </row>
    <row r="165" spans="1:13" ht="12.75" hidden="1" customHeight="1" outlineLevel="1" x14ac:dyDescent="0.2">
      <c r="A165" s="55" t="str">
        <f>"            "&amp;Labels!B20</f>
        <v xml:space="preserve">            Contribution Margin</v>
      </c>
      <c r="B165" s="109">
        <f>'Sales Summary'!B25-B356</f>
        <v>0</v>
      </c>
      <c r="C165" s="109">
        <f>'Sales Summary'!C25-C356</f>
        <v>0</v>
      </c>
      <c r="D165" s="109">
        <f>'Sales Summary'!D25-D356</f>
        <v>0</v>
      </c>
      <c r="E165" s="109">
        <f>'Sales Summary'!E25-E356</f>
        <v>0</v>
      </c>
      <c r="F165" s="109">
        <f>'Sales Summary'!F25-F356</f>
        <v>0</v>
      </c>
      <c r="G165" s="109">
        <f>'Sales Summary'!G25-G356</f>
        <v>0</v>
      </c>
      <c r="H165" s="109">
        <f>'Sales Summary'!H25-H356</f>
        <v>0</v>
      </c>
      <c r="I165" s="109">
        <f>'Sales Summary'!I25-I356</f>
        <v>0</v>
      </c>
      <c r="J165" s="109">
        <f>'Sales Summary'!J25-J356</f>
        <v>0</v>
      </c>
      <c r="K165" s="109">
        <f>'Sales Summary'!K25-K356</f>
        <v>0</v>
      </c>
      <c r="L165" s="109">
        <f>'Sales Summary'!L25-L356</f>
        <v>0</v>
      </c>
      <c r="M165" s="110">
        <f>'Sales Summary'!M25-M356</f>
        <v>0</v>
      </c>
    </row>
    <row r="166" spans="1:13" ht="12.75" hidden="1" customHeight="1" outlineLevel="1" x14ac:dyDescent="0.2">
      <c r="A166" s="55" t="str">
        <f>"            "&amp;Labels!B21</f>
        <v xml:space="preserve">            Contribution Margin %</v>
      </c>
      <c r="B166" s="162">
        <f>IF('Sales Summary'!B25=0,0,B165/'Sales Summary'!B25)</f>
        <v>0</v>
      </c>
      <c r="C166" s="162">
        <f>IF('Sales Summary'!C25=0,0,C165/'Sales Summary'!C25)</f>
        <v>0</v>
      </c>
      <c r="D166" s="162">
        <f>IF('Sales Summary'!D25=0,0,D165/'Sales Summary'!D25)</f>
        <v>0</v>
      </c>
      <c r="E166" s="162">
        <f>IF('Sales Summary'!E25=0,0,E165/'Sales Summary'!E25)</f>
        <v>0</v>
      </c>
      <c r="F166" s="162">
        <f>IF('Sales Summary'!F25=0,0,F165/'Sales Summary'!F25)</f>
        <v>0</v>
      </c>
      <c r="G166" s="162">
        <f>IF('Sales Summary'!G25=0,0,G165/'Sales Summary'!G25)</f>
        <v>0</v>
      </c>
      <c r="H166" s="162">
        <f>IF('Sales Summary'!H25=0,0,H165/'Sales Summary'!H25)</f>
        <v>0</v>
      </c>
      <c r="I166" s="162">
        <f>IF('Sales Summary'!I25=0,0,I165/'Sales Summary'!I25)</f>
        <v>0</v>
      </c>
      <c r="J166" s="162">
        <f>IF('Sales Summary'!J25=0,0,J165/'Sales Summary'!J25)</f>
        <v>0</v>
      </c>
      <c r="K166" s="162">
        <f>IF('Sales Summary'!K25=0,0,K165/'Sales Summary'!K25)</f>
        <v>0</v>
      </c>
      <c r="L166" s="162">
        <f>IF('Sales Summary'!L25=0,0,L165/'Sales Summary'!L25)</f>
        <v>0</v>
      </c>
      <c r="M166" s="163">
        <f>IF('Sales Summary'!M25=0,0,M165/'Sales Summary'!M25)</f>
        <v>0</v>
      </c>
    </row>
    <row r="167" spans="1:13" ht="12.75" hidden="1" customHeight="1" outlineLevel="1" x14ac:dyDescent="0.2">
      <c r="A167" s="55" t="str">
        <f>"         "&amp;Labels!B97</f>
        <v xml:space="preserve">         Indirect</v>
      </c>
      <c r="B167" s="20"/>
      <c r="C167" s="20"/>
      <c r="D167" s="20"/>
      <c r="E167" s="20"/>
      <c r="F167" s="20"/>
      <c r="G167" s="20"/>
      <c r="H167" s="20"/>
      <c r="I167" s="20"/>
      <c r="J167" s="20"/>
      <c r="K167" s="20"/>
      <c r="L167" s="20"/>
      <c r="M167" s="21"/>
    </row>
    <row r="168" spans="1:13" ht="12.75" hidden="1" customHeight="1" outlineLevel="1" x14ac:dyDescent="0.2">
      <c r="A168" s="55" t="str">
        <f>"            "&amp;Labels!B20</f>
        <v xml:space="preserve">            Contribution Margin</v>
      </c>
      <c r="B168" s="109">
        <f>'Sales Summary'!B26-B357</f>
        <v>0</v>
      </c>
      <c r="C168" s="109">
        <f>'Sales Summary'!C26-C357</f>
        <v>0</v>
      </c>
      <c r="D168" s="109">
        <f>'Sales Summary'!D26-D357</f>
        <v>0</v>
      </c>
      <c r="E168" s="109">
        <f>'Sales Summary'!E26-E357</f>
        <v>0</v>
      </c>
      <c r="F168" s="109">
        <f>'Sales Summary'!F26-F357</f>
        <v>0</v>
      </c>
      <c r="G168" s="109">
        <f>'Sales Summary'!G26-G357</f>
        <v>0</v>
      </c>
      <c r="H168" s="109">
        <f>'Sales Summary'!H26-H357</f>
        <v>0</v>
      </c>
      <c r="I168" s="109">
        <f>'Sales Summary'!I26-I357</f>
        <v>0</v>
      </c>
      <c r="J168" s="109">
        <f>'Sales Summary'!J26-J357</f>
        <v>0</v>
      </c>
      <c r="K168" s="109">
        <f>'Sales Summary'!K26-K357</f>
        <v>0</v>
      </c>
      <c r="L168" s="109">
        <f>'Sales Summary'!L26-L357</f>
        <v>0</v>
      </c>
      <c r="M168" s="110">
        <f>'Sales Summary'!M26-M357</f>
        <v>0</v>
      </c>
    </row>
    <row r="169" spans="1:13" ht="12.75" hidden="1" customHeight="1" outlineLevel="1" x14ac:dyDescent="0.2">
      <c r="A169" s="55" t="str">
        <f>"            "&amp;Labels!B21</f>
        <v xml:space="preserve">            Contribution Margin %</v>
      </c>
      <c r="B169" s="162">
        <f>IF('Sales Summary'!B26=0,0,B168/'Sales Summary'!B26)</f>
        <v>0</v>
      </c>
      <c r="C169" s="162">
        <f>IF('Sales Summary'!C26=0,0,C168/'Sales Summary'!C26)</f>
        <v>0</v>
      </c>
      <c r="D169" s="162">
        <f>IF('Sales Summary'!D26=0,0,D168/'Sales Summary'!D26)</f>
        <v>0</v>
      </c>
      <c r="E169" s="162">
        <f>IF('Sales Summary'!E26=0,0,E168/'Sales Summary'!E26)</f>
        <v>0</v>
      </c>
      <c r="F169" s="162">
        <f>IF('Sales Summary'!F26=0,0,F168/'Sales Summary'!F26)</f>
        <v>0</v>
      </c>
      <c r="G169" s="162">
        <f>IF('Sales Summary'!G26=0,0,G168/'Sales Summary'!G26)</f>
        <v>0</v>
      </c>
      <c r="H169" s="162">
        <f>IF('Sales Summary'!H26=0,0,H168/'Sales Summary'!H26)</f>
        <v>0</v>
      </c>
      <c r="I169" s="162">
        <f>IF('Sales Summary'!I26=0,0,I168/'Sales Summary'!I26)</f>
        <v>0</v>
      </c>
      <c r="J169" s="162">
        <f>IF('Sales Summary'!J26=0,0,J168/'Sales Summary'!J26)</f>
        <v>0</v>
      </c>
      <c r="K169" s="162">
        <f>IF('Sales Summary'!K26=0,0,K168/'Sales Summary'!K26)</f>
        <v>0</v>
      </c>
      <c r="L169" s="162">
        <f>IF('Sales Summary'!L26=0,0,L168/'Sales Summary'!L26)</f>
        <v>0</v>
      </c>
      <c r="M169" s="163">
        <f>IF('Sales Summary'!M26=0,0,M168/'Sales Summary'!M26)</f>
        <v>0</v>
      </c>
    </row>
    <row r="170" spans="1:13" ht="12.75" hidden="1" customHeight="1" outlineLevel="1" x14ac:dyDescent="0.2">
      <c r="A170" s="55" t="str">
        <f>"         "&amp;Labels!C95</f>
        <v xml:space="preserve">         Total</v>
      </c>
      <c r="B170" s="20"/>
      <c r="C170" s="20"/>
      <c r="D170" s="20"/>
      <c r="E170" s="20"/>
      <c r="F170" s="20"/>
      <c r="G170" s="20"/>
      <c r="H170" s="20"/>
      <c r="I170" s="20"/>
      <c r="J170" s="20"/>
      <c r="K170" s="20"/>
      <c r="L170" s="20"/>
      <c r="M170" s="21"/>
    </row>
    <row r="171" spans="1:13" ht="12.75" hidden="1" customHeight="1" outlineLevel="1" x14ac:dyDescent="0.2">
      <c r="A171" s="55" t="str">
        <f>"            "&amp;Labels!B20</f>
        <v xml:space="preserve">            Contribution Margin</v>
      </c>
      <c r="B171" s="109">
        <f t="shared" ref="B171:M171" si="59">SUM(B165,B168)</f>
        <v>0</v>
      </c>
      <c r="C171" s="109">
        <f t="shared" si="59"/>
        <v>0</v>
      </c>
      <c r="D171" s="109">
        <f t="shared" si="59"/>
        <v>0</v>
      </c>
      <c r="E171" s="109">
        <f t="shared" si="59"/>
        <v>0</v>
      </c>
      <c r="F171" s="109">
        <f t="shared" si="59"/>
        <v>0</v>
      </c>
      <c r="G171" s="109">
        <f t="shared" si="59"/>
        <v>0</v>
      </c>
      <c r="H171" s="109">
        <f t="shared" si="59"/>
        <v>0</v>
      </c>
      <c r="I171" s="109">
        <f t="shared" si="59"/>
        <v>0</v>
      </c>
      <c r="J171" s="109">
        <f t="shared" si="59"/>
        <v>0</v>
      </c>
      <c r="K171" s="109">
        <f t="shared" si="59"/>
        <v>0</v>
      </c>
      <c r="L171" s="109">
        <f t="shared" si="59"/>
        <v>0</v>
      </c>
      <c r="M171" s="110">
        <f t="shared" si="59"/>
        <v>0</v>
      </c>
    </row>
    <row r="172" spans="1:13" ht="12.75" hidden="1" customHeight="1" outlineLevel="1" x14ac:dyDescent="0.2">
      <c r="A172" s="55" t="str">
        <f>"            "&amp;Labels!B21</f>
        <v xml:space="preserve">            Contribution Margin %</v>
      </c>
      <c r="B172" s="162">
        <f>IF('Sales Summary'!B27=0,0,B171/'Sales Summary'!B27)</f>
        <v>0</v>
      </c>
      <c r="C172" s="162">
        <f>IF('Sales Summary'!C27=0,0,C171/'Sales Summary'!C27)</f>
        <v>0</v>
      </c>
      <c r="D172" s="162">
        <f>IF('Sales Summary'!D27=0,0,D171/'Sales Summary'!D27)</f>
        <v>0</v>
      </c>
      <c r="E172" s="162">
        <f>IF('Sales Summary'!E27=0,0,E171/'Sales Summary'!E27)</f>
        <v>0</v>
      </c>
      <c r="F172" s="162">
        <f>IF('Sales Summary'!F27=0,0,F171/'Sales Summary'!F27)</f>
        <v>0</v>
      </c>
      <c r="G172" s="162">
        <f>IF('Sales Summary'!G27=0,0,G171/'Sales Summary'!G27)</f>
        <v>0</v>
      </c>
      <c r="H172" s="162">
        <f>IF('Sales Summary'!H27=0,0,H171/'Sales Summary'!H27)</f>
        <v>0</v>
      </c>
      <c r="I172" s="162">
        <f>IF('Sales Summary'!I27=0,0,I171/'Sales Summary'!I27)</f>
        <v>0</v>
      </c>
      <c r="J172" s="162">
        <f>IF('Sales Summary'!J27=0,0,J171/'Sales Summary'!J27)</f>
        <v>0</v>
      </c>
      <c r="K172" s="162">
        <f>IF('Sales Summary'!K27=0,0,K171/'Sales Summary'!K27)</f>
        <v>0</v>
      </c>
      <c r="L172" s="162">
        <f>IF('Sales Summary'!L27=0,0,L171/'Sales Summary'!L27)</f>
        <v>0</v>
      </c>
      <c r="M172" s="163">
        <f>IF('Sales Summary'!M27=0,0,M171/'Sales Summary'!M27)</f>
        <v>0</v>
      </c>
    </row>
    <row r="173" spans="1:13" ht="12.75" hidden="1" customHeight="1" outlineLevel="1" x14ac:dyDescent="0.2">
      <c r="A173" s="55" t="str">
        <f>"      "&amp;Labels!B93</f>
        <v xml:space="preserve">      Indirect</v>
      </c>
      <c r="B173" s="20"/>
      <c r="C173" s="20"/>
      <c r="D173" s="20"/>
      <c r="E173" s="20"/>
      <c r="F173" s="20"/>
      <c r="G173" s="20"/>
      <c r="H173" s="20"/>
      <c r="I173" s="20"/>
      <c r="J173" s="20"/>
      <c r="K173" s="20"/>
      <c r="L173" s="20"/>
      <c r="M173" s="21"/>
    </row>
    <row r="174" spans="1:13" ht="12.75" hidden="1" customHeight="1" outlineLevel="1" x14ac:dyDescent="0.2">
      <c r="A174" s="55" t="str">
        <f>"         "&amp;Labels!B96</f>
        <v xml:space="preserve">         Direct</v>
      </c>
      <c r="B174" s="20"/>
      <c r="C174" s="20"/>
      <c r="D174" s="20"/>
      <c r="E174" s="20"/>
      <c r="F174" s="20"/>
      <c r="G174" s="20"/>
      <c r="H174" s="20"/>
      <c r="I174" s="20"/>
      <c r="J174" s="20"/>
      <c r="K174" s="20"/>
      <c r="L174" s="20"/>
      <c r="M174" s="21"/>
    </row>
    <row r="175" spans="1:13" ht="12.75" hidden="1" customHeight="1" outlineLevel="1" x14ac:dyDescent="0.2">
      <c r="A175" s="55" t="str">
        <f>"            "&amp;Labels!B20</f>
        <v xml:space="preserve">            Contribution Margin</v>
      </c>
      <c r="B175" s="109">
        <f>'Sales Summary'!B29-B360</f>
        <v>0</v>
      </c>
      <c r="C175" s="109">
        <f>'Sales Summary'!C29-C360</f>
        <v>0</v>
      </c>
      <c r="D175" s="109">
        <f>'Sales Summary'!D29-D360</f>
        <v>0</v>
      </c>
      <c r="E175" s="109">
        <f>'Sales Summary'!E29-E360</f>
        <v>0</v>
      </c>
      <c r="F175" s="109">
        <f>'Sales Summary'!F29-F360</f>
        <v>0</v>
      </c>
      <c r="G175" s="109">
        <f>'Sales Summary'!G29-G360</f>
        <v>0</v>
      </c>
      <c r="H175" s="109">
        <f>'Sales Summary'!H29-H360</f>
        <v>0</v>
      </c>
      <c r="I175" s="109">
        <f>'Sales Summary'!I29-I360</f>
        <v>0</v>
      </c>
      <c r="J175" s="109">
        <f>'Sales Summary'!J29-J360</f>
        <v>0</v>
      </c>
      <c r="K175" s="109">
        <f>'Sales Summary'!K29-K360</f>
        <v>0</v>
      </c>
      <c r="L175" s="109">
        <f>'Sales Summary'!L29-L360</f>
        <v>0</v>
      </c>
      <c r="M175" s="110">
        <f>'Sales Summary'!M29-M360</f>
        <v>0</v>
      </c>
    </row>
    <row r="176" spans="1:13" ht="12.75" hidden="1" customHeight="1" outlineLevel="1" x14ac:dyDescent="0.2">
      <c r="A176" s="55" t="str">
        <f>"            "&amp;Labels!B21</f>
        <v xml:space="preserve">            Contribution Margin %</v>
      </c>
      <c r="B176" s="162">
        <f>IF('Sales Summary'!B29=0,0,B175/'Sales Summary'!B29)</f>
        <v>0</v>
      </c>
      <c r="C176" s="162">
        <f>IF('Sales Summary'!C29=0,0,C175/'Sales Summary'!C29)</f>
        <v>0</v>
      </c>
      <c r="D176" s="162">
        <f>IF('Sales Summary'!D29=0,0,D175/'Sales Summary'!D29)</f>
        <v>0</v>
      </c>
      <c r="E176" s="162">
        <f>IF('Sales Summary'!E29=0,0,E175/'Sales Summary'!E29)</f>
        <v>0</v>
      </c>
      <c r="F176" s="162">
        <f>IF('Sales Summary'!F29=0,0,F175/'Sales Summary'!F29)</f>
        <v>0</v>
      </c>
      <c r="G176" s="162">
        <f>IF('Sales Summary'!G29=0,0,G175/'Sales Summary'!G29)</f>
        <v>0</v>
      </c>
      <c r="H176" s="162">
        <f>IF('Sales Summary'!H29=0,0,H175/'Sales Summary'!H29)</f>
        <v>0</v>
      </c>
      <c r="I176" s="162">
        <f>IF('Sales Summary'!I29=0,0,I175/'Sales Summary'!I29)</f>
        <v>0</v>
      </c>
      <c r="J176" s="162">
        <f>IF('Sales Summary'!J29=0,0,J175/'Sales Summary'!J29)</f>
        <v>0</v>
      </c>
      <c r="K176" s="162">
        <f>IF('Sales Summary'!K29=0,0,K175/'Sales Summary'!K29)</f>
        <v>0</v>
      </c>
      <c r="L176" s="162">
        <f>IF('Sales Summary'!L29=0,0,L175/'Sales Summary'!L29)</f>
        <v>0</v>
      </c>
      <c r="M176" s="163">
        <f>IF('Sales Summary'!M29=0,0,M175/'Sales Summary'!M29)</f>
        <v>0</v>
      </c>
    </row>
    <row r="177" spans="1:13" ht="12.75" hidden="1" customHeight="1" outlineLevel="1" x14ac:dyDescent="0.2">
      <c r="A177" s="55" t="str">
        <f>"         "&amp;Labels!B97</f>
        <v xml:space="preserve">         Indirect</v>
      </c>
      <c r="B177" s="20"/>
      <c r="C177" s="20"/>
      <c r="D177" s="20"/>
      <c r="E177" s="20"/>
      <c r="F177" s="20"/>
      <c r="G177" s="20"/>
      <c r="H177" s="20"/>
      <c r="I177" s="20"/>
      <c r="J177" s="20"/>
      <c r="K177" s="20"/>
      <c r="L177" s="20"/>
      <c r="M177" s="21"/>
    </row>
    <row r="178" spans="1:13" ht="12.75" hidden="1" customHeight="1" outlineLevel="1" x14ac:dyDescent="0.2">
      <c r="A178" s="55" t="str">
        <f>"            "&amp;Labels!B20</f>
        <v xml:space="preserve">            Contribution Margin</v>
      </c>
      <c r="B178" s="109">
        <f>'Sales Summary'!B30-B361</f>
        <v>0</v>
      </c>
      <c r="C178" s="109">
        <f>'Sales Summary'!C30-C361</f>
        <v>0</v>
      </c>
      <c r="D178" s="109">
        <f>'Sales Summary'!D30-D361</f>
        <v>0</v>
      </c>
      <c r="E178" s="109">
        <f>'Sales Summary'!E30-E361</f>
        <v>0</v>
      </c>
      <c r="F178" s="109">
        <f>'Sales Summary'!F30-F361</f>
        <v>0</v>
      </c>
      <c r="G178" s="109">
        <f>'Sales Summary'!G30-G361</f>
        <v>0</v>
      </c>
      <c r="H178" s="109">
        <f>'Sales Summary'!H30-H361</f>
        <v>0</v>
      </c>
      <c r="I178" s="109">
        <f>'Sales Summary'!I30-I361</f>
        <v>0</v>
      </c>
      <c r="J178" s="109">
        <f>'Sales Summary'!J30-J361</f>
        <v>0</v>
      </c>
      <c r="K178" s="109">
        <f>'Sales Summary'!K30-K361</f>
        <v>0</v>
      </c>
      <c r="L178" s="109">
        <f>'Sales Summary'!L30-L361</f>
        <v>0</v>
      </c>
      <c r="M178" s="110">
        <f>'Sales Summary'!M30-M361</f>
        <v>0</v>
      </c>
    </row>
    <row r="179" spans="1:13" ht="12.75" hidden="1" customHeight="1" outlineLevel="1" x14ac:dyDescent="0.2">
      <c r="A179" s="55" t="str">
        <f>"            "&amp;Labels!B21</f>
        <v xml:space="preserve">            Contribution Margin %</v>
      </c>
      <c r="B179" s="162">
        <f>IF('Sales Summary'!B30=0,0,B178/'Sales Summary'!B30)</f>
        <v>0</v>
      </c>
      <c r="C179" s="162">
        <f>IF('Sales Summary'!C30=0,0,C178/'Sales Summary'!C30)</f>
        <v>0</v>
      </c>
      <c r="D179" s="162">
        <f>IF('Sales Summary'!D30=0,0,D178/'Sales Summary'!D30)</f>
        <v>0</v>
      </c>
      <c r="E179" s="162">
        <f>IF('Sales Summary'!E30=0,0,E178/'Sales Summary'!E30)</f>
        <v>0</v>
      </c>
      <c r="F179" s="162">
        <f>IF('Sales Summary'!F30=0,0,F178/'Sales Summary'!F30)</f>
        <v>0</v>
      </c>
      <c r="G179" s="162">
        <f>IF('Sales Summary'!G30=0,0,G178/'Sales Summary'!G30)</f>
        <v>0</v>
      </c>
      <c r="H179" s="162">
        <f>IF('Sales Summary'!H30=0,0,H178/'Sales Summary'!H30)</f>
        <v>0</v>
      </c>
      <c r="I179" s="162">
        <f>IF('Sales Summary'!I30=0,0,I178/'Sales Summary'!I30)</f>
        <v>0</v>
      </c>
      <c r="J179" s="162">
        <f>IF('Sales Summary'!J30=0,0,J178/'Sales Summary'!J30)</f>
        <v>0</v>
      </c>
      <c r="K179" s="162">
        <f>IF('Sales Summary'!K30=0,0,K178/'Sales Summary'!K30)</f>
        <v>0</v>
      </c>
      <c r="L179" s="162">
        <f>IF('Sales Summary'!L30=0,0,L178/'Sales Summary'!L30)</f>
        <v>0</v>
      </c>
      <c r="M179" s="163">
        <f>IF('Sales Summary'!M30=0,0,M178/'Sales Summary'!M30)</f>
        <v>0</v>
      </c>
    </row>
    <row r="180" spans="1:13" ht="12.75" hidden="1" customHeight="1" outlineLevel="1" x14ac:dyDescent="0.2">
      <c r="A180" s="55" t="str">
        <f>"         "&amp;Labels!C95</f>
        <v xml:space="preserve">         Total</v>
      </c>
      <c r="B180" s="20"/>
      <c r="C180" s="20"/>
      <c r="D180" s="20"/>
      <c r="E180" s="20"/>
      <c r="F180" s="20"/>
      <c r="G180" s="20"/>
      <c r="H180" s="20"/>
      <c r="I180" s="20"/>
      <c r="J180" s="20"/>
      <c r="K180" s="20"/>
      <c r="L180" s="20"/>
      <c r="M180" s="21"/>
    </row>
    <row r="181" spans="1:13" ht="12.75" hidden="1" customHeight="1" outlineLevel="1" x14ac:dyDescent="0.2">
      <c r="A181" s="55" t="str">
        <f>"            "&amp;Labels!B20</f>
        <v xml:space="preserve">            Contribution Margin</v>
      </c>
      <c r="B181" s="109">
        <f t="shared" ref="B181:M181" si="60">SUM(B175,B178)</f>
        <v>0</v>
      </c>
      <c r="C181" s="109">
        <f t="shared" si="60"/>
        <v>0</v>
      </c>
      <c r="D181" s="109">
        <f t="shared" si="60"/>
        <v>0</v>
      </c>
      <c r="E181" s="109">
        <f t="shared" si="60"/>
        <v>0</v>
      </c>
      <c r="F181" s="109">
        <f t="shared" si="60"/>
        <v>0</v>
      </c>
      <c r="G181" s="109">
        <f t="shared" si="60"/>
        <v>0</v>
      </c>
      <c r="H181" s="109">
        <f t="shared" si="60"/>
        <v>0</v>
      </c>
      <c r="I181" s="109">
        <f t="shared" si="60"/>
        <v>0</v>
      </c>
      <c r="J181" s="109">
        <f t="shared" si="60"/>
        <v>0</v>
      </c>
      <c r="K181" s="109">
        <f t="shared" si="60"/>
        <v>0</v>
      </c>
      <c r="L181" s="109">
        <f t="shared" si="60"/>
        <v>0</v>
      </c>
      <c r="M181" s="110">
        <f t="shared" si="60"/>
        <v>0</v>
      </c>
    </row>
    <row r="182" spans="1:13" ht="12.75" hidden="1" customHeight="1" outlineLevel="1" x14ac:dyDescent="0.2">
      <c r="A182" s="55" t="str">
        <f>"            "&amp;Labels!B21</f>
        <v xml:space="preserve">            Contribution Margin %</v>
      </c>
      <c r="B182" s="162">
        <f>IF('Sales Summary'!B31=0,0,B181/'Sales Summary'!B31)</f>
        <v>0</v>
      </c>
      <c r="C182" s="162">
        <f>IF('Sales Summary'!C31=0,0,C181/'Sales Summary'!C31)</f>
        <v>0</v>
      </c>
      <c r="D182" s="162">
        <f>IF('Sales Summary'!D31=0,0,D181/'Sales Summary'!D31)</f>
        <v>0</v>
      </c>
      <c r="E182" s="162">
        <f>IF('Sales Summary'!E31=0,0,E181/'Sales Summary'!E31)</f>
        <v>0</v>
      </c>
      <c r="F182" s="162">
        <f>IF('Sales Summary'!F31=0,0,F181/'Sales Summary'!F31)</f>
        <v>0</v>
      </c>
      <c r="G182" s="162">
        <f>IF('Sales Summary'!G31=0,0,G181/'Sales Summary'!G31)</f>
        <v>0</v>
      </c>
      <c r="H182" s="162">
        <f>IF('Sales Summary'!H31=0,0,H181/'Sales Summary'!H31)</f>
        <v>0</v>
      </c>
      <c r="I182" s="162">
        <f>IF('Sales Summary'!I31=0,0,I181/'Sales Summary'!I31)</f>
        <v>0</v>
      </c>
      <c r="J182" s="162">
        <f>IF('Sales Summary'!J31=0,0,J181/'Sales Summary'!J31)</f>
        <v>0</v>
      </c>
      <c r="K182" s="162">
        <f>IF('Sales Summary'!K31=0,0,K181/'Sales Summary'!K31)</f>
        <v>0</v>
      </c>
      <c r="L182" s="162">
        <f>IF('Sales Summary'!L31=0,0,L181/'Sales Summary'!L31)</f>
        <v>0</v>
      </c>
      <c r="M182" s="163">
        <f>IF('Sales Summary'!M31=0,0,M181/'Sales Summary'!M31)</f>
        <v>0</v>
      </c>
    </row>
    <row r="183" spans="1:13" ht="12.75" hidden="1" customHeight="1" outlineLevel="1" x14ac:dyDescent="0.2">
      <c r="A183" s="52" t="str">
        <f>"      "&amp;Labels!C91</f>
        <v xml:space="preserve">      Total</v>
      </c>
      <c r="B183" s="19"/>
      <c r="C183" s="19"/>
      <c r="D183" s="19"/>
      <c r="E183" s="19"/>
      <c r="F183" s="19"/>
      <c r="G183" s="19"/>
      <c r="H183" s="19"/>
      <c r="I183" s="19"/>
      <c r="J183" s="19"/>
      <c r="K183" s="19"/>
      <c r="L183" s="19"/>
      <c r="M183" s="156"/>
    </row>
    <row r="184" spans="1:13" ht="12.75" hidden="1" customHeight="1" outlineLevel="1" x14ac:dyDescent="0.2">
      <c r="A184" s="55" t="str">
        <f>"         "&amp;Labels!B96</f>
        <v xml:space="preserve">         Direct</v>
      </c>
      <c r="B184" s="20"/>
      <c r="C184" s="20"/>
      <c r="D184" s="20"/>
      <c r="E184" s="20"/>
      <c r="F184" s="20"/>
      <c r="G184" s="20"/>
      <c r="H184" s="20"/>
      <c r="I184" s="20"/>
      <c r="J184" s="20"/>
      <c r="K184" s="20"/>
      <c r="L184" s="20"/>
      <c r="M184" s="21"/>
    </row>
    <row r="185" spans="1:13" ht="12.75" hidden="1" customHeight="1" outlineLevel="1" x14ac:dyDescent="0.2">
      <c r="A185" s="55" t="str">
        <f>"            "&amp;Labels!B20</f>
        <v xml:space="preserve">            Contribution Margin</v>
      </c>
      <c r="B185" s="109">
        <f t="shared" ref="B185:M185" si="61">SUM(B165,B175)</f>
        <v>0</v>
      </c>
      <c r="C185" s="109">
        <f t="shared" si="61"/>
        <v>0</v>
      </c>
      <c r="D185" s="109">
        <f t="shared" si="61"/>
        <v>0</v>
      </c>
      <c r="E185" s="109">
        <f t="shared" si="61"/>
        <v>0</v>
      </c>
      <c r="F185" s="109">
        <f t="shared" si="61"/>
        <v>0</v>
      </c>
      <c r="G185" s="109">
        <f t="shared" si="61"/>
        <v>0</v>
      </c>
      <c r="H185" s="109">
        <f t="shared" si="61"/>
        <v>0</v>
      </c>
      <c r="I185" s="109">
        <f t="shared" si="61"/>
        <v>0</v>
      </c>
      <c r="J185" s="109">
        <f t="shared" si="61"/>
        <v>0</v>
      </c>
      <c r="K185" s="109">
        <f t="shared" si="61"/>
        <v>0</v>
      </c>
      <c r="L185" s="109">
        <f t="shared" si="61"/>
        <v>0</v>
      </c>
      <c r="M185" s="110">
        <f t="shared" si="61"/>
        <v>0</v>
      </c>
    </row>
    <row r="186" spans="1:13" ht="12.75" hidden="1" customHeight="1" outlineLevel="1" x14ac:dyDescent="0.2">
      <c r="A186" s="55" t="str">
        <f>"            "&amp;Labels!B21</f>
        <v xml:space="preserve">            Contribution Margin %</v>
      </c>
      <c r="B186" s="162">
        <f>IF('Sales Summary'!B33=0,0,B185/'Sales Summary'!B33)</f>
        <v>0</v>
      </c>
      <c r="C186" s="162">
        <f>IF('Sales Summary'!C33=0,0,C185/'Sales Summary'!C33)</f>
        <v>0</v>
      </c>
      <c r="D186" s="162">
        <f>IF('Sales Summary'!D33=0,0,D185/'Sales Summary'!D33)</f>
        <v>0</v>
      </c>
      <c r="E186" s="162">
        <f>IF('Sales Summary'!E33=0,0,E185/'Sales Summary'!E33)</f>
        <v>0</v>
      </c>
      <c r="F186" s="162">
        <f>IF('Sales Summary'!F33=0,0,F185/'Sales Summary'!F33)</f>
        <v>0</v>
      </c>
      <c r="G186" s="162">
        <f>IF('Sales Summary'!G33=0,0,G185/'Sales Summary'!G33)</f>
        <v>0</v>
      </c>
      <c r="H186" s="162">
        <f>IF('Sales Summary'!H33=0,0,H185/'Sales Summary'!H33)</f>
        <v>0</v>
      </c>
      <c r="I186" s="162">
        <f>IF('Sales Summary'!I33=0,0,I185/'Sales Summary'!I33)</f>
        <v>0</v>
      </c>
      <c r="J186" s="162">
        <f>IF('Sales Summary'!J33=0,0,J185/'Sales Summary'!J33)</f>
        <v>0</v>
      </c>
      <c r="K186" s="162">
        <f>IF('Sales Summary'!K33=0,0,K185/'Sales Summary'!K33)</f>
        <v>0</v>
      </c>
      <c r="L186" s="162">
        <f>IF('Sales Summary'!L33=0,0,L185/'Sales Summary'!L33)</f>
        <v>0</v>
      </c>
      <c r="M186" s="163">
        <f>IF('Sales Summary'!M33=0,0,M185/'Sales Summary'!M33)</f>
        <v>0</v>
      </c>
    </row>
    <row r="187" spans="1:13" ht="12.75" hidden="1" customHeight="1" outlineLevel="1" x14ac:dyDescent="0.2">
      <c r="A187" s="55" t="str">
        <f>"         "&amp;Labels!B97</f>
        <v xml:space="preserve">         Indirect</v>
      </c>
      <c r="B187" s="20"/>
      <c r="C187" s="20"/>
      <c r="D187" s="20"/>
      <c r="E187" s="20"/>
      <c r="F187" s="20"/>
      <c r="G187" s="20"/>
      <c r="H187" s="20"/>
      <c r="I187" s="20"/>
      <c r="J187" s="20"/>
      <c r="K187" s="20"/>
      <c r="L187" s="20"/>
      <c r="M187" s="21"/>
    </row>
    <row r="188" spans="1:13" ht="12.75" hidden="1" customHeight="1" outlineLevel="1" x14ac:dyDescent="0.2">
      <c r="A188" s="55" t="str">
        <f>"            "&amp;Labels!B20</f>
        <v xml:space="preserve">            Contribution Margin</v>
      </c>
      <c r="B188" s="109">
        <f t="shared" ref="B188:M188" si="62">SUM(B168,B178)</f>
        <v>0</v>
      </c>
      <c r="C188" s="109">
        <f t="shared" si="62"/>
        <v>0</v>
      </c>
      <c r="D188" s="109">
        <f t="shared" si="62"/>
        <v>0</v>
      </c>
      <c r="E188" s="109">
        <f t="shared" si="62"/>
        <v>0</v>
      </c>
      <c r="F188" s="109">
        <f t="shared" si="62"/>
        <v>0</v>
      </c>
      <c r="G188" s="109">
        <f t="shared" si="62"/>
        <v>0</v>
      </c>
      <c r="H188" s="109">
        <f t="shared" si="62"/>
        <v>0</v>
      </c>
      <c r="I188" s="109">
        <f t="shared" si="62"/>
        <v>0</v>
      </c>
      <c r="J188" s="109">
        <f t="shared" si="62"/>
        <v>0</v>
      </c>
      <c r="K188" s="109">
        <f t="shared" si="62"/>
        <v>0</v>
      </c>
      <c r="L188" s="109">
        <f t="shared" si="62"/>
        <v>0</v>
      </c>
      <c r="M188" s="110">
        <f t="shared" si="62"/>
        <v>0</v>
      </c>
    </row>
    <row r="189" spans="1:13" ht="12.75" hidden="1" customHeight="1" outlineLevel="1" x14ac:dyDescent="0.2">
      <c r="A189" s="55" t="str">
        <f>"            "&amp;Labels!B21</f>
        <v xml:space="preserve">            Contribution Margin %</v>
      </c>
      <c r="B189" s="162">
        <f>IF('Sales Summary'!B34=0,0,B188/'Sales Summary'!B34)</f>
        <v>0</v>
      </c>
      <c r="C189" s="162">
        <f>IF('Sales Summary'!C34=0,0,C188/'Sales Summary'!C34)</f>
        <v>0</v>
      </c>
      <c r="D189" s="162">
        <f>IF('Sales Summary'!D34=0,0,D188/'Sales Summary'!D34)</f>
        <v>0</v>
      </c>
      <c r="E189" s="162">
        <f>IF('Sales Summary'!E34=0,0,E188/'Sales Summary'!E34)</f>
        <v>0</v>
      </c>
      <c r="F189" s="162">
        <f>IF('Sales Summary'!F34=0,0,F188/'Sales Summary'!F34)</f>
        <v>0</v>
      </c>
      <c r="G189" s="162">
        <f>IF('Sales Summary'!G34=0,0,G188/'Sales Summary'!G34)</f>
        <v>0</v>
      </c>
      <c r="H189" s="162">
        <f>IF('Sales Summary'!H34=0,0,H188/'Sales Summary'!H34)</f>
        <v>0</v>
      </c>
      <c r="I189" s="162">
        <f>IF('Sales Summary'!I34=0,0,I188/'Sales Summary'!I34)</f>
        <v>0</v>
      </c>
      <c r="J189" s="162">
        <f>IF('Sales Summary'!J34=0,0,J188/'Sales Summary'!J34)</f>
        <v>0</v>
      </c>
      <c r="K189" s="162">
        <f>IF('Sales Summary'!K34=0,0,K188/'Sales Summary'!K34)</f>
        <v>0</v>
      </c>
      <c r="L189" s="162">
        <f>IF('Sales Summary'!L34=0,0,L188/'Sales Summary'!L34)</f>
        <v>0</v>
      </c>
      <c r="M189" s="163">
        <f>IF('Sales Summary'!M34=0,0,M188/'Sales Summary'!M34)</f>
        <v>0</v>
      </c>
    </row>
    <row r="190" spans="1:13" ht="12.75" hidden="1" customHeight="1" outlineLevel="1" x14ac:dyDescent="0.2">
      <c r="A190" s="55" t="str">
        <f>"         "&amp;Labels!C95</f>
        <v xml:space="preserve">         Total</v>
      </c>
      <c r="B190" s="20"/>
      <c r="C190" s="20"/>
      <c r="D190" s="20"/>
      <c r="E190" s="20"/>
      <c r="F190" s="20"/>
      <c r="G190" s="20"/>
      <c r="H190" s="20"/>
      <c r="I190" s="20"/>
      <c r="J190" s="20"/>
      <c r="K190" s="20"/>
      <c r="L190" s="20"/>
      <c r="M190" s="21"/>
    </row>
    <row r="191" spans="1:13" ht="12.75" hidden="1" customHeight="1" outlineLevel="1" x14ac:dyDescent="0.2">
      <c r="A191" s="55" t="str">
        <f>"            "&amp;Labels!B20</f>
        <v xml:space="preserve">            Contribution Margin</v>
      </c>
      <c r="B191" s="109">
        <f t="shared" ref="B191:M191" si="63">SUM(B171,B181)</f>
        <v>0</v>
      </c>
      <c r="C191" s="109">
        <f t="shared" si="63"/>
        <v>0</v>
      </c>
      <c r="D191" s="109">
        <f t="shared" si="63"/>
        <v>0</v>
      </c>
      <c r="E191" s="109">
        <f t="shared" si="63"/>
        <v>0</v>
      </c>
      <c r="F191" s="109">
        <f t="shared" si="63"/>
        <v>0</v>
      </c>
      <c r="G191" s="109">
        <f t="shared" si="63"/>
        <v>0</v>
      </c>
      <c r="H191" s="109">
        <f t="shared" si="63"/>
        <v>0</v>
      </c>
      <c r="I191" s="109">
        <f t="shared" si="63"/>
        <v>0</v>
      </c>
      <c r="J191" s="109">
        <f t="shared" si="63"/>
        <v>0</v>
      </c>
      <c r="K191" s="109">
        <f t="shared" si="63"/>
        <v>0</v>
      </c>
      <c r="L191" s="109">
        <f t="shared" si="63"/>
        <v>0</v>
      </c>
      <c r="M191" s="110">
        <f t="shared" si="63"/>
        <v>0</v>
      </c>
    </row>
    <row r="192" spans="1:13" ht="12.75" hidden="1" customHeight="1" outlineLevel="1" x14ac:dyDescent="0.2">
      <c r="A192" s="55" t="str">
        <f>"            "&amp;Labels!B21</f>
        <v xml:space="preserve">            Contribution Margin %</v>
      </c>
      <c r="B192" s="162">
        <f>IF('Sales Summary'!B32=0,0,B191/'Sales Summary'!B32)</f>
        <v>0</v>
      </c>
      <c r="C192" s="162">
        <f>IF('Sales Summary'!C32=0,0,C191/'Sales Summary'!C32)</f>
        <v>0</v>
      </c>
      <c r="D192" s="162">
        <f>IF('Sales Summary'!D32=0,0,D191/'Sales Summary'!D32)</f>
        <v>0</v>
      </c>
      <c r="E192" s="162">
        <f>IF('Sales Summary'!E32=0,0,E191/'Sales Summary'!E32)</f>
        <v>0</v>
      </c>
      <c r="F192" s="162">
        <f>IF('Sales Summary'!F32=0,0,F191/'Sales Summary'!F32)</f>
        <v>0</v>
      </c>
      <c r="G192" s="162">
        <f>IF('Sales Summary'!G32=0,0,G191/'Sales Summary'!G32)</f>
        <v>0</v>
      </c>
      <c r="H192" s="162">
        <f>IF('Sales Summary'!H32=0,0,H191/'Sales Summary'!H32)</f>
        <v>0</v>
      </c>
      <c r="I192" s="162">
        <f>IF('Sales Summary'!I32=0,0,I191/'Sales Summary'!I32)</f>
        <v>0</v>
      </c>
      <c r="J192" s="162">
        <f>IF('Sales Summary'!J32=0,0,J191/'Sales Summary'!J32)</f>
        <v>0</v>
      </c>
      <c r="K192" s="162">
        <f>IF('Sales Summary'!K32=0,0,K191/'Sales Summary'!K32)</f>
        <v>0</v>
      </c>
      <c r="L192" s="162">
        <f>IF('Sales Summary'!L32=0,0,L191/'Sales Summary'!L32)</f>
        <v>0</v>
      </c>
      <c r="M192" s="163">
        <f>IF('Sales Summary'!M32=0,0,M191/'Sales Summary'!M32)</f>
        <v>0</v>
      </c>
    </row>
    <row r="193" spans="1:13" ht="12.75" hidden="1" customHeight="1" outlineLevel="1" x14ac:dyDescent="0.2">
      <c r="A193" s="57" t="str">
        <f>"   "&amp;Labels!C99</f>
        <v xml:space="preserve">   Total</v>
      </c>
      <c r="B193" s="3"/>
      <c r="C193" s="3"/>
      <c r="D193" s="3"/>
      <c r="E193" s="3"/>
      <c r="F193" s="3"/>
      <c r="G193" s="3"/>
      <c r="H193" s="3"/>
      <c r="I193" s="3"/>
      <c r="J193" s="3"/>
      <c r="K193" s="3"/>
      <c r="L193" s="3"/>
      <c r="M193" s="159"/>
    </row>
    <row r="194" spans="1:13" ht="12.75" hidden="1" customHeight="1" outlineLevel="1" x14ac:dyDescent="0.2">
      <c r="A194" s="55" t="str">
        <f>"      "&amp;Labels!B92</f>
        <v xml:space="preserve">      Direct</v>
      </c>
      <c r="B194" s="20"/>
      <c r="C194" s="20"/>
      <c r="D194" s="20"/>
      <c r="E194" s="20"/>
      <c r="F194" s="20"/>
      <c r="G194" s="20"/>
      <c r="H194" s="20"/>
      <c r="I194" s="20"/>
      <c r="J194" s="20"/>
      <c r="K194" s="20"/>
      <c r="L194" s="20"/>
      <c r="M194" s="21"/>
    </row>
    <row r="195" spans="1:13" ht="12.75" hidden="1" customHeight="1" outlineLevel="1" x14ac:dyDescent="0.2">
      <c r="A195" s="55" t="str">
        <f>"         "&amp;Labels!B96</f>
        <v xml:space="preserve">         Direct</v>
      </c>
      <c r="B195" s="20"/>
      <c r="C195" s="20"/>
      <c r="D195" s="20"/>
      <c r="E195" s="20"/>
      <c r="F195" s="20"/>
      <c r="G195" s="20"/>
      <c r="H195" s="20"/>
      <c r="I195" s="20"/>
      <c r="J195" s="20"/>
      <c r="K195" s="20"/>
      <c r="L195" s="20"/>
      <c r="M195" s="21"/>
    </row>
    <row r="196" spans="1:13" ht="12.75" hidden="1" customHeight="1" outlineLevel="1" x14ac:dyDescent="0.2">
      <c r="A196" s="55" t="str">
        <f>"            "&amp;Labels!B20</f>
        <v xml:space="preserve">            Contribution Margin</v>
      </c>
      <c r="B196" s="109">
        <f t="shared" ref="B196:M196" si="64">SUM(B134,B165)</f>
        <v>0</v>
      </c>
      <c r="C196" s="109">
        <f t="shared" si="64"/>
        <v>0</v>
      </c>
      <c r="D196" s="109">
        <f t="shared" si="64"/>
        <v>0</v>
      </c>
      <c r="E196" s="109">
        <f t="shared" si="64"/>
        <v>0</v>
      </c>
      <c r="F196" s="109">
        <f t="shared" si="64"/>
        <v>0</v>
      </c>
      <c r="G196" s="109">
        <f t="shared" si="64"/>
        <v>0</v>
      </c>
      <c r="H196" s="109">
        <f t="shared" si="64"/>
        <v>0</v>
      </c>
      <c r="I196" s="109">
        <f t="shared" si="64"/>
        <v>0</v>
      </c>
      <c r="J196" s="109">
        <f t="shared" si="64"/>
        <v>0</v>
      </c>
      <c r="K196" s="109">
        <f t="shared" si="64"/>
        <v>0</v>
      </c>
      <c r="L196" s="109">
        <f t="shared" si="64"/>
        <v>0</v>
      </c>
      <c r="M196" s="110">
        <f t="shared" si="64"/>
        <v>0</v>
      </c>
    </row>
    <row r="197" spans="1:13" ht="12.75" hidden="1" customHeight="1" outlineLevel="1" x14ac:dyDescent="0.2">
      <c r="A197" s="55" t="str">
        <f>"            "&amp;Labels!B21</f>
        <v xml:space="preserve">            Contribution Margin %</v>
      </c>
      <c r="B197" s="162">
        <f>IF('Sales Summary'!B38=0,0,B196/'Sales Summary'!B38)</f>
        <v>0</v>
      </c>
      <c r="C197" s="162">
        <f>IF('Sales Summary'!C38=0,0,C196/'Sales Summary'!C38)</f>
        <v>0</v>
      </c>
      <c r="D197" s="162">
        <f>IF('Sales Summary'!D38=0,0,D196/'Sales Summary'!D38)</f>
        <v>0</v>
      </c>
      <c r="E197" s="162">
        <f>IF('Sales Summary'!E38=0,0,E196/'Sales Summary'!E38)</f>
        <v>0</v>
      </c>
      <c r="F197" s="162">
        <f>IF('Sales Summary'!F38=0,0,F196/'Sales Summary'!F38)</f>
        <v>0</v>
      </c>
      <c r="G197" s="162">
        <f>IF('Sales Summary'!G38=0,0,G196/'Sales Summary'!G38)</f>
        <v>0</v>
      </c>
      <c r="H197" s="162">
        <f>IF('Sales Summary'!H38=0,0,H196/'Sales Summary'!H38)</f>
        <v>0</v>
      </c>
      <c r="I197" s="162">
        <f>IF('Sales Summary'!I38=0,0,I196/'Sales Summary'!I38)</f>
        <v>0</v>
      </c>
      <c r="J197" s="162">
        <f>IF('Sales Summary'!J38=0,0,J196/'Sales Summary'!J38)</f>
        <v>0</v>
      </c>
      <c r="K197" s="162">
        <f>IF('Sales Summary'!K38=0,0,K196/'Sales Summary'!K38)</f>
        <v>0</v>
      </c>
      <c r="L197" s="162">
        <f>IF('Sales Summary'!L38=0,0,L196/'Sales Summary'!L38)</f>
        <v>0</v>
      </c>
      <c r="M197" s="163">
        <f>IF('Sales Summary'!M38=0,0,M196/'Sales Summary'!M38)</f>
        <v>0</v>
      </c>
    </row>
    <row r="198" spans="1:13" ht="12.75" hidden="1" customHeight="1" outlineLevel="1" x14ac:dyDescent="0.2">
      <c r="A198" s="55" t="str">
        <f>"         "&amp;Labels!B97</f>
        <v xml:space="preserve">         Indirect</v>
      </c>
      <c r="B198" s="20"/>
      <c r="C198" s="20"/>
      <c r="D198" s="20"/>
      <c r="E198" s="20"/>
      <c r="F198" s="20"/>
      <c r="G198" s="20"/>
      <c r="H198" s="20"/>
      <c r="I198" s="20"/>
      <c r="J198" s="20"/>
      <c r="K198" s="20"/>
      <c r="L198" s="20"/>
      <c r="M198" s="21"/>
    </row>
    <row r="199" spans="1:13" ht="12.75" hidden="1" customHeight="1" outlineLevel="1" x14ac:dyDescent="0.2">
      <c r="A199" s="55" t="str">
        <f>"            "&amp;Labels!B20</f>
        <v xml:space="preserve">            Contribution Margin</v>
      </c>
      <c r="B199" s="109">
        <f t="shared" ref="B199:M199" si="65">SUM(B137,B168)</f>
        <v>0</v>
      </c>
      <c r="C199" s="109">
        <f t="shared" si="65"/>
        <v>0</v>
      </c>
      <c r="D199" s="109">
        <f t="shared" si="65"/>
        <v>0</v>
      </c>
      <c r="E199" s="109">
        <f t="shared" si="65"/>
        <v>0</v>
      </c>
      <c r="F199" s="109">
        <f t="shared" si="65"/>
        <v>0</v>
      </c>
      <c r="G199" s="109">
        <f t="shared" si="65"/>
        <v>0</v>
      </c>
      <c r="H199" s="109">
        <f t="shared" si="65"/>
        <v>0</v>
      </c>
      <c r="I199" s="109">
        <f t="shared" si="65"/>
        <v>0</v>
      </c>
      <c r="J199" s="109">
        <f t="shared" si="65"/>
        <v>0</v>
      </c>
      <c r="K199" s="109">
        <f t="shared" si="65"/>
        <v>0</v>
      </c>
      <c r="L199" s="109">
        <f t="shared" si="65"/>
        <v>0</v>
      </c>
      <c r="M199" s="110">
        <f t="shared" si="65"/>
        <v>0</v>
      </c>
    </row>
    <row r="200" spans="1:13" ht="12.75" hidden="1" customHeight="1" outlineLevel="1" x14ac:dyDescent="0.2">
      <c r="A200" s="55" t="str">
        <f>"            "&amp;Labels!B21</f>
        <v xml:space="preserve">            Contribution Margin %</v>
      </c>
      <c r="B200" s="162">
        <f>IF('Sales Summary'!B39=0,0,B199/'Sales Summary'!B39)</f>
        <v>0</v>
      </c>
      <c r="C200" s="162">
        <f>IF('Sales Summary'!C39=0,0,C199/'Sales Summary'!C39)</f>
        <v>0</v>
      </c>
      <c r="D200" s="162">
        <f>IF('Sales Summary'!D39=0,0,D199/'Sales Summary'!D39)</f>
        <v>0</v>
      </c>
      <c r="E200" s="162">
        <f>IF('Sales Summary'!E39=0,0,E199/'Sales Summary'!E39)</f>
        <v>0</v>
      </c>
      <c r="F200" s="162">
        <f>IF('Sales Summary'!F39=0,0,F199/'Sales Summary'!F39)</f>
        <v>0</v>
      </c>
      <c r="G200" s="162">
        <f>IF('Sales Summary'!G39=0,0,G199/'Sales Summary'!G39)</f>
        <v>0</v>
      </c>
      <c r="H200" s="162">
        <f>IF('Sales Summary'!H39=0,0,H199/'Sales Summary'!H39)</f>
        <v>0</v>
      </c>
      <c r="I200" s="162">
        <f>IF('Sales Summary'!I39=0,0,I199/'Sales Summary'!I39)</f>
        <v>0</v>
      </c>
      <c r="J200" s="162">
        <f>IF('Sales Summary'!J39=0,0,J199/'Sales Summary'!J39)</f>
        <v>0</v>
      </c>
      <c r="K200" s="162">
        <f>IF('Sales Summary'!K39=0,0,K199/'Sales Summary'!K39)</f>
        <v>0</v>
      </c>
      <c r="L200" s="162">
        <f>IF('Sales Summary'!L39=0,0,L199/'Sales Summary'!L39)</f>
        <v>0</v>
      </c>
      <c r="M200" s="163">
        <f>IF('Sales Summary'!M39=0,0,M199/'Sales Summary'!M39)</f>
        <v>0</v>
      </c>
    </row>
    <row r="201" spans="1:13" ht="12.75" hidden="1" customHeight="1" outlineLevel="1" x14ac:dyDescent="0.2">
      <c r="A201" s="55" t="str">
        <f>"         "&amp;Labels!C95</f>
        <v xml:space="preserve">         Total</v>
      </c>
      <c r="B201" s="20"/>
      <c r="C201" s="20"/>
      <c r="D201" s="20"/>
      <c r="E201" s="20"/>
      <c r="F201" s="20"/>
      <c r="G201" s="20"/>
      <c r="H201" s="20"/>
      <c r="I201" s="20"/>
      <c r="J201" s="20"/>
      <c r="K201" s="20"/>
      <c r="L201" s="20"/>
      <c r="M201" s="21"/>
    </row>
    <row r="202" spans="1:13" ht="12.75" hidden="1" customHeight="1" outlineLevel="1" x14ac:dyDescent="0.2">
      <c r="A202" s="55" t="str">
        <f>"            "&amp;Labels!B20</f>
        <v xml:space="preserve">            Contribution Margin</v>
      </c>
      <c r="B202" s="109">
        <f t="shared" ref="B202:M202" si="66">SUM(B140,B171)</f>
        <v>0</v>
      </c>
      <c r="C202" s="109">
        <f t="shared" si="66"/>
        <v>0</v>
      </c>
      <c r="D202" s="109">
        <f t="shared" si="66"/>
        <v>0</v>
      </c>
      <c r="E202" s="109">
        <f t="shared" si="66"/>
        <v>0</v>
      </c>
      <c r="F202" s="109">
        <f t="shared" si="66"/>
        <v>0</v>
      </c>
      <c r="G202" s="109">
        <f t="shared" si="66"/>
        <v>0</v>
      </c>
      <c r="H202" s="109">
        <f t="shared" si="66"/>
        <v>0</v>
      </c>
      <c r="I202" s="109">
        <f t="shared" si="66"/>
        <v>0</v>
      </c>
      <c r="J202" s="109">
        <f t="shared" si="66"/>
        <v>0</v>
      </c>
      <c r="K202" s="109">
        <f t="shared" si="66"/>
        <v>0</v>
      </c>
      <c r="L202" s="109">
        <f t="shared" si="66"/>
        <v>0</v>
      </c>
      <c r="M202" s="110">
        <f t="shared" si="66"/>
        <v>0</v>
      </c>
    </row>
    <row r="203" spans="1:13" ht="12.75" hidden="1" customHeight="1" outlineLevel="1" x14ac:dyDescent="0.2">
      <c r="A203" s="55" t="str">
        <f>"            "&amp;Labels!B21</f>
        <v xml:space="preserve">            Contribution Margin %</v>
      </c>
      <c r="B203" s="162">
        <f t="shared" ref="B203:M203" si="67">IF(B10=0,0,B202/B10)</f>
        <v>0</v>
      </c>
      <c r="C203" s="162">
        <f t="shared" si="67"/>
        <v>0</v>
      </c>
      <c r="D203" s="162">
        <f t="shared" si="67"/>
        <v>0</v>
      </c>
      <c r="E203" s="162">
        <f t="shared" si="67"/>
        <v>0</v>
      </c>
      <c r="F203" s="162">
        <f t="shared" si="67"/>
        <v>0</v>
      </c>
      <c r="G203" s="162">
        <f t="shared" si="67"/>
        <v>0</v>
      </c>
      <c r="H203" s="162">
        <f t="shared" si="67"/>
        <v>0</v>
      </c>
      <c r="I203" s="162">
        <f t="shared" si="67"/>
        <v>0</v>
      </c>
      <c r="J203" s="162">
        <f t="shared" si="67"/>
        <v>0</v>
      </c>
      <c r="K203" s="162">
        <f t="shared" si="67"/>
        <v>0</v>
      </c>
      <c r="L203" s="162">
        <f t="shared" si="67"/>
        <v>0</v>
      </c>
      <c r="M203" s="163">
        <f t="shared" si="67"/>
        <v>0</v>
      </c>
    </row>
    <row r="204" spans="1:13" ht="12.75" hidden="1" customHeight="1" outlineLevel="1" x14ac:dyDescent="0.2">
      <c r="A204" s="55" t="str">
        <f>"      "&amp;Labels!B93</f>
        <v xml:space="preserve">      Indirect</v>
      </c>
      <c r="B204" s="20"/>
      <c r="C204" s="20"/>
      <c r="D204" s="20"/>
      <c r="E204" s="20"/>
      <c r="F204" s="20"/>
      <c r="G204" s="20"/>
      <c r="H204" s="20"/>
      <c r="I204" s="20"/>
      <c r="J204" s="20"/>
      <c r="K204" s="20"/>
      <c r="L204" s="20"/>
      <c r="M204" s="21"/>
    </row>
    <row r="205" spans="1:13" ht="12.75" hidden="1" customHeight="1" outlineLevel="1" x14ac:dyDescent="0.2">
      <c r="A205" s="55" t="str">
        <f>"         "&amp;Labels!B96</f>
        <v xml:space="preserve">         Direct</v>
      </c>
      <c r="B205" s="20"/>
      <c r="C205" s="20"/>
      <c r="D205" s="20"/>
      <c r="E205" s="20"/>
      <c r="F205" s="20"/>
      <c r="G205" s="20"/>
      <c r="H205" s="20"/>
      <c r="I205" s="20"/>
      <c r="J205" s="20"/>
      <c r="K205" s="20"/>
      <c r="L205" s="20"/>
      <c r="M205" s="21"/>
    </row>
    <row r="206" spans="1:13" ht="12.75" hidden="1" customHeight="1" outlineLevel="1" x14ac:dyDescent="0.2">
      <c r="A206" s="55" t="str">
        <f>"            "&amp;Labels!B20</f>
        <v xml:space="preserve">            Contribution Margin</v>
      </c>
      <c r="B206" s="109">
        <f t="shared" ref="B206:M206" si="68">SUM(B144,B175)</f>
        <v>0</v>
      </c>
      <c r="C206" s="109">
        <f t="shared" si="68"/>
        <v>0</v>
      </c>
      <c r="D206" s="109">
        <f t="shared" si="68"/>
        <v>0</v>
      </c>
      <c r="E206" s="109">
        <f t="shared" si="68"/>
        <v>0</v>
      </c>
      <c r="F206" s="109">
        <f t="shared" si="68"/>
        <v>0</v>
      </c>
      <c r="G206" s="109">
        <f t="shared" si="68"/>
        <v>0</v>
      </c>
      <c r="H206" s="109">
        <f t="shared" si="68"/>
        <v>0</v>
      </c>
      <c r="I206" s="109">
        <f t="shared" si="68"/>
        <v>0</v>
      </c>
      <c r="J206" s="109">
        <f t="shared" si="68"/>
        <v>0</v>
      </c>
      <c r="K206" s="109">
        <f t="shared" si="68"/>
        <v>0</v>
      </c>
      <c r="L206" s="109">
        <f t="shared" si="68"/>
        <v>0</v>
      </c>
      <c r="M206" s="110">
        <f t="shared" si="68"/>
        <v>0</v>
      </c>
    </row>
    <row r="207" spans="1:13" ht="12.75" hidden="1" customHeight="1" outlineLevel="1" x14ac:dyDescent="0.2">
      <c r="A207" s="55" t="str">
        <f>"            "&amp;Labels!B21</f>
        <v xml:space="preserve">            Contribution Margin %</v>
      </c>
      <c r="B207" s="162">
        <f>IF('Sales Summary'!B42=0,0,B206/'Sales Summary'!B42)</f>
        <v>0</v>
      </c>
      <c r="C207" s="162">
        <f>IF('Sales Summary'!C42=0,0,C206/'Sales Summary'!C42)</f>
        <v>0</v>
      </c>
      <c r="D207" s="162">
        <f>IF('Sales Summary'!D42=0,0,D206/'Sales Summary'!D42)</f>
        <v>0</v>
      </c>
      <c r="E207" s="162">
        <f>IF('Sales Summary'!E42=0,0,E206/'Sales Summary'!E42)</f>
        <v>0</v>
      </c>
      <c r="F207" s="162">
        <f>IF('Sales Summary'!F42=0,0,F206/'Sales Summary'!F42)</f>
        <v>0</v>
      </c>
      <c r="G207" s="162">
        <f>IF('Sales Summary'!G42=0,0,G206/'Sales Summary'!G42)</f>
        <v>0</v>
      </c>
      <c r="H207" s="162">
        <f>IF('Sales Summary'!H42=0,0,H206/'Sales Summary'!H42)</f>
        <v>0</v>
      </c>
      <c r="I207" s="162">
        <f>IF('Sales Summary'!I42=0,0,I206/'Sales Summary'!I42)</f>
        <v>0</v>
      </c>
      <c r="J207" s="162">
        <f>IF('Sales Summary'!J42=0,0,J206/'Sales Summary'!J42)</f>
        <v>0</v>
      </c>
      <c r="K207" s="162">
        <f>IF('Sales Summary'!K42=0,0,K206/'Sales Summary'!K42)</f>
        <v>0</v>
      </c>
      <c r="L207" s="162">
        <f>IF('Sales Summary'!L42=0,0,L206/'Sales Summary'!L42)</f>
        <v>0</v>
      </c>
      <c r="M207" s="163">
        <f>IF('Sales Summary'!M42=0,0,M206/'Sales Summary'!M42)</f>
        <v>0</v>
      </c>
    </row>
    <row r="208" spans="1:13" ht="12.75" hidden="1" customHeight="1" outlineLevel="1" x14ac:dyDescent="0.2">
      <c r="A208" s="55" t="str">
        <f>"         "&amp;Labels!B97</f>
        <v xml:space="preserve">         Indirect</v>
      </c>
      <c r="B208" s="20"/>
      <c r="C208" s="20"/>
      <c r="D208" s="20"/>
      <c r="E208" s="20"/>
      <c r="F208" s="20"/>
      <c r="G208" s="20"/>
      <c r="H208" s="20"/>
      <c r="I208" s="20"/>
      <c r="J208" s="20"/>
      <c r="K208" s="20"/>
      <c r="L208" s="20"/>
      <c r="M208" s="21"/>
    </row>
    <row r="209" spans="1:13" ht="12.75" hidden="1" customHeight="1" outlineLevel="1" x14ac:dyDescent="0.2">
      <c r="A209" s="55" t="str">
        <f>"            "&amp;Labels!B20</f>
        <v xml:space="preserve">            Contribution Margin</v>
      </c>
      <c r="B209" s="109">
        <f t="shared" ref="B209:M209" si="69">SUM(B147,B178)</f>
        <v>0</v>
      </c>
      <c r="C209" s="109">
        <f t="shared" si="69"/>
        <v>0</v>
      </c>
      <c r="D209" s="109">
        <f t="shared" si="69"/>
        <v>0</v>
      </c>
      <c r="E209" s="109">
        <f t="shared" si="69"/>
        <v>0</v>
      </c>
      <c r="F209" s="109">
        <f t="shared" si="69"/>
        <v>0</v>
      </c>
      <c r="G209" s="109">
        <f t="shared" si="69"/>
        <v>0</v>
      </c>
      <c r="H209" s="109">
        <f t="shared" si="69"/>
        <v>0</v>
      </c>
      <c r="I209" s="109">
        <f t="shared" si="69"/>
        <v>0</v>
      </c>
      <c r="J209" s="109">
        <f t="shared" si="69"/>
        <v>0</v>
      </c>
      <c r="K209" s="109">
        <f t="shared" si="69"/>
        <v>0</v>
      </c>
      <c r="L209" s="109">
        <f t="shared" si="69"/>
        <v>0</v>
      </c>
      <c r="M209" s="110">
        <f t="shared" si="69"/>
        <v>0</v>
      </c>
    </row>
    <row r="210" spans="1:13" ht="12.75" hidden="1" customHeight="1" outlineLevel="1" x14ac:dyDescent="0.2">
      <c r="A210" s="55" t="str">
        <f>"            "&amp;Labels!B21</f>
        <v xml:space="preserve">            Contribution Margin %</v>
      </c>
      <c r="B210" s="162">
        <f>IF('Sales Summary'!B43=0,0,B209/'Sales Summary'!B43)</f>
        <v>0</v>
      </c>
      <c r="C210" s="162">
        <f>IF('Sales Summary'!C43=0,0,C209/'Sales Summary'!C43)</f>
        <v>0</v>
      </c>
      <c r="D210" s="162">
        <f>IF('Sales Summary'!D43=0,0,D209/'Sales Summary'!D43)</f>
        <v>0</v>
      </c>
      <c r="E210" s="162">
        <f>IF('Sales Summary'!E43=0,0,E209/'Sales Summary'!E43)</f>
        <v>0</v>
      </c>
      <c r="F210" s="162">
        <f>IF('Sales Summary'!F43=0,0,F209/'Sales Summary'!F43)</f>
        <v>0</v>
      </c>
      <c r="G210" s="162">
        <f>IF('Sales Summary'!G43=0,0,G209/'Sales Summary'!G43)</f>
        <v>0</v>
      </c>
      <c r="H210" s="162">
        <f>IF('Sales Summary'!H43=0,0,H209/'Sales Summary'!H43)</f>
        <v>0</v>
      </c>
      <c r="I210" s="162">
        <f>IF('Sales Summary'!I43=0,0,I209/'Sales Summary'!I43)</f>
        <v>0</v>
      </c>
      <c r="J210" s="162">
        <f>IF('Sales Summary'!J43=0,0,J209/'Sales Summary'!J43)</f>
        <v>0</v>
      </c>
      <c r="K210" s="162">
        <f>IF('Sales Summary'!K43=0,0,K209/'Sales Summary'!K43)</f>
        <v>0</v>
      </c>
      <c r="L210" s="162">
        <f>IF('Sales Summary'!L43=0,0,L209/'Sales Summary'!L43)</f>
        <v>0</v>
      </c>
      <c r="M210" s="163">
        <f>IF('Sales Summary'!M43=0,0,M209/'Sales Summary'!M43)</f>
        <v>0</v>
      </c>
    </row>
    <row r="211" spans="1:13" ht="12.75" hidden="1" customHeight="1" outlineLevel="1" x14ac:dyDescent="0.2">
      <c r="A211" s="55" t="str">
        <f>"         "&amp;Labels!C95</f>
        <v xml:space="preserve">         Total</v>
      </c>
      <c r="B211" s="20"/>
      <c r="C211" s="20"/>
      <c r="D211" s="20"/>
      <c r="E211" s="20"/>
      <c r="F211" s="20"/>
      <c r="G211" s="20"/>
      <c r="H211" s="20"/>
      <c r="I211" s="20"/>
      <c r="J211" s="20"/>
      <c r="K211" s="20"/>
      <c r="L211" s="20"/>
      <c r="M211" s="21"/>
    </row>
    <row r="212" spans="1:13" ht="12.75" hidden="1" customHeight="1" outlineLevel="1" x14ac:dyDescent="0.2">
      <c r="A212" s="55" t="str">
        <f>"            "&amp;Labels!B20</f>
        <v xml:space="preserve">            Contribution Margin</v>
      </c>
      <c r="B212" s="109">
        <f t="shared" ref="B212:M212" si="70">SUM(B150,B181)</f>
        <v>0</v>
      </c>
      <c r="C212" s="109">
        <f t="shared" si="70"/>
        <v>0</v>
      </c>
      <c r="D212" s="109">
        <f t="shared" si="70"/>
        <v>0</v>
      </c>
      <c r="E212" s="109">
        <f t="shared" si="70"/>
        <v>0</v>
      </c>
      <c r="F212" s="109">
        <f t="shared" si="70"/>
        <v>0</v>
      </c>
      <c r="G212" s="109">
        <f t="shared" si="70"/>
        <v>0</v>
      </c>
      <c r="H212" s="109">
        <f t="shared" si="70"/>
        <v>0</v>
      </c>
      <c r="I212" s="109">
        <f t="shared" si="70"/>
        <v>0</v>
      </c>
      <c r="J212" s="109">
        <f t="shared" si="70"/>
        <v>0</v>
      </c>
      <c r="K212" s="109">
        <f t="shared" si="70"/>
        <v>0</v>
      </c>
      <c r="L212" s="109">
        <f t="shared" si="70"/>
        <v>0</v>
      </c>
      <c r="M212" s="110">
        <f t="shared" si="70"/>
        <v>0</v>
      </c>
    </row>
    <row r="213" spans="1:13" ht="12.75" hidden="1" customHeight="1" outlineLevel="1" x14ac:dyDescent="0.2">
      <c r="A213" s="55" t="str">
        <f>"            "&amp;Labels!B21</f>
        <v xml:space="preserve">            Contribution Margin %</v>
      </c>
      <c r="B213" s="162">
        <f t="shared" ref="B213:M213" si="71">IF(B14=0,0,B212/B14)</f>
        <v>0</v>
      </c>
      <c r="C213" s="162">
        <f t="shared" si="71"/>
        <v>0</v>
      </c>
      <c r="D213" s="162">
        <f t="shared" si="71"/>
        <v>0</v>
      </c>
      <c r="E213" s="162">
        <f t="shared" si="71"/>
        <v>0</v>
      </c>
      <c r="F213" s="162">
        <f t="shared" si="71"/>
        <v>0</v>
      </c>
      <c r="G213" s="162">
        <f t="shared" si="71"/>
        <v>0</v>
      </c>
      <c r="H213" s="162">
        <f t="shared" si="71"/>
        <v>0</v>
      </c>
      <c r="I213" s="162">
        <f t="shared" si="71"/>
        <v>0</v>
      </c>
      <c r="J213" s="162">
        <f t="shared" si="71"/>
        <v>0</v>
      </c>
      <c r="K213" s="162">
        <f t="shared" si="71"/>
        <v>0</v>
      </c>
      <c r="L213" s="162">
        <f t="shared" si="71"/>
        <v>0</v>
      </c>
      <c r="M213" s="163">
        <f t="shared" si="71"/>
        <v>0</v>
      </c>
    </row>
    <row r="214" spans="1:13" ht="12.75" hidden="1" customHeight="1" outlineLevel="1" x14ac:dyDescent="0.2">
      <c r="A214" s="52" t="str">
        <f>"      "&amp;Labels!C91</f>
        <v xml:space="preserve">      Total</v>
      </c>
      <c r="B214" s="19"/>
      <c r="C214" s="19"/>
      <c r="D214" s="19"/>
      <c r="E214" s="19"/>
      <c r="F214" s="19"/>
      <c r="G214" s="19"/>
      <c r="H214" s="19"/>
      <c r="I214" s="19"/>
      <c r="J214" s="19"/>
      <c r="K214" s="19"/>
      <c r="L214" s="19"/>
      <c r="M214" s="156"/>
    </row>
    <row r="215" spans="1:13" ht="12.75" hidden="1" customHeight="1" outlineLevel="1" x14ac:dyDescent="0.2">
      <c r="A215" s="55" t="str">
        <f>"         "&amp;Labels!B96</f>
        <v xml:space="preserve">         Direct</v>
      </c>
      <c r="B215" s="20"/>
      <c r="C215" s="20"/>
      <c r="D215" s="20"/>
      <c r="E215" s="20"/>
      <c r="F215" s="20"/>
      <c r="G215" s="20"/>
      <c r="H215" s="20"/>
      <c r="I215" s="20"/>
      <c r="J215" s="20"/>
      <c r="K215" s="20"/>
      <c r="L215" s="20"/>
      <c r="M215" s="21"/>
    </row>
    <row r="216" spans="1:13" ht="12.75" hidden="1" customHeight="1" outlineLevel="1" x14ac:dyDescent="0.2">
      <c r="A216" s="55" t="str">
        <f>"            "&amp;Labels!B20</f>
        <v xml:space="preserve">            Contribution Margin</v>
      </c>
      <c r="B216" s="109">
        <f t="shared" ref="B216:M216" si="72">SUM(B154,B185)</f>
        <v>0</v>
      </c>
      <c r="C216" s="109">
        <f t="shared" si="72"/>
        <v>0</v>
      </c>
      <c r="D216" s="109">
        <f t="shared" si="72"/>
        <v>0</v>
      </c>
      <c r="E216" s="109">
        <f t="shared" si="72"/>
        <v>0</v>
      </c>
      <c r="F216" s="109">
        <f t="shared" si="72"/>
        <v>0</v>
      </c>
      <c r="G216" s="109">
        <f t="shared" si="72"/>
        <v>0</v>
      </c>
      <c r="H216" s="109">
        <f t="shared" si="72"/>
        <v>0</v>
      </c>
      <c r="I216" s="109">
        <f t="shared" si="72"/>
        <v>0</v>
      </c>
      <c r="J216" s="109">
        <f t="shared" si="72"/>
        <v>0</v>
      </c>
      <c r="K216" s="109">
        <f t="shared" si="72"/>
        <v>0</v>
      </c>
      <c r="L216" s="109">
        <f t="shared" si="72"/>
        <v>0</v>
      </c>
      <c r="M216" s="110">
        <f t="shared" si="72"/>
        <v>0</v>
      </c>
    </row>
    <row r="217" spans="1:13" ht="12.75" hidden="1" customHeight="1" outlineLevel="1" x14ac:dyDescent="0.2">
      <c r="A217" s="55" t="str">
        <f>"            "&amp;Labels!B21</f>
        <v xml:space="preserve">            Contribution Margin %</v>
      </c>
      <c r="B217" s="162">
        <f>IF('Sales Summary'!B46=0,0,B216/'Sales Summary'!B46)</f>
        <v>0</v>
      </c>
      <c r="C217" s="162">
        <f>IF('Sales Summary'!C46=0,0,C216/'Sales Summary'!C46)</f>
        <v>0</v>
      </c>
      <c r="D217" s="162">
        <f>IF('Sales Summary'!D46=0,0,D216/'Sales Summary'!D46)</f>
        <v>0</v>
      </c>
      <c r="E217" s="162">
        <f>IF('Sales Summary'!E46=0,0,E216/'Sales Summary'!E46)</f>
        <v>0</v>
      </c>
      <c r="F217" s="162">
        <f>IF('Sales Summary'!F46=0,0,F216/'Sales Summary'!F46)</f>
        <v>0</v>
      </c>
      <c r="G217" s="162">
        <f>IF('Sales Summary'!G46=0,0,G216/'Sales Summary'!G46)</f>
        <v>0</v>
      </c>
      <c r="H217" s="162">
        <f>IF('Sales Summary'!H46=0,0,H216/'Sales Summary'!H46)</f>
        <v>0</v>
      </c>
      <c r="I217" s="162">
        <f>IF('Sales Summary'!I46=0,0,I216/'Sales Summary'!I46)</f>
        <v>0</v>
      </c>
      <c r="J217" s="162">
        <f>IF('Sales Summary'!J46=0,0,J216/'Sales Summary'!J46)</f>
        <v>0</v>
      </c>
      <c r="K217" s="162">
        <f>IF('Sales Summary'!K46=0,0,K216/'Sales Summary'!K46)</f>
        <v>0</v>
      </c>
      <c r="L217" s="162">
        <f>IF('Sales Summary'!L46=0,0,L216/'Sales Summary'!L46)</f>
        <v>0</v>
      </c>
      <c r="M217" s="163">
        <f>IF('Sales Summary'!M46=0,0,M216/'Sales Summary'!M46)</f>
        <v>0</v>
      </c>
    </row>
    <row r="218" spans="1:13" ht="12.75" hidden="1" customHeight="1" outlineLevel="1" x14ac:dyDescent="0.2">
      <c r="A218" s="55" t="str">
        <f>"         "&amp;Labels!B97</f>
        <v xml:space="preserve">         Indirect</v>
      </c>
      <c r="B218" s="20"/>
      <c r="C218" s="20"/>
      <c r="D218" s="20"/>
      <c r="E218" s="20"/>
      <c r="F218" s="20"/>
      <c r="G218" s="20"/>
      <c r="H218" s="20"/>
      <c r="I218" s="20"/>
      <c r="J218" s="20"/>
      <c r="K218" s="20"/>
      <c r="L218" s="20"/>
      <c r="M218" s="21"/>
    </row>
    <row r="219" spans="1:13" ht="12.75" hidden="1" customHeight="1" outlineLevel="1" x14ac:dyDescent="0.2">
      <c r="A219" s="55" t="str">
        <f>"            "&amp;Labels!B20</f>
        <v xml:space="preserve">            Contribution Margin</v>
      </c>
      <c r="B219" s="109">
        <f t="shared" ref="B219:M219" si="73">SUM(B157,B188)</f>
        <v>0</v>
      </c>
      <c r="C219" s="109">
        <f t="shared" si="73"/>
        <v>0</v>
      </c>
      <c r="D219" s="109">
        <f t="shared" si="73"/>
        <v>0</v>
      </c>
      <c r="E219" s="109">
        <f t="shared" si="73"/>
        <v>0</v>
      </c>
      <c r="F219" s="109">
        <f t="shared" si="73"/>
        <v>0</v>
      </c>
      <c r="G219" s="109">
        <f t="shared" si="73"/>
        <v>0</v>
      </c>
      <c r="H219" s="109">
        <f t="shared" si="73"/>
        <v>0</v>
      </c>
      <c r="I219" s="109">
        <f t="shared" si="73"/>
        <v>0</v>
      </c>
      <c r="J219" s="109">
        <f t="shared" si="73"/>
        <v>0</v>
      </c>
      <c r="K219" s="109">
        <f t="shared" si="73"/>
        <v>0</v>
      </c>
      <c r="L219" s="109">
        <f t="shared" si="73"/>
        <v>0</v>
      </c>
      <c r="M219" s="110">
        <f t="shared" si="73"/>
        <v>0</v>
      </c>
    </row>
    <row r="220" spans="1:13" ht="12.75" hidden="1" customHeight="1" outlineLevel="1" x14ac:dyDescent="0.2">
      <c r="A220" s="55" t="str">
        <f>"            "&amp;Labels!B21</f>
        <v xml:space="preserve">            Contribution Margin %</v>
      </c>
      <c r="B220" s="162">
        <f>IF('Sales Summary'!B47=0,0,B219/'Sales Summary'!B47)</f>
        <v>0</v>
      </c>
      <c r="C220" s="162">
        <f>IF('Sales Summary'!C47=0,0,C219/'Sales Summary'!C47)</f>
        <v>0</v>
      </c>
      <c r="D220" s="162">
        <f>IF('Sales Summary'!D47=0,0,D219/'Sales Summary'!D47)</f>
        <v>0</v>
      </c>
      <c r="E220" s="162">
        <f>IF('Sales Summary'!E47=0,0,E219/'Sales Summary'!E47)</f>
        <v>0</v>
      </c>
      <c r="F220" s="162">
        <f>IF('Sales Summary'!F47=0,0,F219/'Sales Summary'!F47)</f>
        <v>0</v>
      </c>
      <c r="G220" s="162">
        <f>IF('Sales Summary'!G47=0,0,G219/'Sales Summary'!G47)</f>
        <v>0</v>
      </c>
      <c r="H220" s="162">
        <f>IF('Sales Summary'!H47=0,0,H219/'Sales Summary'!H47)</f>
        <v>0</v>
      </c>
      <c r="I220" s="162">
        <f>IF('Sales Summary'!I47=0,0,I219/'Sales Summary'!I47)</f>
        <v>0</v>
      </c>
      <c r="J220" s="162">
        <f>IF('Sales Summary'!J47=0,0,J219/'Sales Summary'!J47)</f>
        <v>0</v>
      </c>
      <c r="K220" s="162">
        <f>IF('Sales Summary'!K47=0,0,K219/'Sales Summary'!K47)</f>
        <v>0</v>
      </c>
      <c r="L220" s="162">
        <f>IF('Sales Summary'!L47=0,0,L219/'Sales Summary'!L47)</f>
        <v>0</v>
      </c>
      <c r="M220" s="163">
        <f>IF('Sales Summary'!M47=0,0,M219/'Sales Summary'!M47)</f>
        <v>0</v>
      </c>
    </row>
    <row r="221" spans="1:13" ht="12.75" hidden="1" customHeight="1" outlineLevel="1" x14ac:dyDescent="0.2">
      <c r="A221" s="55" t="str">
        <f>"         "&amp;Labels!C95</f>
        <v xml:space="preserve">         Total</v>
      </c>
      <c r="B221" s="20"/>
      <c r="C221" s="20"/>
      <c r="D221" s="20"/>
      <c r="E221" s="20"/>
      <c r="F221" s="20"/>
      <c r="G221" s="20"/>
      <c r="H221" s="20"/>
      <c r="I221" s="20"/>
      <c r="J221" s="20"/>
      <c r="K221" s="20"/>
      <c r="L221" s="20"/>
      <c r="M221" s="21"/>
    </row>
    <row r="222" spans="1:13" ht="12.75" hidden="1" customHeight="1" outlineLevel="1" x14ac:dyDescent="0.2">
      <c r="A222" s="55" t="str">
        <f>"            "&amp;Labels!B20</f>
        <v xml:space="preserve">            Contribution Margin</v>
      </c>
      <c r="B222" s="109">
        <f t="shared" ref="B222:M222" si="74">SUM(B160,B191)</f>
        <v>0</v>
      </c>
      <c r="C222" s="109">
        <f t="shared" si="74"/>
        <v>0</v>
      </c>
      <c r="D222" s="109">
        <f t="shared" si="74"/>
        <v>0</v>
      </c>
      <c r="E222" s="109">
        <f t="shared" si="74"/>
        <v>0</v>
      </c>
      <c r="F222" s="109">
        <f t="shared" si="74"/>
        <v>0</v>
      </c>
      <c r="G222" s="109">
        <f t="shared" si="74"/>
        <v>0</v>
      </c>
      <c r="H222" s="109">
        <f t="shared" si="74"/>
        <v>0</v>
      </c>
      <c r="I222" s="109">
        <f t="shared" si="74"/>
        <v>0</v>
      </c>
      <c r="J222" s="109">
        <f t="shared" si="74"/>
        <v>0</v>
      </c>
      <c r="K222" s="109">
        <f t="shared" si="74"/>
        <v>0</v>
      </c>
      <c r="L222" s="109">
        <f t="shared" si="74"/>
        <v>0</v>
      </c>
      <c r="M222" s="110">
        <f t="shared" si="74"/>
        <v>0</v>
      </c>
    </row>
    <row r="223" spans="1:13" ht="12.75" hidden="1" customHeight="1" outlineLevel="1" x14ac:dyDescent="0.2">
      <c r="A223" s="55" t="str">
        <f>"            "&amp;Labels!B21</f>
        <v xml:space="preserve">            Contribution Margin %</v>
      </c>
      <c r="B223" s="162">
        <f t="shared" ref="B223:M223" si="75">IF(B18=0,0,B222/B18)</f>
        <v>0</v>
      </c>
      <c r="C223" s="162">
        <f t="shared" si="75"/>
        <v>0</v>
      </c>
      <c r="D223" s="162">
        <f t="shared" si="75"/>
        <v>0</v>
      </c>
      <c r="E223" s="162">
        <f t="shared" si="75"/>
        <v>0</v>
      </c>
      <c r="F223" s="162">
        <f t="shared" si="75"/>
        <v>0</v>
      </c>
      <c r="G223" s="162">
        <f t="shared" si="75"/>
        <v>0</v>
      </c>
      <c r="H223" s="162">
        <f t="shared" si="75"/>
        <v>0</v>
      </c>
      <c r="I223" s="162">
        <f t="shared" si="75"/>
        <v>0</v>
      </c>
      <c r="J223" s="162">
        <f t="shared" si="75"/>
        <v>0</v>
      </c>
      <c r="K223" s="162">
        <f t="shared" si="75"/>
        <v>0</v>
      </c>
      <c r="L223" s="162">
        <f t="shared" si="75"/>
        <v>0</v>
      </c>
      <c r="M223" s="163">
        <f t="shared" si="75"/>
        <v>0</v>
      </c>
    </row>
    <row r="224" spans="1:13" ht="12.75" hidden="1" customHeight="1" outlineLevel="1" x14ac:dyDescent="0.2">
      <c r="A224" s="90" t="str">
        <f>Labels!C110</f>
        <v>Total</v>
      </c>
      <c r="B224" s="6"/>
      <c r="C224" s="6"/>
      <c r="D224" s="6"/>
      <c r="E224" s="6"/>
      <c r="F224" s="6"/>
      <c r="G224" s="6"/>
      <c r="H224" s="6"/>
      <c r="I224" s="6"/>
      <c r="J224" s="6"/>
      <c r="K224" s="6"/>
      <c r="L224" s="6"/>
      <c r="M224" s="7"/>
    </row>
    <row r="225" spans="1:13" ht="12.75" hidden="1" customHeight="1" outlineLevel="1" x14ac:dyDescent="0.2">
      <c r="A225" s="52" t="str">
        <f>"   "&amp;Labels!B100</f>
        <v xml:space="preserve">   East</v>
      </c>
      <c r="B225" s="19"/>
      <c r="C225" s="19"/>
      <c r="D225" s="19"/>
      <c r="E225" s="19"/>
      <c r="F225" s="19"/>
      <c r="G225" s="19"/>
      <c r="H225" s="19"/>
      <c r="I225" s="19"/>
      <c r="J225" s="19"/>
      <c r="K225" s="19"/>
      <c r="L225" s="19"/>
      <c r="M225" s="156"/>
    </row>
    <row r="226" spans="1:13" ht="12.75" hidden="1" customHeight="1" outlineLevel="1" x14ac:dyDescent="0.2">
      <c r="A226" s="55" t="str">
        <f>"      "&amp;Labels!B92</f>
        <v xml:space="preserve">      Direct</v>
      </c>
      <c r="B226" s="20"/>
      <c r="C226" s="20"/>
      <c r="D226" s="20"/>
      <c r="E226" s="20"/>
      <c r="F226" s="20"/>
      <c r="G226" s="20"/>
      <c r="H226" s="20"/>
      <c r="I226" s="20"/>
      <c r="J226" s="20"/>
      <c r="K226" s="20"/>
      <c r="L226" s="20"/>
      <c r="M226" s="21"/>
    </row>
    <row r="227" spans="1:13" ht="12.75" hidden="1" customHeight="1" outlineLevel="1" x14ac:dyDescent="0.2">
      <c r="A227" s="55" t="str">
        <f>"         "&amp;Labels!B96</f>
        <v xml:space="preserve">         Direct</v>
      </c>
      <c r="B227" s="20"/>
      <c r="C227" s="20"/>
      <c r="D227" s="20"/>
      <c r="E227" s="20"/>
      <c r="F227" s="20"/>
      <c r="G227" s="20"/>
      <c r="H227" s="20"/>
      <c r="I227" s="20"/>
      <c r="J227" s="20"/>
      <c r="K227" s="20"/>
      <c r="L227" s="20"/>
      <c r="M227" s="21"/>
    </row>
    <row r="228" spans="1:13" ht="12.75" hidden="1" customHeight="1" outlineLevel="1" x14ac:dyDescent="0.2">
      <c r="A228" s="55" t="str">
        <f>"            "&amp;Labels!B20</f>
        <v xml:space="preserve">            Contribution Margin</v>
      </c>
      <c r="B228" s="109">
        <f t="shared" ref="B228:M228" si="76">B134</f>
        <v>0</v>
      </c>
      <c r="C228" s="109">
        <f t="shared" si="76"/>
        <v>0</v>
      </c>
      <c r="D228" s="109">
        <f t="shared" si="76"/>
        <v>0</v>
      </c>
      <c r="E228" s="109">
        <f t="shared" si="76"/>
        <v>0</v>
      </c>
      <c r="F228" s="109">
        <f t="shared" si="76"/>
        <v>0</v>
      </c>
      <c r="G228" s="109">
        <f t="shared" si="76"/>
        <v>0</v>
      </c>
      <c r="H228" s="109">
        <f t="shared" si="76"/>
        <v>0</v>
      </c>
      <c r="I228" s="109">
        <f t="shared" si="76"/>
        <v>0</v>
      </c>
      <c r="J228" s="109">
        <f t="shared" si="76"/>
        <v>0</v>
      </c>
      <c r="K228" s="109">
        <f t="shared" si="76"/>
        <v>0</v>
      </c>
      <c r="L228" s="109">
        <f t="shared" si="76"/>
        <v>0</v>
      </c>
      <c r="M228" s="110">
        <f t="shared" si="76"/>
        <v>0</v>
      </c>
    </row>
    <row r="229" spans="1:13" ht="12.75" hidden="1" customHeight="1" outlineLevel="1" x14ac:dyDescent="0.2">
      <c r="A229" s="55" t="str">
        <f>"            "&amp;Labels!B21</f>
        <v xml:space="preserve">            Contribution Margin %</v>
      </c>
      <c r="B229" s="162">
        <f>IF('Sales Summary'!B52=0,0,B228/'Sales Summary'!B52)</f>
        <v>0</v>
      </c>
      <c r="C229" s="162">
        <f>IF('Sales Summary'!C52=0,0,C228/'Sales Summary'!C52)</f>
        <v>0</v>
      </c>
      <c r="D229" s="162">
        <f>IF('Sales Summary'!D52=0,0,D228/'Sales Summary'!D52)</f>
        <v>0</v>
      </c>
      <c r="E229" s="162">
        <f>IF('Sales Summary'!E52=0,0,E228/'Sales Summary'!E52)</f>
        <v>0</v>
      </c>
      <c r="F229" s="162">
        <f>IF('Sales Summary'!F52=0,0,F228/'Sales Summary'!F52)</f>
        <v>0</v>
      </c>
      <c r="G229" s="162">
        <f>IF('Sales Summary'!G52=0,0,G228/'Sales Summary'!G52)</f>
        <v>0</v>
      </c>
      <c r="H229" s="162">
        <f>IF('Sales Summary'!H52=0,0,H228/'Sales Summary'!H52)</f>
        <v>0</v>
      </c>
      <c r="I229" s="162">
        <f>IF('Sales Summary'!I52=0,0,I228/'Sales Summary'!I52)</f>
        <v>0</v>
      </c>
      <c r="J229" s="162">
        <f>IF('Sales Summary'!J52=0,0,J228/'Sales Summary'!J52)</f>
        <v>0</v>
      </c>
      <c r="K229" s="162">
        <f>IF('Sales Summary'!K52=0,0,K228/'Sales Summary'!K52)</f>
        <v>0</v>
      </c>
      <c r="L229" s="162">
        <f>IF('Sales Summary'!L52=0,0,L228/'Sales Summary'!L52)</f>
        <v>0</v>
      </c>
      <c r="M229" s="163">
        <f>IF('Sales Summary'!M52=0,0,M228/'Sales Summary'!M52)</f>
        <v>0</v>
      </c>
    </row>
    <row r="230" spans="1:13" ht="12.75" hidden="1" customHeight="1" outlineLevel="1" x14ac:dyDescent="0.2">
      <c r="A230" s="55" t="str">
        <f>"         "&amp;Labels!B97</f>
        <v xml:space="preserve">         Indirect</v>
      </c>
      <c r="B230" s="20"/>
      <c r="C230" s="20"/>
      <c r="D230" s="20"/>
      <c r="E230" s="20"/>
      <c r="F230" s="20"/>
      <c r="G230" s="20"/>
      <c r="H230" s="20"/>
      <c r="I230" s="20"/>
      <c r="J230" s="20"/>
      <c r="K230" s="20"/>
      <c r="L230" s="20"/>
      <c r="M230" s="21"/>
    </row>
    <row r="231" spans="1:13" ht="12.75" hidden="1" customHeight="1" outlineLevel="1" x14ac:dyDescent="0.2">
      <c r="A231" s="55" t="str">
        <f>"            "&amp;Labels!B20</f>
        <v xml:space="preserve">            Contribution Margin</v>
      </c>
      <c r="B231" s="109">
        <f t="shared" ref="B231:M231" si="77">B137</f>
        <v>0</v>
      </c>
      <c r="C231" s="109">
        <f t="shared" si="77"/>
        <v>0</v>
      </c>
      <c r="D231" s="109">
        <f t="shared" si="77"/>
        <v>0</v>
      </c>
      <c r="E231" s="109">
        <f t="shared" si="77"/>
        <v>0</v>
      </c>
      <c r="F231" s="109">
        <f t="shared" si="77"/>
        <v>0</v>
      </c>
      <c r="G231" s="109">
        <f t="shared" si="77"/>
        <v>0</v>
      </c>
      <c r="H231" s="109">
        <f t="shared" si="77"/>
        <v>0</v>
      </c>
      <c r="I231" s="109">
        <f t="shared" si="77"/>
        <v>0</v>
      </c>
      <c r="J231" s="109">
        <f t="shared" si="77"/>
        <v>0</v>
      </c>
      <c r="K231" s="109">
        <f t="shared" si="77"/>
        <v>0</v>
      </c>
      <c r="L231" s="109">
        <f t="shared" si="77"/>
        <v>0</v>
      </c>
      <c r="M231" s="110">
        <f t="shared" si="77"/>
        <v>0</v>
      </c>
    </row>
    <row r="232" spans="1:13" ht="12.75" hidden="1" customHeight="1" outlineLevel="1" x14ac:dyDescent="0.2">
      <c r="A232" s="55" t="str">
        <f>"            "&amp;Labels!B21</f>
        <v xml:space="preserve">            Contribution Margin %</v>
      </c>
      <c r="B232" s="162">
        <f>IF('Sales Summary'!B53=0,0,B231/'Sales Summary'!B53)</f>
        <v>0</v>
      </c>
      <c r="C232" s="162">
        <f>IF('Sales Summary'!C53=0,0,C231/'Sales Summary'!C53)</f>
        <v>0</v>
      </c>
      <c r="D232" s="162">
        <f>IF('Sales Summary'!D53=0,0,D231/'Sales Summary'!D53)</f>
        <v>0</v>
      </c>
      <c r="E232" s="162">
        <f>IF('Sales Summary'!E53=0,0,E231/'Sales Summary'!E53)</f>
        <v>0</v>
      </c>
      <c r="F232" s="162">
        <f>IF('Sales Summary'!F53=0,0,F231/'Sales Summary'!F53)</f>
        <v>0</v>
      </c>
      <c r="G232" s="162">
        <f>IF('Sales Summary'!G53=0,0,G231/'Sales Summary'!G53)</f>
        <v>0</v>
      </c>
      <c r="H232" s="162">
        <f>IF('Sales Summary'!H53=0,0,H231/'Sales Summary'!H53)</f>
        <v>0</v>
      </c>
      <c r="I232" s="162">
        <f>IF('Sales Summary'!I53=0,0,I231/'Sales Summary'!I53)</f>
        <v>0</v>
      </c>
      <c r="J232" s="162">
        <f>IF('Sales Summary'!J53=0,0,J231/'Sales Summary'!J53)</f>
        <v>0</v>
      </c>
      <c r="K232" s="162">
        <f>IF('Sales Summary'!K53=0,0,K231/'Sales Summary'!K53)</f>
        <v>0</v>
      </c>
      <c r="L232" s="162">
        <f>IF('Sales Summary'!L53=0,0,L231/'Sales Summary'!L53)</f>
        <v>0</v>
      </c>
      <c r="M232" s="163">
        <f>IF('Sales Summary'!M53=0,0,M231/'Sales Summary'!M53)</f>
        <v>0</v>
      </c>
    </row>
    <row r="233" spans="1:13" ht="12.75" hidden="1" customHeight="1" outlineLevel="1" x14ac:dyDescent="0.2">
      <c r="A233" s="55" t="str">
        <f>"         "&amp;Labels!C95</f>
        <v xml:space="preserve">         Total</v>
      </c>
      <c r="B233" s="20"/>
      <c r="C233" s="20"/>
      <c r="D233" s="20"/>
      <c r="E233" s="20"/>
      <c r="F233" s="20"/>
      <c r="G233" s="20"/>
      <c r="H233" s="20"/>
      <c r="I233" s="20"/>
      <c r="J233" s="20"/>
      <c r="K233" s="20"/>
      <c r="L233" s="20"/>
      <c r="M233" s="21"/>
    </row>
    <row r="234" spans="1:13" ht="12.75" hidden="1" customHeight="1" outlineLevel="1" x14ac:dyDescent="0.2">
      <c r="A234" s="55" t="str">
        <f>"            "&amp;Labels!B20</f>
        <v xml:space="preserve">            Contribution Margin</v>
      </c>
      <c r="B234" s="109">
        <f t="shared" ref="B234:M234" si="78">B140</f>
        <v>0</v>
      </c>
      <c r="C234" s="109">
        <f t="shared" si="78"/>
        <v>0</v>
      </c>
      <c r="D234" s="109">
        <f t="shared" si="78"/>
        <v>0</v>
      </c>
      <c r="E234" s="109">
        <f t="shared" si="78"/>
        <v>0</v>
      </c>
      <c r="F234" s="109">
        <f t="shared" si="78"/>
        <v>0</v>
      </c>
      <c r="G234" s="109">
        <f t="shared" si="78"/>
        <v>0</v>
      </c>
      <c r="H234" s="109">
        <f t="shared" si="78"/>
        <v>0</v>
      </c>
      <c r="I234" s="109">
        <f t="shared" si="78"/>
        <v>0</v>
      </c>
      <c r="J234" s="109">
        <f t="shared" si="78"/>
        <v>0</v>
      </c>
      <c r="K234" s="109">
        <f t="shared" si="78"/>
        <v>0</v>
      </c>
      <c r="L234" s="109">
        <f t="shared" si="78"/>
        <v>0</v>
      </c>
      <c r="M234" s="110">
        <f t="shared" si="78"/>
        <v>0</v>
      </c>
    </row>
    <row r="235" spans="1:13" ht="12.75" hidden="1" customHeight="1" outlineLevel="1" x14ac:dyDescent="0.2">
      <c r="A235" s="55" t="str">
        <f>"            "&amp;Labels!B21</f>
        <v xml:space="preserve">            Contribution Margin %</v>
      </c>
      <c r="B235" s="162">
        <f t="shared" ref="B235:M235" si="79">IF(B42=0,0,B234/B42)</f>
        <v>0</v>
      </c>
      <c r="C235" s="162">
        <f t="shared" si="79"/>
        <v>0</v>
      </c>
      <c r="D235" s="162">
        <f t="shared" si="79"/>
        <v>0</v>
      </c>
      <c r="E235" s="162">
        <f t="shared" si="79"/>
        <v>0</v>
      </c>
      <c r="F235" s="162">
        <f t="shared" si="79"/>
        <v>0</v>
      </c>
      <c r="G235" s="162">
        <f t="shared" si="79"/>
        <v>0</v>
      </c>
      <c r="H235" s="162">
        <f t="shared" si="79"/>
        <v>0</v>
      </c>
      <c r="I235" s="162">
        <f t="shared" si="79"/>
        <v>0</v>
      </c>
      <c r="J235" s="162">
        <f t="shared" si="79"/>
        <v>0</v>
      </c>
      <c r="K235" s="162">
        <f t="shared" si="79"/>
        <v>0</v>
      </c>
      <c r="L235" s="162">
        <f t="shared" si="79"/>
        <v>0</v>
      </c>
      <c r="M235" s="163">
        <f t="shared" si="79"/>
        <v>0</v>
      </c>
    </row>
    <row r="236" spans="1:13" ht="12.75" hidden="1" customHeight="1" outlineLevel="1" x14ac:dyDescent="0.2">
      <c r="A236" s="55" t="str">
        <f>"      "&amp;Labels!B93</f>
        <v xml:space="preserve">      Indirect</v>
      </c>
      <c r="B236" s="20"/>
      <c r="C236" s="20"/>
      <c r="D236" s="20"/>
      <c r="E236" s="20"/>
      <c r="F236" s="20"/>
      <c r="G236" s="20"/>
      <c r="H236" s="20"/>
      <c r="I236" s="20"/>
      <c r="J236" s="20"/>
      <c r="K236" s="20"/>
      <c r="L236" s="20"/>
      <c r="M236" s="21"/>
    </row>
    <row r="237" spans="1:13" ht="12.75" hidden="1" customHeight="1" outlineLevel="1" x14ac:dyDescent="0.2">
      <c r="A237" s="55" t="str">
        <f>"         "&amp;Labels!B96</f>
        <v xml:space="preserve">         Direct</v>
      </c>
      <c r="B237" s="20"/>
      <c r="C237" s="20"/>
      <c r="D237" s="20"/>
      <c r="E237" s="20"/>
      <c r="F237" s="20"/>
      <c r="G237" s="20"/>
      <c r="H237" s="20"/>
      <c r="I237" s="20"/>
      <c r="J237" s="20"/>
      <c r="K237" s="20"/>
      <c r="L237" s="20"/>
      <c r="M237" s="21"/>
    </row>
    <row r="238" spans="1:13" ht="12.75" hidden="1" customHeight="1" outlineLevel="1" x14ac:dyDescent="0.2">
      <c r="A238" s="55" t="str">
        <f>"            "&amp;Labels!B20</f>
        <v xml:space="preserve">            Contribution Margin</v>
      </c>
      <c r="B238" s="109">
        <f t="shared" ref="B238:M238" si="80">B144</f>
        <v>0</v>
      </c>
      <c r="C238" s="109">
        <f t="shared" si="80"/>
        <v>0</v>
      </c>
      <c r="D238" s="109">
        <f t="shared" si="80"/>
        <v>0</v>
      </c>
      <c r="E238" s="109">
        <f t="shared" si="80"/>
        <v>0</v>
      </c>
      <c r="F238" s="109">
        <f t="shared" si="80"/>
        <v>0</v>
      </c>
      <c r="G238" s="109">
        <f t="shared" si="80"/>
        <v>0</v>
      </c>
      <c r="H238" s="109">
        <f t="shared" si="80"/>
        <v>0</v>
      </c>
      <c r="I238" s="109">
        <f t="shared" si="80"/>
        <v>0</v>
      </c>
      <c r="J238" s="109">
        <f t="shared" si="80"/>
        <v>0</v>
      </c>
      <c r="K238" s="109">
        <f t="shared" si="80"/>
        <v>0</v>
      </c>
      <c r="L238" s="109">
        <f t="shared" si="80"/>
        <v>0</v>
      </c>
      <c r="M238" s="110">
        <f t="shared" si="80"/>
        <v>0</v>
      </c>
    </row>
    <row r="239" spans="1:13" ht="12.75" hidden="1" customHeight="1" outlineLevel="1" x14ac:dyDescent="0.2">
      <c r="A239" s="55" t="str">
        <f>"            "&amp;Labels!B21</f>
        <v xml:space="preserve">            Contribution Margin %</v>
      </c>
      <c r="B239" s="162">
        <f>IF('Sales Summary'!B56=0,0,B238/'Sales Summary'!B56)</f>
        <v>0</v>
      </c>
      <c r="C239" s="162">
        <f>IF('Sales Summary'!C56=0,0,C238/'Sales Summary'!C56)</f>
        <v>0</v>
      </c>
      <c r="D239" s="162">
        <f>IF('Sales Summary'!D56=0,0,D238/'Sales Summary'!D56)</f>
        <v>0</v>
      </c>
      <c r="E239" s="162">
        <f>IF('Sales Summary'!E56=0,0,E238/'Sales Summary'!E56)</f>
        <v>0</v>
      </c>
      <c r="F239" s="162">
        <f>IF('Sales Summary'!F56=0,0,F238/'Sales Summary'!F56)</f>
        <v>0</v>
      </c>
      <c r="G239" s="162">
        <f>IF('Sales Summary'!G56=0,0,G238/'Sales Summary'!G56)</f>
        <v>0</v>
      </c>
      <c r="H239" s="162">
        <f>IF('Sales Summary'!H56=0,0,H238/'Sales Summary'!H56)</f>
        <v>0</v>
      </c>
      <c r="I239" s="162">
        <f>IF('Sales Summary'!I56=0,0,I238/'Sales Summary'!I56)</f>
        <v>0</v>
      </c>
      <c r="J239" s="162">
        <f>IF('Sales Summary'!J56=0,0,J238/'Sales Summary'!J56)</f>
        <v>0</v>
      </c>
      <c r="K239" s="162">
        <f>IF('Sales Summary'!K56=0,0,K238/'Sales Summary'!K56)</f>
        <v>0</v>
      </c>
      <c r="L239" s="162">
        <f>IF('Sales Summary'!L56=0,0,L238/'Sales Summary'!L56)</f>
        <v>0</v>
      </c>
      <c r="M239" s="163">
        <f>IF('Sales Summary'!M56=0,0,M238/'Sales Summary'!M56)</f>
        <v>0</v>
      </c>
    </row>
    <row r="240" spans="1:13" ht="12.75" hidden="1" customHeight="1" outlineLevel="1" x14ac:dyDescent="0.2">
      <c r="A240" s="55" t="str">
        <f>"         "&amp;Labels!B97</f>
        <v xml:space="preserve">         Indirect</v>
      </c>
      <c r="B240" s="20"/>
      <c r="C240" s="20"/>
      <c r="D240" s="20"/>
      <c r="E240" s="20"/>
      <c r="F240" s="20"/>
      <c r="G240" s="20"/>
      <c r="H240" s="20"/>
      <c r="I240" s="20"/>
      <c r="J240" s="20"/>
      <c r="K240" s="20"/>
      <c r="L240" s="20"/>
      <c r="M240" s="21"/>
    </row>
    <row r="241" spans="1:13" ht="12.75" hidden="1" customHeight="1" outlineLevel="1" x14ac:dyDescent="0.2">
      <c r="A241" s="55" t="str">
        <f>"            "&amp;Labels!B20</f>
        <v xml:space="preserve">            Contribution Margin</v>
      </c>
      <c r="B241" s="109">
        <f t="shared" ref="B241:M241" si="81">B147</f>
        <v>0</v>
      </c>
      <c r="C241" s="109">
        <f t="shared" si="81"/>
        <v>0</v>
      </c>
      <c r="D241" s="109">
        <f t="shared" si="81"/>
        <v>0</v>
      </c>
      <c r="E241" s="109">
        <f t="shared" si="81"/>
        <v>0</v>
      </c>
      <c r="F241" s="109">
        <f t="shared" si="81"/>
        <v>0</v>
      </c>
      <c r="G241" s="109">
        <f t="shared" si="81"/>
        <v>0</v>
      </c>
      <c r="H241" s="109">
        <f t="shared" si="81"/>
        <v>0</v>
      </c>
      <c r="I241" s="109">
        <f t="shared" si="81"/>
        <v>0</v>
      </c>
      <c r="J241" s="109">
        <f t="shared" si="81"/>
        <v>0</v>
      </c>
      <c r="K241" s="109">
        <f t="shared" si="81"/>
        <v>0</v>
      </c>
      <c r="L241" s="109">
        <f t="shared" si="81"/>
        <v>0</v>
      </c>
      <c r="M241" s="110">
        <f t="shared" si="81"/>
        <v>0</v>
      </c>
    </row>
    <row r="242" spans="1:13" ht="12.75" hidden="1" customHeight="1" outlineLevel="1" x14ac:dyDescent="0.2">
      <c r="A242" s="55" t="str">
        <f>"            "&amp;Labels!B21</f>
        <v xml:space="preserve">            Contribution Margin %</v>
      </c>
      <c r="B242" s="162">
        <f>IF('Sales Summary'!B57=0,0,B241/'Sales Summary'!B57)</f>
        <v>0</v>
      </c>
      <c r="C242" s="162">
        <f>IF('Sales Summary'!C57=0,0,C241/'Sales Summary'!C57)</f>
        <v>0</v>
      </c>
      <c r="D242" s="162">
        <f>IF('Sales Summary'!D57=0,0,D241/'Sales Summary'!D57)</f>
        <v>0</v>
      </c>
      <c r="E242" s="162">
        <f>IF('Sales Summary'!E57=0,0,E241/'Sales Summary'!E57)</f>
        <v>0</v>
      </c>
      <c r="F242" s="162">
        <f>IF('Sales Summary'!F57=0,0,F241/'Sales Summary'!F57)</f>
        <v>0</v>
      </c>
      <c r="G242" s="162">
        <f>IF('Sales Summary'!G57=0,0,G241/'Sales Summary'!G57)</f>
        <v>0</v>
      </c>
      <c r="H242" s="162">
        <f>IF('Sales Summary'!H57=0,0,H241/'Sales Summary'!H57)</f>
        <v>0</v>
      </c>
      <c r="I242" s="162">
        <f>IF('Sales Summary'!I57=0,0,I241/'Sales Summary'!I57)</f>
        <v>0</v>
      </c>
      <c r="J242" s="162">
        <f>IF('Sales Summary'!J57=0,0,J241/'Sales Summary'!J57)</f>
        <v>0</v>
      </c>
      <c r="K242" s="162">
        <f>IF('Sales Summary'!K57=0,0,K241/'Sales Summary'!K57)</f>
        <v>0</v>
      </c>
      <c r="L242" s="162">
        <f>IF('Sales Summary'!L57=0,0,L241/'Sales Summary'!L57)</f>
        <v>0</v>
      </c>
      <c r="M242" s="163">
        <f>IF('Sales Summary'!M57=0,0,M241/'Sales Summary'!M57)</f>
        <v>0</v>
      </c>
    </row>
    <row r="243" spans="1:13" ht="12.75" hidden="1" customHeight="1" outlineLevel="1" x14ac:dyDescent="0.2">
      <c r="A243" s="55" t="str">
        <f>"         "&amp;Labels!C95</f>
        <v xml:space="preserve">         Total</v>
      </c>
      <c r="B243" s="20"/>
      <c r="C243" s="20"/>
      <c r="D243" s="20"/>
      <c r="E243" s="20"/>
      <c r="F243" s="20"/>
      <c r="G243" s="20"/>
      <c r="H243" s="20"/>
      <c r="I243" s="20"/>
      <c r="J243" s="20"/>
      <c r="K243" s="20"/>
      <c r="L243" s="20"/>
      <c r="M243" s="21"/>
    </row>
    <row r="244" spans="1:13" ht="12.75" hidden="1" customHeight="1" outlineLevel="1" x14ac:dyDescent="0.2">
      <c r="A244" s="55" t="str">
        <f>"            "&amp;Labels!B20</f>
        <v xml:space="preserve">            Contribution Margin</v>
      </c>
      <c r="B244" s="109">
        <f t="shared" ref="B244:M244" si="82">B150</f>
        <v>0</v>
      </c>
      <c r="C244" s="109">
        <f t="shared" si="82"/>
        <v>0</v>
      </c>
      <c r="D244" s="109">
        <f t="shared" si="82"/>
        <v>0</v>
      </c>
      <c r="E244" s="109">
        <f t="shared" si="82"/>
        <v>0</v>
      </c>
      <c r="F244" s="109">
        <f t="shared" si="82"/>
        <v>0</v>
      </c>
      <c r="G244" s="109">
        <f t="shared" si="82"/>
        <v>0</v>
      </c>
      <c r="H244" s="109">
        <f t="shared" si="82"/>
        <v>0</v>
      </c>
      <c r="I244" s="109">
        <f t="shared" si="82"/>
        <v>0</v>
      </c>
      <c r="J244" s="109">
        <f t="shared" si="82"/>
        <v>0</v>
      </c>
      <c r="K244" s="109">
        <f t="shared" si="82"/>
        <v>0</v>
      </c>
      <c r="L244" s="109">
        <f t="shared" si="82"/>
        <v>0</v>
      </c>
      <c r="M244" s="110">
        <f t="shared" si="82"/>
        <v>0</v>
      </c>
    </row>
    <row r="245" spans="1:13" ht="12.75" hidden="1" customHeight="1" outlineLevel="1" x14ac:dyDescent="0.2">
      <c r="A245" s="55" t="str">
        <f>"            "&amp;Labels!B21</f>
        <v xml:space="preserve">            Contribution Margin %</v>
      </c>
      <c r="B245" s="162">
        <f t="shared" ref="B245:M245" si="83">IF(B46=0,0,B244/B46)</f>
        <v>0</v>
      </c>
      <c r="C245" s="162">
        <f t="shared" si="83"/>
        <v>0</v>
      </c>
      <c r="D245" s="162">
        <f t="shared" si="83"/>
        <v>0</v>
      </c>
      <c r="E245" s="162">
        <f t="shared" si="83"/>
        <v>0</v>
      </c>
      <c r="F245" s="162">
        <f t="shared" si="83"/>
        <v>0</v>
      </c>
      <c r="G245" s="162">
        <f t="shared" si="83"/>
        <v>0</v>
      </c>
      <c r="H245" s="162">
        <f t="shared" si="83"/>
        <v>0</v>
      </c>
      <c r="I245" s="162">
        <f t="shared" si="83"/>
        <v>0</v>
      </c>
      <c r="J245" s="162">
        <f t="shared" si="83"/>
        <v>0</v>
      </c>
      <c r="K245" s="162">
        <f t="shared" si="83"/>
        <v>0</v>
      </c>
      <c r="L245" s="162">
        <f t="shared" si="83"/>
        <v>0</v>
      </c>
      <c r="M245" s="163">
        <f t="shared" si="83"/>
        <v>0</v>
      </c>
    </row>
    <row r="246" spans="1:13" ht="12.75" hidden="1" customHeight="1" outlineLevel="1" x14ac:dyDescent="0.2">
      <c r="A246" s="52" t="str">
        <f>"      "&amp;Labels!C91</f>
        <v xml:space="preserve">      Total</v>
      </c>
      <c r="B246" s="19"/>
      <c r="C246" s="19"/>
      <c r="D246" s="19"/>
      <c r="E246" s="19"/>
      <c r="F246" s="19"/>
      <c r="G246" s="19"/>
      <c r="H246" s="19"/>
      <c r="I246" s="19"/>
      <c r="J246" s="19"/>
      <c r="K246" s="19"/>
      <c r="L246" s="19"/>
      <c r="M246" s="156"/>
    </row>
    <row r="247" spans="1:13" ht="12.75" hidden="1" customHeight="1" outlineLevel="1" x14ac:dyDescent="0.2">
      <c r="A247" s="55" t="str">
        <f>"         "&amp;Labels!B96</f>
        <v xml:space="preserve">         Direct</v>
      </c>
      <c r="B247" s="20"/>
      <c r="C247" s="20"/>
      <c r="D247" s="20"/>
      <c r="E247" s="20"/>
      <c r="F247" s="20"/>
      <c r="G247" s="20"/>
      <c r="H247" s="20"/>
      <c r="I247" s="20"/>
      <c r="J247" s="20"/>
      <c r="K247" s="20"/>
      <c r="L247" s="20"/>
      <c r="M247" s="21"/>
    </row>
    <row r="248" spans="1:13" ht="12.75" hidden="1" customHeight="1" outlineLevel="1" x14ac:dyDescent="0.2">
      <c r="A248" s="55" t="str">
        <f>"            "&amp;Labels!B20</f>
        <v xml:space="preserve">            Contribution Margin</v>
      </c>
      <c r="B248" s="109">
        <f t="shared" ref="B248:M248" si="84">B154</f>
        <v>0</v>
      </c>
      <c r="C248" s="109">
        <f t="shared" si="84"/>
        <v>0</v>
      </c>
      <c r="D248" s="109">
        <f t="shared" si="84"/>
        <v>0</v>
      </c>
      <c r="E248" s="109">
        <f t="shared" si="84"/>
        <v>0</v>
      </c>
      <c r="F248" s="109">
        <f t="shared" si="84"/>
        <v>0</v>
      </c>
      <c r="G248" s="109">
        <f t="shared" si="84"/>
        <v>0</v>
      </c>
      <c r="H248" s="109">
        <f t="shared" si="84"/>
        <v>0</v>
      </c>
      <c r="I248" s="109">
        <f t="shared" si="84"/>
        <v>0</v>
      </c>
      <c r="J248" s="109">
        <f t="shared" si="84"/>
        <v>0</v>
      </c>
      <c r="K248" s="109">
        <f t="shared" si="84"/>
        <v>0</v>
      </c>
      <c r="L248" s="109">
        <f t="shared" si="84"/>
        <v>0</v>
      </c>
      <c r="M248" s="110">
        <f t="shared" si="84"/>
        <v>0</v>
      </c>
    </row>
    <row r="249" spans="1:13" ht="12.75" hidden="1" customHeight="1" outlineLevel="1" x14ac:dyDescent="0.2">
      <c r="A249" s="55" t="str">
        <f>"            "&amp;Labels!B21</f>
        <v xml:space="preserve">            Contribution Margin %</v>
      </c>
      <c r="B249" s="162">
        <f>IF('Sales Summary'!B60=0,0,B248/'Sales Summary'!B60)</f>
        <v>0</v>
      </c>
      <c r="C249" s="162">
        <f>IF('Sales Summary'!C60=0,0,C248/'Sales Summary'!C60)</f>
        <v>0</v>
      </c>
      <c r="D249" s="162">
        <f>IF('Sales Summary'!D60=0,0,D248/'Sales Summary'!D60)</f>
        <v>0</v>
      </c>
      <c r="E249" s="162">
        <f>IF('Sales Summary'!E60=0,0,E248/'Sales Summary'!E60)</f>
        <v>0</v>
      </c>
      <c r="F249" s="162">
        <f>IF('Sales Summary'!F60=0,0,F248/'Sales Summary'!F60)</f>
        <v>0</v>
      </c>
      <c r="G249" s="162">
        <f>IF('Sales Summary'!G60=0,0,G248/'Sales Summary'!G60)</f>
        <v>0</v>
      </c>
      <c r="H249" s="162">
        <f>IF('Sales Summary'!H60=0,0,H248/'Sales Summary'!H60)</f>
        <v>0</v>
      </c>
      <c r="I249" s="162">
        <f>IF('Sales Summary'!I60=0,0,I248/'Sales Summary'!I60)</f>
        <v>0</v>
      </c>
      <c r="J249" s="162">
        <f>IF('Sales Summary'!J60=0,0,J248/'Sales Summary'!J60)</f>
        <v>0</v>
      </c>
      <c r="K249" s="162">
        <f>IF('Sales Summary'!K60=0,0,K248/'Sales Summary'!K60)</f>
        <v>0</v>
      </c>
      <c r="L249" s="162">
        <f>IF('Sales Summary'!L60=0,0,L248/'Sales Summary'!L60)</f>
        <v>0</v>
      </c>
      <c r="M249" s="163">
        <f>IF('Sales Summary'!M60=0,0,M248/'Sales Summary'!M60)</f>
        <v>0</v>
      </c>
    </row>
    <row r="250" spans="1:13" ht="12.75" hidden="1" customHeight="1" outlineLevel="1" x14ac:dyDescent="0.2">
      <c r="A250" s="55" t="str">
        <f>"         "&amp;Labels!B97</f>
        <v xml:space="preserve">         Indirect</v>
      </c>
      <c r="B250" s="20"/>
      <c r="C250" s="20"/>
      <c r="D250" s="20"/>
      <c r="E250" s="20"/>
      <c r="F250" s="20"/>
      <c r="G250" s="20"/>
      <c r="H250" s="20"/>
      <c r="I250" s="20"/>
      <c r="J250" s="20"/>
      <c r="K250" s="20"/>
      <c r="L250" s="20"/>
      <c r="M250" s="21"/>
    </row>
    <row r="251" spans="1:13" ht="12.75" hidden="1" customHeight="1" outlineLevel="1" x14ac:dyDescent="0.2">
      <c r="A251" s="55" t="str">
        <f>"            "&amp;Labels!B20</f>
        <v xml:space="preserve">            Contribution Margin</v>
      </c>
      <c r="B251" s="109">
        <f t="shared" ref="B251:M251" si="85">B157</f>
        <v>0</v>
      </c>
      <c r="C251" s="109">
        <f t="shared" si="85"/>
        <v>0</v>
      </c>
      <c r="D251" s="109">
        <f t="shared" si="85"/>
        <v>0</v>
      </c>
      <c r="E251" s="109">
        <f t="shared" si="85"/>
        <v>0</v>
      </c>
      <c r="F251" s="109">
        <f t="shared" si="85"/>
        <v>0</v>
      </c>
      <c r="G251" s="109">
        <f t="shared" si="85"/>
        <v>0</v>
      </c>
      <c r="H251" s="109">
        <f t="shared" si="85"/>
        <v>0</v>
      </c>
      <c r="I251" s="109">
        <f t="shared" si="85"/>
        <v>0</v>
      </c>
      <c r="J251" s="109">
        <f t="shared" si="85"/>
        <v>0</v>
      </c>
      <c r="K251" s="109">
        <f t="shared" si="85"/>
        <v>0</v>
      </c>
      <c r="L251" s="109">
        <f t="shared" si="85"/>
        <v>0</v>
      </c>
      <c r="M251" s="110">
        <f t="shared" si="85"/>
        <v>0</v>
      </c>
    </row>
    <row r="252" spans="1:13" ht="12.75" hidden="1" customHeight="1" outlineLevel="1" x14ac:dyDescent="0.2">
      <c r="A252" s="55" t="str">
        <f>"            "&amp;Labels!B21</f>
        <v xml:space="preserve">            Contribution Margin %</v>
      </c>
      <c r="B252" s="162">
        <f>IF('Sales Summary'!B61=0,0,B251/'Sales Summary'!B61)</f>
        <v>0</v>
      </c>
      <c r="C252" s="162">
        <f>IF('Sales Summary'!C61=0,0,C251/'Sales Summary'!C61)</f>
        <v>0</v>
      </c>
      <c r="D252" s="162">
        <f>IF('Sales Summary'!D61=0,0,D251/'Sales Summary'!D61)</f>
        <v>0</v>
      </c>
      <c r="E252" s="162">
        <f>IF('Sales Summary'!E61=0,0,E251/'Sales Summary'!E61)</f>
        <v>0</v>
      </c>
      <c r="F252" s="162">
        <f>IF('Sales Summary'!F61=0,0,F251/'Sales Summary'!F61)</f>
        <v>0</v>
      </c>
      <c r="G252" s="162">
        <f>IF('Sales Summary'!G61=0,0,G251/'Sales Summary'!G61)</f>
        <v>0</v>
      </c>
      <c r="H252" s="162">
        <f>IF('Sales Summary'!H61=0,0,H251/'Sales Summary'!H61)</f>
        <v>0</v>
      </c>
      <c r="I252" s="162">
        <f>IF('Sales Summary'!I61=0,0,I251/'Sales Summary'!I61)</f>
        <v>0</v>
      </c>
      <c r="J252" s="162">
        <f>IF('Sales Summary'!J61=0,0,J251/'Sales Summary'!J61)</f>
        <v>0</v>
      </c>
      <c r="K252" s="162">
        <f>IF('Sales Summary'!K61=0,0,K251/'Sales Summary'!K61)</f>
        <v>0</v>
      </c>
      <c r="L252" s="162">
        <f>IF('Sales Summary'!L61=0,0,L251/'Sales Summary'!L61)</f>
        <v>0</v>
      </c>
      <c r="M252" s="163">
        <f>IF('Sales Summary'!M61=0,0,M251/'Sales Summary'!M61)</f>
        <v>0</v>
      </c>
    </row>
    <row r="253" spans="1:13" ht="12.75" hidden="1" customHeight="1" outlineLevel="1" x14ac:dyDescent="0.2">
      <c r="A253" s="55" t="str">
        <f>"         "&amp;Labels!C95</f>
        <v xml:space="preserve">         Total</v>
      </c>
      <c r="B253" s="20"/>
      <c r="C253" s="20"/>
      <c r="D253" s="20"/>
      <c r="E253" s="20"/>
      <c r="F253" s="20"/>
      <c r="G253" s="20"/>
      <c r="H253" s="20"/>
      <c r="I253" s="20"/>
      <c r="J253" s="20"/>
      <c r="K253" s="20"/>
      <c r="L253" s="20"/>
      <c r="M253" s="21"/>
    </row>
    <row r="254" spans="1:13" ht="12.75" hidden="1" customHeight="1" outlineLevel="1" x14ac:dyDescent="0.2">
      <c r="A254" s="55" t="str">
        <f>"            "&amp;Labels!B20</f>
        <v xml:space="preserve">            Contribution Margin</v>
      </c>
      <c r="B254" s="109">
        <f t="shared" ref="B254:M254" si="86">SUM(B234,B244)</f>
        <v>0</v>
      </c>
      <c r="C254" s="109">
        <f t="shared" si="86"/>
        <v>0</v>
      </c>
      <c r="D254" s="109">
        <f t="shared" si="86"/>
        <v>0</v>
      </c>
      <c r="E254" s="109">
        <f t="shared" si="86"/>
        <v>0</v>
      </c>
      <c r="F254" s="109">
        <f t="shared" si="86"/>
        <v>0</v>
      </c>
      <c r="G254" s="109">
        <f t="shared" si="86"/>
        <v>0</v>
      </c>
      <c r="H254" s="109">
        <f t="shared" si="86"/>
        <v>0</v>
      </c>
      <c r="I254" s="109">
        <f t="shared" si="86"/>
        <v>0</v>
      </c>
      <c r="J254" s="109">
        <f t="shared" si="86"/>
        <v>0</v>
      </c>
      <c r="K254" s="109">
        <f t="shared" si="86"/>
        <v>0</v>
      </c>
      <c r="L254" s="109">
        <f t="shared" si="86"/>
        <v>0</v>
      </c>
      <c r="M254" s="110">
        <f t="shared" si="86"/>
        <v>0</v>
      </c>
    </row>
    <row r="255" spans="1:13" ht="12.75" hidden="1" customHeight="1" outlineLevel="1" x14ac:dyDescent="0.2">
      <c r="A255" s="55" t="str">
        <f>"            "&amp;Labels!B21</f>
        <v xml:space="preserve">            Contribution Margin %</v>
      </c>
      <c r="B255" s="162">
        <f t="shared" ref="B255:M255" si="87">IF(B50=0,0,B254/B50)</f>
        <v>0</v>
      </c>
      <c r="C255" s="162">
        <f t="shared" si="87"/>
        <v>0</v>
      </c>
      <c r="D255" s="162">
        <f t="shared" si="87"/>
        <v>0</v>
      </c>
      <c r="E255" s="162">
        <f t="shared" si="87"/>
        <v>0</v>
      </c>
      <c r="F255" s="162">
        <f t="shared" si="87"/>
        <v>0</v>
      </c>
      <c r="G255" s="162">
        <f t="shared" si="87"/>
        <v>0</v>
      </c>
      <c r="H255" s="162">
        <f t="shared" si="87"/>
        <v>0</v>
      </c>
      <c r="I255" s="162">
        <f t="shared" si="87"/>
        <v>0</v>
      </c>
      <c r="J255" s="162">
        <f t="shared" si="87"/>
        <v>0</v>
      </c>
      <c r="K255" s="162">
        <f t="shared" si="87"/>
        <v>0</v>
      </c>
      <c r="L255" s="162">
        <f t="shared" si="87"/>
        <v>0</v>
      </c>
      <c r="M255" s="163">
        <f t="shared" si="87"/>
        <v>0</v>
      </c>
    </row>
    <row r="256" spans="1:13" ht="12.75" hidden="1" customHeight="1" outlineLevel="1" x14ac:dyDescent="0.2">
      <c r="A256" s="52" t="str">
        <f>"   "&amp;Labels!B101</f>
        <v xml:space="preserve">   West</v>
      </c>
      <c r="B256" s="19"/>
      <c r="C256" s="19"/>
      <c r="D256" s="19"/>
      <c r="E256" s="19"/>
      <c r="F256" s="19"/>
      <c r="G256" s="19"/>
      <c r="H256" s="19"/>
      <c r="I256" s="19"/>
      <c r="J256" s="19"/>
      <c r="K256" s="19"/>
      <c r="L256" s="19"/>
      <c r="M256" s="156"/>
    </row>
    <row r="257" spans="1:13" ht="12.75" hidden="1" customHeight="1" outlineLevel="1" x14ac:dyDescent="0.2">
      <c r="A257" s="55" t="str">
        <f>"      "&amp;Labels!B92</f>
        <v xml:space="preserve">      Direct</v>
      </c>
      <c r="B257" s="20"/>
      <c r="C257" s="20"/>
      <c r="D257" s="20"/>
      <c r="E257" s="20"/>
      <c r="F257" s="20"/>
      <c r="G257" s="20"/>
      <c r="H257" s="20"/>
      <c r="I257" s="20"/>
      <c r="J257" s="20"/>
      <c r="K257" s="20"/>
      <c r="L257" s="20"/>
      <c r="M257" s="21"/>
    </row>
    <row r="258" spans="1:13" ht="12.75" hidden="1" customHeight="1" outlineLevel="1" x14ac:dyDescent="0.2">
      <c r="A258" s="55" t="str">
        <f>"         "&amp;Labels!B96</f>
        <v xml:space="preserve">         Direct</v>
      </c>
      <c r="B258" s="20"/>
      <c r="C258" s="20"/>
      <c r="D258" s="20"/>
      <c r="E258" s="20"/>
      <c r="F258" s="20"/>
      <c r="G258" s="20"/>
      <c r="H258" s="20"/>
      <c r="I258" s="20"/>
      <c r="J258" s="20"/>
      <c r="K258" s="20"/>
      <c r="L258" s="20"/>
      <c r="M258" s="21"/>
    </row>
    <row r="259" spans="1:13" ht="12.75" hidden="1" customHeight="1" outlineLevel="1" x14ac:dyDescent="0.2">
      <c r="A259" s="55" t="str">
        <f>"            "&amp;Labels!B20</f>
        <v xml:space="preserve">            Contribution Margin</v>
      </c>
      <c r="B259" s="109">
        <f t="shared" ref="B259:M259" si="88">B165</f>
        <v>0</v>
      </c>
      <c r="C259" s="109">
        <f t="shared" si="88"/>
        <v>0</v>
      </c>
      <c r="D259" s="109">
        <f t="shared" si="88"/>
        <v>0</v>
      </c>
      <c r="E259" s="109">
        <f t="shared" si="88"/>
        <v>0</v>
      </c>
      <c r="F259" s="109">
        <f t="shared" si="88"/>
        <v>0</v>
      </c>
      <c r="G259" s="109">
        <f t="shared" si="88"/>
        <v>0</v>
      </c>
      <c r="H259" s="109">
        <f t="shared" si="88"/>
        <v>0</v>
      </c>
      <c r="I259" s="109">
        <f t="shared" si="88"/>
        <v>0</v>
      </c>
      <c r="J259" s="109">
        <f t="shared" si="88"/>
        <v>0</v>
      </c>
      <c r="K259" s="109">
        <f t="shared" si="88"/>
        <v>0</v>
      </c>
      <c r="L259" s="109">
        <f t="shared" si="88"/>
        <v>0</v>
      </c>
      <c r="M259" s="110">
        <f t="shared" si="88"/>
        <v>0</v>
      </c>
    </row>
    <row r="260" spans="1:13" ht="12.75" hidden="1" customHeight="1" outlineLevel="1" x14ac:dyDescent="0.2">
      <c r="A260" s="55" t="str">
        <f>"            "&amp;Labels!B21</f>
        <v xml:space="preserve">            Contribution Margin %</v>
      </c>
      <c r="B260" s="162">
        <f>IF('Sales Summary'!B65=0,0,B259/'Sales Summary'!B65)</f>
        <v>0</v>
      </c>
      <c r="C260" s="162">
        <f>IF('Sales Summary'!C65=0,0,C259/'Sales Summary'!C65)</f>
        <v>0</v>
      </c>
      <c r="D260" s="162">
        <f>IF('Sales Summary'!D65=0,0,D259/'Sales Summary'!D65)</f>
        <v>0</v>
      </c>
      <c r="E260" s="162">
        <f>IF('Sales Summary'!E65=0,0,E259/'Sales Summary'!E65)</f>
        <v>0</v>
      </c>
      <c r="F260" s="162">
        <f>IF('Sales Summary'!F65=0,0,F259/'Sales Summary'!F65)</f>
        <v>0</v>
      </c>
      <c r="G260" s="162">
        <f>IF('Sales Summary'!G65=0,0,G259/'Sales Summary'!G65)</f>
        <v>0</v>
      </c>
      <c r="H260" s="162">
        <f>IF('Sales Summary'!H65=0,0,H259/'Sales Summary'!H65)</f>
        <v>0</v>
      </c>
      <c r="I260" s="162">
        <f>IF('Sales Summary'!I65=0,0,I259/'Sales Summary'!I65)</f>
        <v>0</v>
      </c>
      <c r="J260" s="162">
        <f>IF('Sales Summary'!J65=0,0,J259/'Sales Summary'!J65)</f>
        <v>0</v>
      </c>
      <c r="K260" s="162">
        <f>IF('Sales Summary'!K65=0,0,K259/'Sales Summary'!K65)</f>
        <v>0</v>
      </c>
      <c r="L260" s="162">
        <f>IF('Sales Summary'!L65=0,0,L259/'Sales Summary'!L65)</f>
        <v>0</v>
      </c>
      <c r="M260" s="163">
        <f>IF('Sales Summary'!M65=0,0,M259/'Sales Summary'!M65)</f>
        <v>0</v>
      </c>
    </row>
    <row r="261" spans="1:13" ht="12.75" hidden="1" customHeight="1" outlineLevel="1" x14ac:dyDescent="0.2">
      <c r="A261" s="55" t="str">
        <f>"         "&amp;Labels!B97</f>
        <v xml:space="preserve">         Indirect</v>
      </c>
      <c r="B261" s="20"/>
      <c r="C261" s="20"/>
      <c r="D261" s="20"/>
      <c r="E261" s="20"/>
      <c r="F261" s="20"/>
      <c r="G261" s="20"/>
      <c r="H261" s="20"/>
      <c r="I261" s="20"/>
      <c r="J261" s="20"/>
      <c r="K261" s="20"/>
      <c r="L261" s="20"/>
      <c r="M261" s="21"/>
    </row>
    <row r="262" spans="1:13" ht="12.75" hidden="1" customHeight="1" outlineLevel="1" x14ac:dyDescent="0.2">
      <c r="A262" s="55" t="str">
        <f>"            "&amp;Labels!B20</f>
        <v xml:space="preserve">            Contribution Margin</v>
      </c>
      <c r="B262" s="109">
        <f t="shared" ref="B262:M262" si="89">B168</f>
        <v>0</v>
      </c>
      <c r="C262" s="109">
        <f t="shared" si="89"/>
        <v>0</v>
      </c>
      <c r="D262" s="109">
        <f t="shared" si="89"/>
        <v>0</v>
      </c>
      <c r="E262" s="109">
        <f t="shared" si="89"/>
        <v>0</v>
      </c>
      <c r="F262" s="109">
        <f t="shared" si="89"/>
        <v>0</v>
      </c>
      <c r="G262" s="109">
        <f t="shared" si="89"/>
        <v>0</v>
      </c>
      <c r="H262" s="109">
        <f t="shared" si="89"/>
        <v>0</v>
      </c>
      <c r="I262" s="109">
        <f t="shared" si="89"/>
        <v>0</v>
      </c>
      <c r="J262" s="109">
        <f t="shared" si="89"/>
        <v>0</v>
      </c>
      <c r="K262" s="109">
        <f t="shared" si="89"/>
        <v>0</v>
      </c>
      <c r="L262" s="109">
        <f t="shared" si="89"/>
        <v>0</v>
      </c>
      <c r="M262" s="110">
        <f t="shared" si="89"/>
        <v>0</v>
      </c>
    </row>
    <row r="263" spans="1:13" ht="12.75" hidden="1" customHeight="1" outlineLevel="1" x14ac:dyDescent="0.2">
      <c r="A263" s="55" t="str">
        <f>"            "&amp;Labels!B21</f>
        <v xml:space="preserve">            Contribution Margin %</v>
      </c>
      <c r="B263" s="162">
        <f>IF('Sales Summary'!B66=0,0,B262/'Sales Summary'!B66)</f>
        <v>0</v>
      </c>
      <c r="C263" s="162">
        <f>IF('Sales Summary'!C66=0,0,C262/'Sales Summary'!C66)</f>
        <v>0</v>
      </c>
      <c r="D263" s="162">
        <f>IF('Sales Summary'!D66=0,0,D262/'Sales Summary'!D66)</f>
        <v>0</v>
      </c>
      <c r="E263" s="162">
        <f>IF('Sales Summary'!E66=0,0,E262/'Sales Summary'!E66)</f>
        <v>0</v>
      </c>
      <c r="F263" s="162">
        <f>IF('Sales Summary'!F66=0,0,F262/'Sales Summary'!F66)</f>
        <v>0</v>
      </c>
      <c r="G263" s="162">
        <f>IF('Sales Summary'!G66=0,0,G262/'Sales Summary'!G66)</f>
        <v>0</v>
      </c>
      <c r="H263" s="162">
        <f>IF('Sales Summary'!H66=0,0,H262/'Sales Summary'!H66)</f>
        <v>0</v>
      </c>
      <c r="I263" s="162">
        <f>IF('Sales Summary'!I66=0,0,I262/'Sales Summary'!I66)</f>
        <v>0</v>
      </c>
      <c r="J263" s="162">
        <f>IF('Sales Summary'!J66=0,0,J262/'Sales Summary'!J66)</f>
        <v>0</v>
      </c>
      <c r="K263" s="162">
        <f>IF('Sales Summary'!K66=0,0,K262/'Sales Summary'!K66)</f>
        <v>0</v>
      </c>
      <c r="L263" s="162">
        <f>IF('Sales Summary'!L66=0,0,L262/'Sales Summary'!L66)</f>
        <v>0</v>
      </c>
      <c r="M263" s="163">
        <f>IF('Sales Summary'!M66=0,0,M262/'Sales Summary'!M66)</f>
        <v>0</v>
      </c>
    </row>
    <row r="264" spans="1:13" ht="12.75" hidden="1" customHeight="1" outlineLevel="1" x14ac:dyDescent="0.2">
      <c r="A264" s="55" t="str">
        <f>"         "&amp;Labels!C95</f>
        <v xml:space="preserve">         Total</v>
      </c>
      <c r="B264" s="20"/>
      <c r="C264" s="20"/>
      <c r="D264" s="20"/>
      <c r="E264" s="20"/>
      <c r="F264" s="20"/>
      <c r="G264" s="20"/>
      <c r="H264" s="20"/>
      <c r="I264" s="20"/>
      <c r="J264" s="20"/>
      <c r="K264" s="20"/>
      <c r="L264" s="20"/>
      <c r="M264" s="21"/>
    </row>
    <row r="265" spans="1:13" ht="12.75" hidden="1" customHeight="1" outlineLevel="1" x14ac:dyDescent="0.2">
      <c r="A265" s="55" t="str">
        <f>"            "&amp;Labels!B20</f>
        <v xml:space="preserve">            Contribution Margin</v>
      </c>
      <c r="B265" s="109">
        <f t="shared" ref="B265:M265" si="90">B171</f>
        <v>0</v>
      </c>
      <c r="C265" s="109">
        <f t="shared" si="90"/>
        <v>0</v>
      </c>
      <c r="D265" s="109">
        <f t="shared" si="90"/>
        <v>0</v>
      </c>
      <c r="E265" s="109">
        <f t="shared" si="90"/>
        <v>0</v>
      </c>
      <c r="F265" s="109">
        <f t="shared" si="90"/>
        <v>0</v>
      </c>
      <c r="G265" s="109">
        <f t="shared" si="90"/>
        <v>0</v>
      </c>
      <c r="H265" s="109">
        <f t="shared" si="90"/>
        <v>0</v>
      </c>
      <c r="I265" s="109">
        <f t="shared" si="90"/>
        <v>0</v>
      </c>
      <c r="J265" s="109">
        <f t="shared" si="90"/>
        <v>0</v>
      </c>
      <c r="K265" s="109">
        <f t="shared" si="90"/>
        <v>0</v>
      </c>
      <c r="L265" s="109">
        <f t="shared" si="90"/>
        <v>0</v>
      </c>
      <c r="M265" s="110">
        <f t="shared" si="90"/>
        <v>0</v>
      </c>
    </row>
    <row r="266" spans="1:13" ht="12.75" hidden="1" customHeight="1" outlineLevel="1" x14ac:dyDescent="0.2">
      <c r="A266" s="55" t="str">
        <f>"            "&amp;Labels!B21</f>
        <v xml:space="preserve">            Contribution Margin %</v>
      </c>
      <c r="B266" s="162">
        <f t="shared" ref="B266:M266" si="91">IF(B55=0,0,B265/B55)</f>
        <v>0</v>
      </c>
      <c r="C266" s="162">
        <f t="shared" si="91"/>
        <v>0</v>
      </c>
      <c r="D266" s="162">
        <f t="shared" si="91"/>
        <v>0</v>
      </c>
      <c r="E266" s="162">
        <f t="shared" si="91"/>
        <v>0</v>
      </c>
      <c r="F266" s="162">
        <f t="shared" si="91"/>
        <v>0</v>
      </c>
      <c r="G266" s="162">
        <f t="shared" si="91"/>
        <v>0</v>
      </c>
      <c r="H266" s="162">
        <f t="shared" si="91"/>
        <v>0</v>
      </c>
      <c r="I266" s="162">
        <f t="shared" si="91"/>
        <v>0</v>
      </c>
      <c r="J266" s="162">
        <f t="shared" si="91"/>
        <v>0</v>
      </c>
      <c r="K266" s="162">
        <f t="shared" si="91"/>
        <v>0</v>
      </c>
      <c r="L266" s="162">
        <f t="shared" si="91"/>
        <v>0</v>
      </c>
      <c r="M266" s="163">
        <f t="shared" si="91"/>
        <v>0</v>
      </c>
    </row>
    <row r="267" spans="1:13" ht="12.75" hidden="1" customHeight="1" outlineLevel="1" x14ac:dyDescent="0.2">
      <c r="A267" s="55" t="str">
        <f>"      "&amp;Labels!B93</f>
        <v xml:space="preserve">      Indirect</v>
      </c>
      <c r="B267" s="20"/>
      <c r="C267" s="20"/>
      <c r="D267" s="20"/>
      <c r="E267" s="20"/>
      <c r="F267" s="20"/>
      <c r="G267" s="20"/>
      <c r="H267" s="20"/>
      <c r="I267" s="20"/>
      <c r="J267" s="20"/>
      <c r="K267" s="20"/>
      <c r="L267" s="20"/>
      <c r="M267" s="21"/>
    </row>
    <row r="268" spans="1:13" ht="12.75" hidden="1" customHeight="1" outlineLevel="1" x14ac:dyDescent="0.2">
      <c r="A268" s="55" t="str">
        <f>"         "&amp;Labels!B96</f>
        <v xml:space="preserve">         Direct</v>
      </c>
      <c r="B268" s="20"/>
      <c r="C268" s="20"/>
      <c r="D268" s="20"/>
      <c r="E268" s="20"/>
      <c r="F268" s="20"/>
      <c r="G268" s="20"/>
      <c r="H268" s="20"/>
      <c r="I268" s="20"/>
      <c r="J268" s="20"/>
      <c r="K268" s="20"/>
      <c r="L268" s="20"/>
      <c r="M268" s="21"/>
    </row>
    <row r="269" spans="1:13" ht="12.75" hidden="1" customHeight="1" outlineLevel="1" x14ac:dyDescent="0.2">
      <c r="A269" s="55" t="str">
        <f>"            "&amp;Labels!B20</f>
        <v xml:space="preserve">            Contribution Margin</v>
      </c>
      <c r="B269" s="109">
        <f t="shared" ref="B269:M269" si="92">B175</f>
        <v>0</v>
      </c>
      <c r="C269" s="109">
        <f t="shared" si="92"/>
        <v>0</v>
      </c>
      <c r="D269" s="109">
        <f t="shared" si="92"/>
        <v>0</v>
      </c>
      <c r="E269" s="109">
        <f t="shared" si="92"/>
        <v>0</v>
      </c>
      <c r="F269" s="109">
        <f t="shared" si="92"/>
        <v>0</v>
      </c>
      <c r="G269" s="109">
        <f t="shared" si="92"/>
        <v>0</v>
      </c>
      <c r="H269" s="109">
        <f t="shared" si="92"/>
        <v>0</v>
      </c>
      <c r="I269" s="109">
        <f t="shared" si="92"/>
        <v>0</v>
      </c>
      <c r="J269" s="109">
        <f t="shared" si="92"/>
        <v>0</v>
      </c>
      <c r="K269" s="109">
        <f t="shared" si="92"/>
        <v>0</v>
      </c>
      <c r="L269" s="109">
        <f t="shared" si="92"/>
        <v>0</v>
      </c>
      <c r="M269" s="110">
        <f t="shared" si="92"/>
        <v>0</v>
      </c>
    </row>
    <row r="270" spans="1:13" ht="12.75" hidden="1" customHeight="1" outlineLevel="1" x14ac:dyDescent="0.2">
      <c r="A270" s="55" t="str">
        <f>"            "&amp;Labels!B21</f>
        <v xml:space="preserve">            Contribution Margin %</v>
      </c>
      <c r="B270" s="162">
        <f>IF('Sales Summary'!B69=0,0,B269/'Sales Summary'!B69)</f>
        <v>0</v>
      </c>
      <c r="C270" s="162">
        <f>IF('Sales Summary'!C69=0,0,C269/'Sales Summary'!C69)</f>
        <v>0</v>
      </c>
      <c r="D270" s="162">
        <f>IF('Sales Summary'!D69=0,0,D269/'Sales Summary'!D69)</f>
        <v>0</v>
      </c>
      <c r="E270" s="162">
        <f>IF('Sales Summary'!E69=0,0,E269/'Sales Summary'!E69)</f>
        <v>0</v>
      </c>
      <c r="F270" s="162">
        <f>IF('Sales Summary'!F69=0,0,F269/'Sales Summary'!F69)</f>
        <v>0</v>
      </c>
      <c r="G270" s="162">
        <f>IF('Sales Summary'!G69=0,0,G269/'Sales Summary'!G69)</f>
        <v>0</v>
      </c>
      <c r="H270" s="162">
        <f>IF('Sales Summary'!H69=0,0,H269/'Sales Summary'!H69)</f>
        <v>0</v>
      </c>
      <c r="I270" s="162">
        <f>IF('Sales Summary'!I69=0,0,I269/'Sales Summary'!I69)</f>
        <v>0</v>
      </c>
      <c r="J270" s="162">
        <f>IF('Sales Summary'!J69=0,0,J269/'Sales Summary'!J69)</f>
        <v>0</v>
      </c>
      <c r="K270" s="162">
        <f>IF('Sales Summary'!K69=0,0,K269/'Sales Summary'!K69)</f>
        <v>0</v>
      </c>
      <c r="L270" s="162">
        <f>IF('Sales Summary'!L69=0,0,L269/'Sales Summary'!L69)</f>
        <v>0</v>
      </c>
      <c r="M270" s="163">
        <f>IF('Sales Summary'!M69=0,0,M269/'Sales Summary'!M69)</f>
        <v>0</v>
      </c>
    </row>
    <row r="271" spans="1:13" ht="12.75" hidden="1" customHeight="1" outlineLevel="1" x14ac:dyDescent="0.2">
      <c r="A271" s="55" t="str">
        <f>"         "&amp;Labels!B97</f>
        <v xml:space="preserve">         Indirect</v>
      </c>
      <c r="B271" s="20"/>
      <c r="C271" s="20"/>
      <c r="D271" s="20"/>
      <c r="E271" s="20"/>
      <c r="F271" s="20"/>
      <c r="G271" s="20"/>
      <c r="H271" s="20"/>
      <c r="I271" s="20"/>
      <c r="J271" s="20"/>
      <c r="K271" s="20"/>
      <c r="L271" s="20"/>
      <c r="M271" s="21"/>
    </row>
    <row r="272" spans="1:13" ht="12.75" hidden="1" customHeight="1" outlineLevel="1" x14ac:dyDescent="0.2">
      <c r="A272" s="55" t="str">
        <f>"            "&amp;Labels!B20</f>
        <v xml:space="preserve">            Contribution Margin</v>
      </c>
      <c r="B272" s="109">
        <f t="shared" ref="B272:M272" si="93">B178</f>
        <v>0</v>
      </c>
      <c r="C272" s="109">
        <f t="shared" si="93"/>
        <v>0</v>
      </c>
      <c r="D272" s="109">
        <f t="shared" si="93"/>
        <v>0</v>
      </c>
      <c r="E272" s="109">
        <f t="shared" si="93"/>
        <v>0</v>
      </c>
      <c r="F272" s="109">
        <f t="shared" si="93"/>
        <v>0</v>
      </c>
      <c r="G272" s="109">
        <f t="shared" si="93"/>
        <v>0</v>
      </c>
      <c r="H272" s="109">
        <f t="shared" si="93"/>
        <v>0</v>
      </c>
      <c r="I272" s="109">
        <f t="shared" si="93"/>
        <v>0</v>
      </c>
      <c r="J272" s="109">
        <f t="shared" si="93"/>
        <v>0</v>
      </c>
      <c r="K272" s="109">
        <f t="shared" si="93"/>
        <v>0</v>
      </c>
      <c r="L272" s="109">
        <f t="shared" si="93"/>
        <v>0</v>
      </c>
      <c r="M272" s="110">
        <f t="shared" si="93"/>
        <v>0</v>
      </c>
    </row>
    <row r="273" spans="1:13" ht="12.75" hidden="1" customHeight="1" outlineLevel="1" x14ac:dyDescent="0.2">
      <c r="A273" s="55" t="str">
        <f>"            "&amp;Labels!B21</f>
        <v xml:space="preserve">            Contribution Margin %</v>
      </c>
      <c r="B273" s="162">
        <f>IF('Sales Summary'!B70=0,0,B272/'Sales Summary'!B70)</f>
        <v>0</v>
      </c>
      <c r="C273" s="162">
        <f>IF('Sales Summary'!C70=0,0,C272/'Sales Summary'!C70)</f>
        <v>0</v>
      </c>
      <c r="D273" s="162">
        <f>IF('Sales Summary'!D70=0,0,D272/'Sales Summary'!D70)</f>
        <v>0</v>
      </c>
      <c r="E273" s="162">
        <f>IF('Sales Summary'!E70=0,0,E272/'Sales Summary'!E70)</f>
        <v>0</v>
      </c>
      <c r="F273" s="162">
        <f>IF('Sales Summary'!F70=0,0,F272/'Sales Summary'!F70)</f>
        <v>0</v>
      </c>
      <c r="G273" s="162">
        <f>IF('Sales Summary'!G70=0,0,G272/'Sales Summary'!G70)</f>
        <v>0</v>
      </c>
      <c r="H273" s="162">
        <f>IF('Sales Summary'!H70=0,0,H272/'Sales Summary'!H70)</f>
        <v>0</v>
      </c>
      <c r="I273" s="162">
        <f>IF('Sales Summary'!I70=0,0,I272/'Sales Summary'!I70)</f>
        <v>0</v>
      </c>
      <c r="J273" s="162">
        <f>IF('Sales Summary'!J70=0,0,J272/'Sales Summary'!J70)</f>
        <v>0</v>
      </c>
      <c r="K273" s="162">
        <f>IF('Sales Summary'!K70=0,0,K272/'Sales Summary'!K70)</f>
        <v>0</v>
      </c>
      <c r="L273" s="162">
        <f>IF('Sales Summary'!L70=0,0,L272/'Sales Summary'!L70)</f>
        <v>0</v>
      </c>
      <c r="M273" s="163">
        <f>IF('Sales Summary'!M70=0,0,M272/'Sales Summary'!M70)</f>
        <v>0</v>
      </c>
    </row>
    <row r="274" spans="1:13" ht="12.75" hidden="1" customHeight="1" outlineLevel="1" x14ac:dyDescent="0.2">
      <c r="A274" s="55" t="str">
        <f>"         "&amp;Labels!C95</f>
        <v xml:space="preserve">         Total</v>
      </c>
      <c r="B274" s="20"/>
      <c r="C274" s="20"/>
      <c r="D274" s="20"/>
      <c r="E274" s="20"/>
      <c r="F274" s="20"/>
      <c r="G274" s="20"/>
      <c r="H274" s="20"/>
      <c r="I274" s="20"/>
      <c r="J274" s="20"/>
      <c r="K274" s="20"/>
      <c r="L274" s="20"/>
      <c r="M274" s="21"/>
    </row>
    <row r="275" spans="1:13" ht="12.75" hidden="1" customHeight="1" outlineLevel="1" x14ac:dyDescent="0.2">
      <c r="A275" s="55" t="str">
        <f>"            "&amp;Labels!B20</f>
        <v xml:space="preserve">            Contribution Margin</v>
      </c>
      <c r="B275" s="109">
        <f t="shared" ref="B275:M275" si="94">B181</f>
        <v>0</v>
      </c>
      <c r="C275" s="109">
        <f t="shared" si="94"/>
        <v>0</v>
      </c>
      <c r="D275" s="109">
        <f t="shared" si="94"/>
        <v>0</v>
      </c>
      <c r="E275" s="109">
        <f t="shared" si="94"/>
        <v>0</v>
      </c>
      <c r="F275" s="109">
        <f t="shared" si="94"/>
        <v>0</v>
      </c>
      <c r="G275" s="109">
        <f t="shared" si="94"/>
        <v>0</v>
      </c>
      <c r="H275" s="109">
        <f t="shared" si="94"/>
        <v>0</v>
      </c>
      <c r="I275" s="109">
        <f t="shared" si="94"/>
        <v>0</v>
      </c>
      <c r="J275" s="109">
        <f t="shared" si="94"/>
        <v>0</v>
      </c>
      <c r="K275" s="109">
        <f t="shared" si="94"/>
        <v>0</v>
      </c>
      <c r="L275" s="109">
        <f t="shared" si="94"/>
        <v>0</v>
      </c>
      <c r="M275" s="110">
        <f t="shared" si="94"/>
        <v>0</v>
      </c>
    </row>
    <row r="276" spans="1:13" ht="12.75" hidden="1" customHeight="1" outlineLevel="1" x14ac:dyDescent="0.2">
      <c r="A276" s="55" t="str">
        <f>"            "&amp;Labels!B21</f>
        <v xml:space="preserve">            Contribution Margin %</v>
      </c>
      <c r="B276" s="162">
        <f t="shared" ref="B276:M276" si="95">IF(B59=0,0,B275/B59)</f>
        <v>0</v>
      </c>
      <c r="C276" s="162">
        <f t="shared" si="95"/>
        <v>0</v>
      </c>
      <c r="D276" s="162">
        <f t="shared" si="95"/>
        <v>0</v>
      </c>
      <c r="E276" s="162">
        <f t="shared" si="95"/>
        <v>0</v>
      </c>
      <c r="F276" s="162">
        <f t="shared" si="95"/>
        <v>0</v>
      </c>
      <c r="G276" s="162">
        <f t="shared" si="95"/>
        <v>0</v>
      </c>
      <c r="H276" s="162">
        <f t="shared" si="95"/>
        <v>0</v>
      </c>
      <c r="I276" s="162">
        <f t="shared" si="95"/>
        <v>0</v>
      </c>
      <c r="J276" s="162">
        <f t="shared" si="95"/>
        <v>0</v>
      </c>
      <c r="K276" s="162">
        <f t="shared" si="95"/>
        <v>0</v>
      </c>
      <c r="L276" s="162">
        <f t="shared" si="95"/>
        <v>0</v>
      </c>
      <c r="M276" s="163">
        <f t="shared" si="95"/>
        <v>0</v>
      </c>
    </row>
    <row r="277" spans="1:13" ht="12.75" hidden="1" customHeight="1" outlineLevel="1" x14ac:dyDescent="0.2">
      <c r="A277" s="52" t="str">
        <f>"      "&amp;Labels!C91</f>
        <v xml:space="preserve">      Total</v>
      </c>
      <c r="B277" s="19"/>
      <c r="C277" s="19"/>
      <c r="D277" s="19"/>
      <c r="E277" s="19"/>
      <c r="F277" s="19"/>
      <c r="G277" s="19"/>
      <c r="H277" s="19"/>
      <c r="I277" s="19"/>
      <c r="J277" s="19"/>
      <c r="K277" s="19"/>
      <c r="L277" s="19"/>
      <c r="M277" s="156"/>
    </row>
    <row r="278" spans="1:13" ht="12.75" hidden="1" customHeight="1" outlineLevel="1" x14ac:dyDescent="0.2">
      <c r="A278" s="55" t="str">
        <f>"         "&amp;Labels!B96</f>
        <v xml:space="preserve">         Direct</v>
      </c>
      <c r="B278" s="20"/>
      <c r="C278" s="20"/>
      <c r="D278" s="20"/>
      <c r="E278" s="20"/>
      <c r="F278" s="20"/>
      <c r="G278" s="20"/>
      <c r="H278" s="20"/>
      <c r="I278" s="20"/>
      <c r="J278" s="20"/>
      <c r="K278" s="20"/>
      <c r="L278" s="20"/>
      <c r="M278" s="21"/>
    </row>
    <row r="279" spans="1:13" ht="12.75" hidden="1" customHeight="1" outlineLevel="1" x14ac:dyDescent="0.2">
      <c r="A279" s="55" t="str">
        <f>"            "&amp;Labels!B20</f>
        <v xml:space="preserve">            Contribution Margin</v>
      </c>
      <c r="B279" s="109">
        <f t="shared" ref="B279:M279" si="96">B185</f>
        <v>0</v>
      </c>
      <c r="C279" s="109">
        <f t="shared" si="96"/>
        <v>0</v>
      </c>
      <c r="D279" s="109">
        <f t="shared" si="96"/>
        <v>0</v>
      </c>
      <c r="E279" s="109">
        <f t="shared" si="96"/>
        <v>0</v>
      </c>
      <c r="F279" s="109">
        <f t="shared" si="96"/>
        <v>0</v>
      </c>
      <c r="G279" s="109">
        <f t="shared" si="96"/>
        <v>0</v>
      </c>
      <c r="H279" s="109">
        <f t="shared" si="96"/>
        <v>0</v>
      </c>
      <c r="I279" s="109">
        <f t="shared" si="96"/>
        <v>0</v>
      </c>
      <c r="J279" s="109">
        <f t="shared" si="96"/>
        <v>0</v>
      </c>
      <c r="K279" s="109">
        <f t="shared" si="96"/>
        <v>0</v>
      </c>
      <c r="L279" s="109">
        <f t="shared" si="96"/>
        <v>0</v>
      </c>
      <c r="M279" s="110">
        <f t="shared" si="96"/>
        <v>0</v>
      </c>
    </row>
    <row r="280" spans="1:13" ht="12.75" hidden="1" customHeight="1" outlineLevel="1" x14ac:dyDescent="0.2">
      <c r="A280" s="55" t="str">
        <f>"            "&amp;Labels!B21</f>
        <v xml:space="preserve">            Contribution Margin %</v>
      </c>
      <c r="B280" s="162">
        <f>IF('Sales Summary'!B73=0,0,B279/'Sales Summary'!B73)</f>
        <v>0</v>
      </c>
      <c r="C280" s="162">
        <f>IF('Sales Summary'!C73=0,0,C279/'Sales Summary'!C73)</f>
        <v>0</v>
      </c>
      <c r="D280" s="162">
        <f>IF('Sales Summary'!D73=0,0,D279/'Sales Summary'!D73)</f>
        <v>0</v>
      </c>
      <c r="E280" s="162">
        <f>IF('Sales Summary'!E73=0,0,E279/'Sales Summary'!E73)</f>
        <v>0</v>
      </c>
      <c r="F280" s="162">
        <f>IF('Sales Summary'!F73=0,0,F279/'Sales Summary'!F73)</f>
        <v>0</v>
      </c>
      <c r="G280" s="162">
        <f>IF('Sales Summary'!G73=0,0,G279/'Sales Summary'!G73)</f>
        <v>0</v>
      </c>
      <c r="H280" s="162">
        <f>IF('Sales Summary'!H73=0,0,H279/'Sales Summary'!H73)</f>
        <v>0</v>
      </c>
      <c r="I280" s="162">
        <f>IF('Sales Summary'!I73=0,0,I279/'Sales Summary'!I73)</f>
        <v>0</v>
      </c>
      <c r="J280" s="162">
        <f>IF('Sales Summary'!J73=0,0,J279/'Sales Summary'!J73)</f>
        <v>0</v>
      </c>
      <c r="K280" s="162">
        <f>IF('Sales Summary'!K73=0,0,K279/'Sales Summary'!K73)</f>
        <v>0</v>
      </c>
      <c r="L280" s="162">
        <f>IF('Sales Summary'!L73=0,0,L279/'Sales Summary'!L73)</f>
        <v>0</v>
      </c>
      <c r="M280" s="163">
        <f>IF('Sales Summary'!M73=0,0,M279/'Sales Summary'!M73)</f>
        <v>0</v>
      </c>
    </row>
    <row r="281" spans="1:13" ht="12.75" hidden="1" customHeight="1" outlineLevel="1" x14ac:dyDescent="0.2">
      <c r="A281" s="55" t="str">
        <f>"         "&amp;Labels!B97</f>
        <v xml:space="preserve">         Indirect</v>
      </c>
      <c r="B281" s="20"/>
      <c r="C281" s="20"/>
      <c r="D281" s="20"/>
      <c r="E281" s="20"/>
      <c r="F281" s="20"/>
      <c r="G281" s="20"/>
      <c r="H281" s="20"/>
      <c r="I281" s="20"/>
      <c r="J281" s="20"/>
      <c r="K281" s="20"/>
      <c r="L281" s="20"/>
      <c r="M281" s="21"/>
    </row>
    <row r="282" spans="1:13" ht="12.75" hidden="1" customHeight="1" outlineLevel="1" x14ac:dyDescent="0.2">
      <c r="A282" s="55" t="str">
        <f>"            "&amp;Labels!B20</f>
        <v xml:space="preserve">            Contribution Margin</v>
      </c>
      <c r="B282" s="109">
        <f t="shared" ref="B282:M282" si="97">B188</f>
        <v>0</v>
      </c>
      <c r="C282" s="109">
        <f t="shared" si="97"/>
        <v>0</v>
      </c>
      <c r="D282" s="109">
        <f t="shared" si="97"/>
        <v>0</v>
      </c>
      <c r="E282" s="109">
        <f t="shared" si="97"/>
        <v>0</v>
      </c>
      <c r="F282" s="109">
        <f t="shared" si="97"/>
        <v>0</v>
      </c>
      <c r="G282" s="109">
        <f t="shared" si="97"/>
        <v>0</v>
      </c>
      <c r="H282" s="109">
        <f t="shared" si="97"/>
        <v>0</v>
      </c>
      <c r="I282" s="109">
        <f t="shared" si="97"/>
        <v>0</v>
      </c>
      <c r="J282" s="109">
        <f t="shared" si="97"/>
        <v>0</v>
      </c>
      <c r="K282" s="109">
        <f t="shared" si="97"/>
        <v>0</v>
      </c>
      <c r="L282" s="109">
        <f t="shared" si="97"/>
        <v>0</v>
      </c>
      <c r="M282" s="110">
        <f t="shared" si="97"/>
        <v>0</v>
      </c>
    </row>
    <row r="283" spans="1:13" ht="12.75" hidden="1" customHeight="1" outlineLevel="1" x14ac:dyDescent="0.2">
      <c r="A283" s="55" t="str">
        <f>"            "&amp;Labels!B21</f>
        <v xml:space="preserve">            Contribution Margin %</v>
      </c>
      <c r="B283" s="162">
        <f>IF('Sales Summary'!B74=0,0,B282/'Sales Summary'!B74)</f>
        <v>0</v>
      </c>
      <c r="C283" s="162">
        <f>IF('Sales Summary'!C74=0,0,C282/'Sales Summary'!C74)</f>
        <v>0</v>
      </c>
      <c r="D283" s="162">
        <f>IF('Sales Summary'!D74=0,0,D282/'Sales Summary'!D74)</f>
        <v>0</v>
      </c>
      <c r="E283" s="162">
        <f>IF('Sales Summary'!E74=0,0,E282/'Sales Summary'!E74)</f>
        <v>0</v>
      </c>
      <c r="F283" s="162">
        <f>IF('Sales Summary'!F74=0,0,F282/'Sales Summary'!F74)</f>
        <v>0</v>
      </c>
      <c r="G283" s="162">
        <f>IF('Sales Summary'!G74=0,0,G282/'Sales Summary'!G74)</f>
        <v>0</v>
      </c>
      <c r="H283" s="162">
        <f>IF('Sales Summary'!H74=0,0,H282/'Sales Summary'!H74)</f>
        <v>0</v>
      </c>
      <c r="I283" s="162">
        <f>IF('Sales Summary'!I74=0,0,I282/'Sales Summary'!I74)</f>
        <v>0</v>
      </c>
      <c r="J283" s="162">
        <f>IF('Sales Summary'!J74=0,0,J282/'Sales Summary'!J74)</f>
        <v>0</v>
      </c>
      <c r="K283" s="162">
        <f>IF('Sales Summary'!K74=0,0,K282/'Sales Summary'!K74)</f>
        <v>0</v>
      </c>
      <c r="L283" s="162">
        <f>IF('Sales Summary'!L74=0,0,L282/'Sales Summary'!L74)</f>
        <v>0</v>
      </c>
      <c r="M283" s="163">
        <f>IF('Sales Summary'!M74=0,0,M282/'Sales Summary'!M74)</f>
        <v>0</v>
      </c>
    </row>
    <row r="284" spans="1:13" ht="12.75" hidden="1" customHeight="1" outlineLevel="1" x14ac:dyDescent="0.2">
      <c r="A284" s="55" t="str">
        <f>"         "&amp;Labels!C95</f>
        <v xml:space="preserve">         Total</v>
      </c>
      <c r="B284" s="20"/>
      <c r="C284" s="20"/>
      <c r="D284" s="20"/>
      <c r="E284" s="20"/>
      <c r="F284" s="20"/>
      <c r="G284" s="20"/>
      <c r="H284" s="20"/>
      <c r="I284" s="20"/>
      <c r="J284" s="20"/>
      <c r="K284" s="20"/>
      <c r="L284" s="20"/>
      <c r="M284" s="21"/>
    </row>
    <row r="285" spans="1:13" ht="12.75" hidden="1" customHeight="1" outlineLevel="1" x14ac:dyDescent="0.2">
      <c r="A285" s="55" t="str">
        <f>"            "&amp;Labels!B20</f>
        <v xml:space="preserve">            Contribution Margin</v>
      </c>
      <c r="B285" s="109">
        <f t="shared" ref="B285:I285" si="98">SUM(B265,B275)</f>
        <v>0</v>
      </c>
      <c r="C285" s="109">
        <f t="shared" si="98"/>
        <v>0</v>
      </c>
      <c r="D285" s="109">
        <f t="shared" si="98"/>
        <v>0</v>
      </c>
      <c r="E285" s="109">
        <f t="shared" si="98"/>
        <v>0</v>
      </c>
      <c r="F285" s="109">
        <f t="shared" si="98"/>
        <v>0</v>
      </c>
      <c r="G285" s="109">
        <f t="shared" si="98"/>
        <v>0</v>
      </c>
      <c r="H285" s="109">
        <f t="shared" si="98"/>
        <v>0</v>
      </c>
      <c r="I285" s="109">
        <f t="shared" si="98"/>
        <v>0</v>
      </c>
      <c r="J285" s="109">
        <f>J191</f>
        <v>0</v>
      </c>
      <c r="K285" s="109">
        <f>K191</f>
        <v>0</v>
      </c>
      <c r="L285" s="109">
        <f>L191</f>
        <v>0</v>
      </c>
      <c r="M285" s="110">
        <f>M191</f>
        <v>0</v>
      </c>
    </row>
    <row r="286" spans="1:13" ht="12.75" hidden="1" customHeight="1" outlineLevel="1" x14ac:dyDescent="0.2">
      <c r="A286" s="55" t="str">
        <f>"            "&amp;Labels!B21</f>
        <v xml:space="preserve">            Contribution Margin %</v>
      </c>
      <c r="B286" s="162">
        <f t="shared" ref="B286:M286" si="99">IF(B63=0,0,B285/B63)</f>
        <v>0</v>
      </c>
      <c r="C286" s="162">
        <f t="shared" si="99"/>
        <v>0</v>
      </c>
      <c r="D286" s="162">
        <f t="shared" si="99"/>
        <v>0</v>
      </c>
      <c r="E286" s="162">
        <f t="shared" si="99"/>
        <v>0</v>
      </c>
      <c r="F286" s="162">
        <f t="shared" si="99"/>
        <v>0</v>
      </c>
      <c r="G286" s="162">
        <f t="shared" si="99"/>
        <v>0</v>
      </c>
      <c r="H286" s="162">
        <f t="shared" si="99"/>
        <v>0</v>
      </c>
      <c r="I286" s="162">
        <f t="shared" si="99"/>
        <v>0</v>
      </c>
      <c r="J286" s="162">
        <f t="shared" si="99"/>
        <v>0</v>
      </c>
      <c r="K286" s="162">
        <f t="shared" si="99"/>
        <v>0</v>
      </c>
      <c r="L286" s="162">
        <f t="shared" si="99"/>
        <v>0</v>
      </c>
      <c r="M286" s="163">
        <f t="shared" si="99"/>
        <v>0</v>
      </c>
    </row>
    <row r="287" spans="1:13" ht="12.75" hidden="1" customHeight="1" outlineLevel="1" x14ac:dyDescent="0.2">
      <c r="A287" s="57" t="str">
        <f>"   "&amp;Labels!C99</f>
        <v xml:space="preserve">   Total</v>
      </c>
      <c r="B287" s="3"/>
      <c r="C287" s="3"/>
      <c r="D287" s="3"/>
      <c r="E287" s="3"/>
      <c r="F287" s="3"/>
      <c r="G287" s="3"/>
      <c r="H287" s="3"/>
      <c r="I287" s="3"/>
      <c r="J287" s="3"/>
      <c r="K287" s="3"/>
      <c r="L287" s="3"/>
      <c r="M287" s="159"/>
    </row>
    <row r="288" spans="1:13" ht="12.75" hidden="1" customHeight="1" outlineLevel="1" x14ac:dyDescent="0.2">
      <c r="A288" s="55" t="str">
        <f>"      "&amp;Labels!B92</f>
        <v xml:space="preserve">      Direct</v>
      </c>
      <c r="B288" s="20"/>
      <c r="C288" s="20"/>
      <c r="D288" s="20"/>
      <c r="E288" s="20"/>
      <c r="F288" s="20"/>
      <c r="G288" s="20"/>
      <c r="H288" s="20"/>
      <c r="I288" s="20"/>
      <c r="J288" s="20"/>
      <c r="K288" s="20"/>
      <c r="L288" s="20"/>
      <c r="M288" s="21"/>
    </row>
    <row r="289" spans="1:13" ht="12.75" hidden="1" customHeight="1" outlineLevel="1" x14ac:dyDescent="0.2">
      <c r="A289" s="55" t="str">
        <f>"         "&amp;Labels!B96</f>
        <v xml:space="preserve">         Direct</v>
      </c>
      <c r="B289" s="20"/>
      <c r="C289" s="20"/>
      <c r="D289" s="20"/>
      <c r="E289" s="20"/>
      <c r="F289" s="20"/>
      <c r="G289" s="20"/>
      <c r="H289" s="20"/>
      <c r="I289" s="20"/>
      <c r="J289" s="20"/>
      <c r="K289" s="20"/>
      <c r="L289" s="20"/>
      <c r="M289" s="21"/>
    </row>
    <row r="290" spans="1:13" ht="12.75" hidden="1" customHeight="1" outlineLevel="1" x14ac:dyDescent="0.2">
      <c r="A290" s="55" t="str">
        <f>"            "&amp;Labels!B20</f>
        <v xml:space="preserve">            Contribution Margin</v>
      </c>
      <c r="B290" s="109">
        <f t="shared" ref="B290:M290" si="100">B196</f>
        <v>0</v>
      </c>
      <c r="C290" s="109">
        <f t="shared" si="100"/>
        <v>0</v>
      </c>
      <c r="D290" s="109">
        <f t="shared" si="100"/>
        <v>0</v>
      </c>
      <c r="E290" s="109">
        <f t="shared" si="100"/>
        <v>0</v>
      </c>
      <c r="F290" s="109">
        <f t="shared" si="100"/>
        <v>0</v>
      </c>
      <c r="G290" s="109">
        <f t="shared" si="100"/>
        <v>0</v>
      </c>
      <c r="H290" s="109">
        <f t="shared" si="100"/>
        <v>0</v>
      </c>
      <c r="I290" s="109">
        <f t="shared" si="100"/>
        <v>0</v>
      </c>
      <c r="J290" s="109">
        <f t="shared" si="100"/>
        <v>0</v>
      </c>
      <c r="K290" s="109">
        <f t="shared" si="100"/>
        <v>0</v>
      </c>
      <c r="L290" s="109">
        <f t="shared" si="100"/>
        <v>0</v>
      </c>
      <c r="M290" s="110">
        <f t="shared" si="100"/>
        <v>0</v>
      </c>
    </row>
    <row r="291" spans="1:13" ht="12.75" hidden="1" customHeight="1" outlineLevel="1" x14ac:dyDescent="0.2">
      <c r="A291" s="55" t="str">
        <f>"            "&amp;Labels!B21</f>
        <v xml:space="preserve">            Contribution Margin %</v>
      </c>
      <c r="B291" s="162">
        <f t="shared" ref="B291:M291" si="101">IF(B87=0,0,B290/B87)</f>
        <v>0</v>
      </c>
      <c r="C291" s="162">
        <f t="shared" si="101"/>
        <v>0</v>
      </c>
      <c r="D291" s="162">
        <f t="shared" si="101"/>
        <v>0</v>
      </c>
      <c r="E291" s="162">
        <f t="shared" si="101"/>
        <v>0</v>
      </c>
      <c r="F291" s="162">
        <f t="shared" si="101"/>
        <v>0</v>
      </c>
      <c r="G291" s="162">
        <f t="shared" si="101"/>
        <v>0</v>
      </c>
      <c r="H291" s="162">
        <f t="shared" si="101"/>
        <v>0</v>
      </c>
      <c r="I291" s="162">
        <f t="shared" si="101"/>
        <v>0</v>
      </c>
      <c r="J291" s="162">
        <f t="shared" si="101"/>
        <v>0</v>
      </c>
      <c r="K291" s="162">
        <f t="shared" si="101"/>
        <v>0</v>
      </c>
      <c r="L291" s="162">
        <f t="shared" si="101"/>
        <v>0</v>
      </c>
      <c r="M291" s="163">
        <f t="shared" si="101"/>
        <v>0</v>
      </c>
    </row>
    <row r="292" spans="1:13" ht="12.75" hidden="1" customHeight="1" outlineLevel="1" x14ac:dyDescent="0.2">
      <c r="A292" s="55" t="str">
        <f>"         "&amp;Labels!B97</f>
        <v xml:space="preserve">         Indirect</v>
      </c>
      <c r="B292" s="20"/>
      <c r="C292" s="20"/>
      <c r="D292" s="20"/>
      <c r="E292" s="20"/>
      <c r="F292" s="20"/>
      <c r="G292" s="20"/>
      <c r="H292" s="20"/>
      <c r="I292" s="20"/>
      <c r="J292" s="20"/>
      <c r="K292" s="20"/>
      <c r="L292" s="20"/>
      <c r="M292" s="21"/>
    </row>
    <row r="293" spans="1:13" ht="12.75" hidden="1" customHeight="1" outlineLevel="1" x14ac:dyDescent="0.2">
      <c r="A293" s="55" t="str">
        <f>"            "&amp;Labels!B20</f>
        <v xml:space="preserve">            Contribution Margin</v>
      </c>
      <c r="B293" s="109">
        <f t="shared" ref="B293:M293" si="102">B199</f>
        <v>0</v>
      </c>
      <c r="C293" s="109">
        <f t="shared" si="102"/>
        <v>0</v>
      </c>
      <c r="D293" s="109">
        <f t="shared" si="102"/>
        <v>0</v>
      </c>
      <c r="E293" s="109">
        <f t="shared" si="102"/>
        <v>0</v>
      </c>
      <c r="F293" s="109">
        <f t="shared" si="102"/>
        <v>0</v>
      </c>
      <c r="G293" s="109">
        <f t="shared" si="102"/>
        <v>0</v>
      </c>
      <c r="H293" s="109">
        <f t="shared" si="102"/>
        <v>0</v>
      </c>
      <c r="I293" s="109">
        <f t="shared" si="102"/>
        <v>0</v>
      </c>
      <c r="J293" s="109">
        <f t="shared" si="102"/>
        <v>0</v>
      </c>
      <c r="K293" s="109">
        <f t="shared" si="102"/>
        <v>0</v>
      </c>
      <c r="L293" s="109">
        <f t="shared" si="102"/>
        <v>0</v>
      </c>
      <c r="M293" s="110">
        <f t="shared" si="102"/>
        <v>0</v>
      </c>
    </row>
    <row r="294" spans="1:13" ht="12.75" hidden="1" customHeight="1" outlineLevel="1" x14ac:dyDescent="0.2">
      <c r="A294" s="55" t="str">
        <f>"            "&amp;Labels!B21</f>
        <v xml:space="preserve">            Contribution Margin %</v>
      </c>
      <c r="B294" s="162">
        <f t="shared" ref="B294:M294" si="103">IF(B91=0,0,B293/B91)</f>
        <v>0</v>
      </c>
      <c r="C294" s="162">
        <f t="shared" si="103"/>
        <v>0</v>
      </c>
      <c r="D294" s="162">
        <f t="shared" si="103"/>
        <v>0</v>
      </c>
      <c r="E294" s="162">
        <f t="shared" si="103"/>
        <v>0</v>
      </c>
      <c r="F294" s="162">
        <f t="shared" si="103"/>
        <v>0</v>
      </c>
      <c r="G294" s="162">
        <f t="shared" si="103"/>
        <v>0</v>
      </c>
      <c r="H294" s="162">
        <f t="shared" si="103"/>
        <v>0</v>
      </c>
      <c r="I294" s="162">
        <f t="shared" si="103"/>
        <v>0</v>
      </c>
      <c r="J294" s="162">
        <f t="shared" si="103"/>
        <v>0</v>
      </c>
      <c r="K294" s="162">
        <f t="shared" si="103"/>
        <v>0</v>
      </c>
      <c r="L294" s="162">
        <f t="shared" si="103"/>
        <v>0</v>
      </c>
      <c r="M294" s="163">
        <f t="shared" si="103"/>
        <v>0</v>
      </c>
    </row>
    <row r="295" spans="1:13" ht="12.75" hidden="1" customHeight="1" outlineLevel="1" x14ac:dyDescent="0.2">
      <c r="A295" s="55" t="str">
        <f>"         "&amp;Labels!C95</f>
        <v xml:space="preserve">         Total</v>
      </c>
      <c r="B295" s="20"/>
      <c r="C295" s="20"/>
      <c r="D295" s="20"/>
      <c r="E295" s="20"/>
      <c r="F295" s="20"/>
      <c r="G295" s="20"/>
      <c r="H295" s="20"/>
      <c r="I295" s="20"/>
      <c r="J295" s="20"/>
      <c r="K295" s="20"/>
      <c r="L295" s="20"/>
      <c r="M295" s="21"/>
    </row>
    <row r="296" spans="1:13" ht="12.75" hidden="1" customHeight="1" outlineLevel="1" x14ac:dyDescent="0.2">
      <c r="A296" s="55" t="str">
        <f>"            "&amp;Labels!B20</f>
        <v xml:space="preserve">            Contribution Margin</v>
      </c>
      <c r="B296" s="109">
        <f t="shared" ref="B296:M296" si="104">SUM(B290,B293)</f>
        <v>0</v>
      </c>
      <c r="C296" s="109">
        <f t="shared" si="104"/>
        <v>0</v>
      </c>
      <c r="D296" s="109">
        <f t="shared" si="104"/>
        <v>0</v>
      </c>
      <c r="E296" s="109">
        <f t="shared" si="104"/>
        <v>0</v>
      </c>
      <c r="F296" s="109">
        <f t="shared" si="104"/>
        <v>0</v>
      </c>
      <c r="G296" s="109">
        <f t="shared" si="104"/>
        <v>0</v>
      </c>
      <c r="H296" s="109">
        <f t="shared" si="104"/>
        <v>0</v>
      </c>
      <c r="I296" s="109">
        <f t="shared" si="104"/>
        <v>0</v>
      </c>
      <c r="J296" s="109">
        <f t="shared" si="104"/>
        <v>0</v>
      </c>
      <c r="K296" s="109">
        <f t="shared" si="104"/>
        <v>0</v>
      </c>
      <c r="L296" s="109">
        <f t="shared" si="104"/>
        <v>0</v>
      </c>
      <c r="M296" s="110">
        <f t="shared" si="104"/>
        <v>0</v>
      </c>
    </row>
    <row r="297" spans="1:13" ht="12.75" hidden="1" customHeight="1" outlineLevel="1" x14ac:dyDescent="0.2">
      <c r="A297" s="55" t="str">
        <f>"            "&amp;Labels!B21</f>
        <v xml:space="preserve">            Contribution Margin %</v>
      </c>
      <c r="B297" s="162">
        <f t="shared" ref="B297:M297" si="105">IF(B23=0,0,B296/B23)</f>
        <v>0</v>
      </c>
      <c r="C297" s="162">
        <f t="shared" si="105"/>
        <v>0</v>
      </c>
      <c r="D297" s="162">
        <f t="shared" si="105"/>
        <v>0</v>
      </c>
      <c r="E297" s="162">
        <f t="shared" si="105"/>
        <v>0</v>
      </c>
      <c r="F297" s="162">
        <f t="shared" si="105"/>
        <v>0</v>
      </c>
      <c r="G297" s="162">
        <f t="shared" si="105"/>
        <v>0</v>
      </c>
      <c r="H297" s="162">
        <f t="shared" si="105"/>
        <v>0</v>
      </c>
      <c r="I297" s="162">
        <f t="shared" si="105"/>
        <v>0</v>
      </c>
      <c r="J297" s="162">
        <f t="shared" si="105"/>
        <v>0</v>
      </c>
      <c r="K297" s="162">
        <f t="shared" si="105"/>
        <v>0</v>
      </c>
      <c r="L297" s="162">
        <f t="shared" si="105"/>
        <v>0</v>
      </c>
      <c r="M297" s="163">
        <f t="shared" si="105"/>
        <v>0</v>
      </c>
    </row>
    <row r="298" spans="1:13" ht="12.75" hidden="1" customHeight="1" outlineLevel="1" x14ac:dyDescent="0.2">
      <c r="A298" s="55" t="str">
        <f>"      "&amp;Labels!B93</f>
        <v xml:space="preserve">      Indirect</v>
      </c>
      <c r="B298" s="20"/>
      <c r="C298" s="20"/>
      <c r="D298" s="20"/>
      <c r="E298" s="20"/>
      <c r="F298" s="20"/>
      <c r="G298" s="20"/>
      <c r="H298" s="20"/>
      <c r="I298" s="20"/>
      <c r="J298" s="20"/>
      <c r="K298" s="20"/>
      <c r="L298" s="20"/>
      <c r="M298" s="21"/>
    </row>
    <row r="299" spans="1:13" ht="12.75" hidden="1" customHeight="1" outlineLevel="1" x14ac:dyDescent="0.2">
      <c r="A299" s="55" t="str">
        <f>"         "&amp;Labels!B96</f>
        <v xml:space="preserve">         Direct</v>
      </c>
      <c r="B299" s="20"/>
      <c r="C299" s="20"/>
      <c r="D299" s="20"/>
      <c r="E299" s="20"/>
      <c r="F299" s="20"/>
      <c r="G299" s="20"/>
      <c r="H299" s="20"/>
      <c r="I299" s="20"/>
      <c r="J299" s="20"/>
      <c r="K299" s="20"/>
      <c r="L299" s="20"/>
      <c r="M299" s="21"/>
    </row>
    <row r="300" spans="1:13" ht="12.75" hidden="1" customHeight="1" outlineLevel="1" x14ac:dyDescent="0.2">
      <c r="A300" s="55" t="str">
        <f>"            "&amp;Labels!B20</f>
        <v xml:space="preserve">            Contribution Margin</v>
      </c>
      <c r="B300" s="109">
        <f t="shared" ref="B300:M300" si="106">B206</f>
        <v>0</v>
      </c>
      <c r="C300" s="109">
        <f t="shared" si="106"/>
        <v>0</v>
      </c>
      <c r="D300" s="109">
        <f t="shared" si="106"/>
        <v>0</v>
      </c>
      <c r="E300" s="109">
        <f t="shared" si="106"/>
        <v>0</v>
      </c>
      <c r="F300" s="109">
        <f t="shared" si="106"/>
        <v>0</v>
      </c>
      <c r="G300" s="109">
        <f t="shared" si="106"/>
        <v>0</v>
      </c>
      <c r="H300" s="109">
        <f t="shared" si="106"/>
        <v>0</v>
      </c>
      <c r="I300" s="109">
        <f t="shared" si="106"/>
        <v>0</v>
      </c>
      <c r="J300" s="109">
        <f t="shared" si="106"/>
        <v>0</v>
      </c>
      <c r="K300" s="109">
        <f t="shared" si="106"/>
        <v>0</v>
      </c>
      <c r="L300" s="109">
        <f t="shared" si="106"/>
        <v>0</v>
      </c>
      <c r="M300" s="110">
        <f t="shared" si="106"/>
        <v>0</v>
      </c>
    </row>
    <row r="301" spans="1:13" ht="12.75" hidden="1" customHeight="1" outlineLevel="1" x14ac:dyDescent="0.2">
      <c r="A301" s="55" t="str">
        <f>"            "&amp;Labels!B21</f>
        <v xml:space="preserve">            Contribution Margin %</v>
      </c>
      <c r="B301" s="162">
        <f t="shared" ref="B301:M301" si="107">IF(B100=0,0,B300/B100)</f>
        <v>0</v>
      </c>
      <c r="C301" s="162">
        <f t="shared" si="107"/>
        <v>0</v>
      </c>
      <c r="D301" s="162">
        <f t="shared" si="107"/>
        <v>0</v>
      </c>
      <c r="E301" s="162">
        <f t="shared" si="107"/>
        <v>0</v>
      </c>
      <c r="F301" s="162">
        <f t="shared" si="107"/>
        <v>0</v>
      </c>
      <c r="G301" s="162">
        <f t="shared" si="107"/>
        <v>0</v>
      </c>
      <c r="H301" s="162">
        <f t="shared" si="107"/>
        <v>0</v>
      </c>
      <c r="I301" s="162">
        <f t="shared" si="107"/>
        <v>0</v>
      </c>
      <c r="J301" s="162">
        <f t="shared" si="107"/>
        <v>0</v>
      </c>
      <c r="K301" s="162">
        <f t="shared" si="107"/>
        <v>0</v>
      </c>
      <c r="L301" s="162">
        <f t="shared" si="107"/>
        <v>0</v>
      </c>
      <c r="M301" s="163">
        <f t="shared" si="107"/>
        <v>0</v>
      </c>
    </row>
    <row r="302" spans="1:13" ht="12.75" hidden="1" customHeight="1" outlineLevel="1" x14ac:dyDescent="0.2">
      <c r="A302" s="55" t="str">
        <f>"         "&amp;Labels!B97</f>
        <v xml:space="preserve">         Indirect</v>
      </c>
      <c r="B302" s="20"/>
      <c r="C302" s="20"/>
      <c r="D302" s="20"/>
      <c r="E302" s="20"/>
      <c r="F302" s="20"/>
      <c r="G302" s="20"/>
      <c r="H302" s="20"/>
      <c r="I302" s="20"/>
      <c r="J302" s="20"/>
      <c r="K302" s="20"/>
      <c r="L302" s="20"/>
      <c r="M302" s="21"/>
    </row>
    <row r="303" spans="1:13" ht="12.75" hidden="1" customHeight="1" outlineLevel="1" x14ac:dyDescent="0.2">
      <c r="A303" s="55" t="str">
        <f>"            "&amp;Labels!B20</f>
        <v xml:space="preserve">            Contribution Margin</v>
      </c>
      <c r="B303" s="109">
        <f t="shared" ref="B303:M303" si="108">B209</f>
        <v>0</v>
      </c>
      <c r="C303" s="109">
        <f t="shared" si="108"/>
        <v>0</v>
      </c>
      <c r="D303" s="109">
        <f t="shared" si="108"/>
        <v>0</v>
      </c>
      <c r="E303" s="109">
        <f t="shared" si="108"/>
        <v>0</v>
      </c>
      <c r="F303" s="109">
        <f t="shared" si="108"/>
        <v>0</v>
      </c>
      <c r="G303" s="109">
        <f t="shared" si="108"/>
        <v>0</v>
      </c>
      <c r="H303" s="109">
        <f t="shared" si="108"/>
        <v>0</v>
      </c>
      <c r="I303" s="109">
        <f t="shared" si="108"/>
        <v>0</v>
      </c>
      <c r="J303" s="109">
        <f t="shared" si="108"/>
        <v>0</v>
      </c>
      <c r="K303" s="109">
        <f t="shared" si="108"/>
        <v>0</v>
      </c>
      <c r="L303" s="109">
        <f t="shared" si="108"/>
        <v>0</v>
      </c>
      <c r="M303" s="110">
        <f t="shared" si="108"/>
        <v>0</v>
      </c>
    </row>
    <row r="304" spans="1:13" ht="12.75" hidden="1" customHeight="1" outlineLevel="1" x14ac:dyDescent="0.2">
      <c r="A304" s="55" t="str">
        <f>"            "&amp;Labels!B21</f>
        <v xml:space="preserve">            Contribution Margin %</v>
      </c>
      <c r="B304" s="162">
        <f t="shared" ref="B304:M304" si="109">IF(B104=0,0,B303/B104)</f>
        <v>0</v>
      </c>
      <c r="C304" s="162">
        <f t="shared" si="109"/>
        <v>0</v>
      </c>
      <c r="D304" s="162">
        <f t="shared" si="109"/>
        <v>0</v>
      </c>
      <c r="E304" s="162">
        <f t="shared" si="109"/>
        <v>0</v>
      </c>
      <c r="F304" s="162">
        <f t="shared" si="109"/>
        <v>0</v>
      </c>
      <c r="G304" s="162">
        <f t="shared" si="109"/>
        <v>0</v>
      </c>
      <c r="H304" s="162">
        <f t="shared" si="109"/>
        <v>0</v>
      </c>
      <c r="I304" s="162">
        <f t="shared" si="109"/>
        <v>0</v>
      </c>
      <c r="J304" s="162">
        <f t="shared" si="109"/>
        <v>0</v>
      </c>
      <c r="K304" s="162">
        <f t="shared" si="109"/>
        <v>0</v>
      </c>
      <c r="L304" s="162">
        <f t="shared" si="109"/>
        <v>0</v>
      </c>
      <c r="M304" s="163">
        <f t="shared" si="109"/>
        <v>0</v>
      </c>
    </row>
    <row r="305" spans="1:13" ht="12.75" hidden="1" customHeight="1" outlineLevel="1" x14ac:dyDescent="0.2">
      <c r="A305" s="55" t="str">
        <f>"         "&amp;Labels!C95</f>
        <v xml:space="preserve">         Total</v>
      </c>
      <c r="B305" s="20"/>
      <c r="C305" s="20"/>
      <c r="D305" s="20"/>
      <c r="E305" s="20"/>
      <c r="F305" s="20"/>
      <c r="G305" s="20"/>
      <c r="H305" s="20"/>
      <c r="I305" s="20"/>
      <c r="J305" s="20"/>
      <c r="K305" s="20"/>
      <c r="L305" s="20"/>
      <c r="M305" s="21"/>
    </row>
    <row r="306" spans="1:13" ht="12.75" hidden="1" customHeight="1" outlineLevel="1" x14ac:dyDescent="0.2">
      <c r="A306" s="55" t="str">
        <f>"            "&amp;Labels!B20</f>
        <v xml:space="preserve">            Contribution Margin</v>
      </c>
      <c r="B306" s="109">
        <f t="shared" ref="B306:M306" si="110">SUM(B300,B303)</f>
        <v>0</v>
      </c>
      <c r="C306" s="109">
        <f t="shared" si="110"/>
        <v>0</v>
      </c>
      <c r="D306" s="109">
        <f t="shared" si="110"/>
        <v>0</v>
      </c>
      <c r="E306" s="109">
        <f t="shared" si="110"/>
        <v>0</v>
      </c>
      <c r="F306" s="109">
        <f t="shared" si="110"/>
        <v>0</v>
      </c>
      <c r="G306" s="109">
        <f t="shared" si="110"/>
        <v>0</v>
      </c>
      <c r="H306" s="109">
        <f t="shared" si="110"/>
        <v>0</v>
      </c>
      <c r="I306" s="109">
        <f t="shared" si="110"/>
        <v>0</v>
      </c>
      <c r="J306" s="109">
        <f t="shared" si="110"/>
        <v>0</v>
      </c>
      <c r="K306" s="109">
        <f t="shared" si="110"/>
        <v>0</v>
      </c>
      <c r="L306" s="109">
        <f t="shared" si="110"/>
        <v>0</v>
      </c>
      <c r="M306" s="110">
        <f t="shared" si="110"/>
        <v>0</v>
      </c>
    </row>
    <row r="307" spans="1:13" ht="12.75" hidden="1" customHeight="1" outlineLevel="1" x14ac:dyDescent="0.2">
      <c r="A307" s="55" t="str">
        <f>"            "&amp;Labels!B21</f>
        <v xml:space="preserve">            Contribution Margin %</v>
      </c>
      <c r="B307" s="162">
        <f t="shared" ref="B307:M307" si="111">IF(B27=0,0,B306/B27)</f>
        <v>0</v>
      </c>
      <c r="C307" s="162">
        <f t="shared" si="111"/>
        <v>0</v>
      </c>
      <c r="D307" s="162">
        <f t="shared" si="111"/>
        <v>0</v>
      </c>
      <c r="E307" s="162">
        <f t="shared" si="111"/>
        <v>0</v>
      </c>
      <c r="F307" s="162">
        <f t="shared" si="111"/>
        <v>0</v>
      </c>
      <c r="G307" s="162">
        <f t="shared" si="111"/>
        <v>0</v>
      </c>
      <c r="H307" s="162">
        <f t="shared" si="111"/>
        <v>0</v>
      </c>
      <c r="I307" s="162">
        <f t="shared" si="111"/>
        <v>0</v>
      </c>
      <c r="J307" s="162">
        <f t="shared" si="111"/>
        <v>0</v>
      </c>
      <c r="K307" s="162">
        <f t="shared" si="111"/>
        <v>0</v>
      </c>
      <c r="L307" s="162">
        <f t="shared" si="111"/>
        <v>0</v>
      </c>
      <c r="M307" s="163">
        <f t="shared" si="111"/>
        <v>0</v>
      </c>
    </row>
    <row r="308" spans="1:13" ht="12.75" hidden="1" customHeight="1" outlineLevel="1" x14ac:dyDescent="0.2">
      <c r="A308" s="52" t="str">
        <f>"      "&amp;Labels!C91</f>
        <v xml:space="preserve">      Total</v>
      </c>
      <c r="B308" s="19"/>
      <c r="C308" s="19"/>
      <c r="D308" s="19"/>
      <c r="E308" s="19"/>
      <c r="F308" s="19"/>
      <c r="G308" s="19"/>
      <c r="H308" s="19"/>
      <c r="I308" s="19"/>
      <c r="J308" s="19"/>
      <c r="K308" s="19"/>
      <c r="L308" s="19"/>
      <c r="M308" s="156"/>
    </row>
    <row r="309" spans="1:13" ht="12.75" hidden="1" customHeight="1" outlineLevel="1" x14ac:dyDescent="0.2">
      <c r="A309" s="55" t="str">
        <f>"         "&amp;Labels!B96</f>
        <v xml:space="preserve">         Direct</v>
      </c>
      <c r="B309" s="20"/>
      <c r="C309" s="20"/>
      <c r="D309" s="20"/>
      <c r="E309" s="20"/>
      <c r="F309" s="20"/>
      <c r="G309" s="20"/>
      <c r="H309" s="20"/>
      <c r="I309" s="20"/>
      <c r="J309" s="20"/>
      <c r="K309" s="20"/>
      <c r="L309" s="20"/>
      <c r="M309" s="21"/>
    </row>
    <row r="310" spans="1:13" ht="12.75" hidden="1" customHeight="1" outlineLevel="1" x14ac:dyDescent="0.2">
      <c r="A310" s="55" t="str">
        <f>"            "&amp;Labels!B20</f>
        <v xml:space="preserve">            Contribution Margin</v>
      </c>
      <c r="B310" s="109">
        <f t="shared" ref="B310:M310" si="112">B216</f>
        <v>0</v>
      </c>
      <c r="C310" s="109">
        <f t="shared" si="112"/>
        <v>0</v>
      </c>
      <c r="D310" s="109">
        <f t="shared" si="112"/>
        <v>0</v>
      </c>
      <c r="E310" s="109">
        <f t="shared" si="112"/>
        <v>0</v>
      </c>
      <c r="F310" s="109">
        <f t="shared" si="112"/>
        <v>0</v>
      </c>
      <c r="G310" s="109">
        <f t="shared" si="112"/>
        <v>0</v>
      </c>
      <c r="H310" s="109">
        <f t="shared" si="112"/>
        <v>0</v>
      </c>
      <c r="I310" s="109">
        <f t="shared" si="112"/>
        <v>0</v>
      </c>
      <c r="J310" s="109">
        <f t="shared" si="112"/>
        <v>0</v>
      </c>
      <c r="K310" s="109">
        <f t="shared" si="112"/>
        <v>0</v>
      </c>
      <c r="L310" s="109">
        <f t="shared" si="112"/>
        <v>0</v>
      </c>
      <c r="M310" s="110">
        <f t="shared" si="112"/>
        <v>0</v>
      </c>
    </row>
    <row r="311" spans="1:13" ht="12.75" hidden="1" customHeight="1" outlineLevel="1" x14ac:dyDescent="0.2">
      <c r="A311" s="55" t="str">
        <f>"            "&amp;Labels!B21</f>
        <v xml:space="preserve">            Contribution Margin %</v>
      </c>
      <c r="B311" s="162">
        <f t="shared" ref="B311:M311" si="113">IF(B113=0,0,B310/B113)</f>
        <v>0</v>
      </c>
      <c r="C311" s="162">
        <f t="shared" si="113"/>
        <v>0</v>
      </c>
      <c r="D311" s="162">
        <f t="shared" si="113"/>
        <v>0</v>
      </c>
      <c r="E311" s="162">
        <f t="shared" si="113"/>
        <v>0</v>
      </c>
      <c r="F311" s="162">
        <f t="shared" si="113"/>
        <v>0</v>
      </c>
      <c r="G311" s="162">
        <f t="shared" si="113"/>
        <v>0</v>
      </c>
      <c r="H311" s="162">
        <f t="shared" si="113"/>
        <v>0</v>
      </c>
      <c r="I311" s="162">
        <f t="shared" si="113"/>
        <v>0</v>
      </c>
      <c r="J311" s="162">
        <f t="shared" si="113"/>
        <v>0</v>
      </c>
      <c r="K311" s="162">
        <f t="shared" si="113"/>
        <v>0</v>
      </c>
      <c r="L311" s="162">
        <f t="shared" si="113"/>
        <v>0</v>
      </c>
      <c r="M311" s="163">
        <f t="shared" si="113"/>
        <v>0</v>
      </c>
    </row>
    <row r="312" spans="1:13" ht="12.75" hidden="1" customHeight="1" outlineLevel="1" x14ac:dyDescent="0.2">
      <c r="A312" s="55" t="str">
        <f>"         "&amp;Labels!B97</f>
        <v xml:space="preserve">         Indirect</v>
      </c>
      <c r="B312" s="20"/>
      <c r="C312" s="20"/>
      <c r="D312" s="20"/>
      <c r="E312" s="20"/>
      <c r="F312" s="20"/>
      <c r="G312" s="20"/>
      <c r="H312" s="20"/>
      <c r="I312" s="20"/>
      <c r="J312" s="20"/>
      <c r="K312" s="20"/>
      <c r="L312" s="20"/>
      <c r="M312" s="21"/>
    </row>
    <row r="313" spans="1:13" ht="12.75" hidden="1" customHeight="1" outlineLevel="1" x14ac:dyDescent="0.2">
      <c r="A313" s="55" t="str">
        <f>"            "&amp;Labels!B20</f>
        <v xml:space="preserve">            Contribution Margin</v>
      </c>
      <c r="B313" s="109">
        <f t="shared" ref="B313:M313" si="114">B219</f>
        <v>0</v>
      </c>
      <c r="C313" s="109">
        <f t="shared" si="114"/>
        <v>0</v>
      </c>
      <c r="D313" s="109">
        <f t="shared" si="114"/>
        <v>0</v>
      </c>
      <c r="E313" s="109">
        <f t="shared" si="114"/>
        <v>0</v>
      </c>
      <c r="F313" s="109">
        <f t="shared" si="114"/>
        <v>0</v>
      </c>
      <c r="G313" s="109">
        <f t="shared" si="114"/>
        <v>0</v>
      </c>
      <c r="H313" s="109">
        <f t="shared" si="114"/>
        <v>0</v>
      </c>
      <c r="I313" s="109">
        <f t="shared" si="114"/>
        <v>0</v>
      </c>
      <c r="J313" s="109">
        <f t="shared" si="114"/>
        <v>0</v>
      </c>
      <c r="K313" s="109">
        <f t="shared" si="114"/>
        <v>0</v>
      </c>
      <c r="L313" s="109">
        <f t="shared" si="114"/>
        <v>0</v>
      </c>
      <c r="M313" s="110">
        <f t="shared" si="114"/>
        <v>0</v>
      </c>
    </row>
    <row r="314" spans="1:13" ht="12.75" hidden="1" customHeight="1" outlineLevel="1" x14ac:dyDescent="0.2">
      <c r="A314" s="55" t="str">
        <f>"            "&amp;Labels!B21</f>
        <v xml:space="preserve">            Contribution Margin %</v>
      </c>
      <c r="B314" s="162">
        <f t="shared" ref="B314:M314" si="115">IF(B117=0,0,B313/B117)</f>
        <v>0</v>
      </c>
      <c r="C314" s="162">
        <f t="shared" si="115"/>
        <v>0</v>
      </c>
      <c r="D314" s="162">
        <f t="shared" si="115"/>
        <v>0</v>
      </c>
      <c r="E314" s="162">
        <f t="shared" si="115"/>
        <v>0</v>
      </c>
      <c r="F314" s="162">
        <f t="shared" si="115"/>
        <v>0</v>
      </c>
      <c r="G314" s="162">
        <f t="shared" si="115"/>
        <v>0</v>
      </c>
      <c r="H314" s="162">
        <f t="shared" si="115"/>
        <v>0</v>
      </c>
      <c r="I314" s="162">
        <f t="shared" si="115"/>
        <v>0</v>
      </c>
      <c r="J314" s="162">
        <f t="shared" si="115"/>
        <v>0</v>
      </c>
      <c r="K314" s="162">
        <f t="shared" si="115"/>
        <v>0</v>
      </c>
      <c r="L314" s="162">
        <f t="shared" si="115"/>
        <v>0</v>
      </c>
      <c r="M314" s="163">
        <f t="shared" si="115"/>
        <v>0</v>
      </c>
    </row>
    <row r="315" spans="1:13" ht="12.75" hidden="1" customHeight="1" outlineLevel="1" x14ac:dyDescent="0.2">
      <c r="A315" s="55" t="str">
        <f>"         "&amp;Labels!C95</f>
        <v xml:space="preserve">         Total</v>
      </c>
      <c r="B315" s="20"/>
      <c r="C315" s="20"/>
      <c r="D315" s="20"/>
      <c r="E315" s="20"/>
      <c r="F315" s="20"/>
      <c r="G315" s="20"/>
      <c r="H315" s="20"/>
      <c r="I315" s="20"/>
      <c r="J315" s="20"/>
      <c r="K315" s="20"/>
      <c r="L315" s="20"/>
      <c r="M315" s="21"/>
    </row>
    <row r="316" spans="1:13" ht="12.75" hidden="1" customHeight="1" outlineLevel="1" x14ac:dyDescent="0.2">
      <c r="A316" s="55" t="str">
        <f>"            "&amp;Labels!B20</f>
        <v xml:space="preserve">            Contribution Margin</v>
      </c>
      <c r="B316" s="109">
        <f t="shared" ref="B316:M316" si="116">SUM(B296,B306)</f>
        <v>0</v>
      </c>
      <c r="C316" s="109">
        <f t="shared" si="116"/>
        <v>0</v>
      </c>
      <c r="D316" s="109">
        <f t="shared" si="116"/>
        <v>0</v>
      </c>
      <c r="E316" s="109">
        <f t="shared" si="116"/>
        <v>0</v>
      </c>
      <c r="F316" s="109">
        <f t="shared" si="116"/>
        <v>0</v>
      </c>
      <c r="G316" s="109">
        <f t="shared" si="116"/>
        <v>0</v>
      </c>
      <c r="H316" s="109">
        <f t="shared" si="116"/>
        <v>0</v>
      </c>
      <c r="I316" s="109">
        <f t="shared" si="116"/>
        <v>0</v>
      </c>
      <c r="J316" s="109">
        <f t="shared" si="116"/>
        <v>0</v>
      </c>
      <c r="K316" s="109">
        <f t="shared" si="116"/>
        <v>0</v>
      </c>
      <c r="L316" s="109">
        <f t="shared" si="116"/>
        <v>0</v>
      </c>
      <c r="M316" s="110">
        <f t="shared" si="116"/>
        <v>0</v>
      </c>
    </row>
    <row r="317" spans="1:13" ht="12.75" hidden="1" customHeight="1" outlineLevel="1" x14ac:dyDescent="0.2">
      <c r="A317" s="59" t="str">
        <f>"            "&amp;Labels!B21</f>
        <v xml:space="preserve">            Contribution Margin %</v>
      </c>
      <c r="B317" s="164">
        <f t="shared" ref="B317:M317" si="117">IF(B31=0,0,B316/B31)</f>
        <v>0</v>
      </c>
      <c r="C317" s="164">
        <f t="shared" si="117"/>
        <v>0</v>
      </c>
      <c r="D317" s="164">
        <f t="shared" si="117"/>
        <v>0</v>
      </c>
      <c r="E317" s="164">
        <f t="shared" si="117"/>
        <v>0</v>
      </c>
      <c r="F317" s="164">
        <f t="shared" si="117"/>
        <v>0</v>
      </c>
      <c r="G317" s="164">
        <f t="shared" si="117"/>
        <v>0</v>
      </c>
      <c r="H317" s="164">
        <f t="shared" si="117"/>
        <v>0</v>
      </c>
      <c r="I317" s="164">
        <f t="shared" si="117"/>
        <v>0</v>
      </c>
      <c r="J317" s="164">
        <f t="shared" si="117"/>
        <v>0</v>
      </c>
      <c r="K317" s="164">
        <f t="shared" si="117"/>
        <v>0</v>
      </c>
      <c r="L317" s="164">
        <f t="shared" si="117"/>
        <v>0</v>
      </c>
      <c r="M317" s="165">
        <f t="shared" si="117"/>
        <v>0</v>
      </c>
    </row>
    <row r="318" spans="1:13" ht="12.75" hidden="1" customHeight="1" outlineLevel="1" x14ac:dyDescent="0.2"/>
    <row r="319" spans="1:13" ht="12.75" hidden="1" customHeight="1" outlineLevel="1" collapsed="1" x14ac:dyDescent="0.2"/>
    <row r="320" spans="1:13" ht="12.75" customHeight="1" collapsed="1" x14ac:dyDescent="0.2"/>
    <row r="321" spans="1:13" ht="12.75" customHeight="1" x14ac:dyDescent="0.2">
      <c r="A321" s="281" t="str">
        <f>"Variable Costs"</f>
        <v>Variable Costs</v>
      </c>
      <c r="B321" s="281"/>
    </row>
    <row r="322" spans="1:13" ht="12.75" hidden="1" customHeight="1" outlineLevel="1" x14ac:dyDescent="0.2">
      <c r="A322" s="1" t="str">
        <f>""</f>
        <v/>
      </c>
    </row>
    <row r="323" spans="1:13" ht="12.75" hidden="1" customHeight="1" outlineLevel="1" x14ac:dyDescent="0.2">
      <c r="A323" s="3" t="str">
        <f>"Variable Cost / Unit"</f>
        <v>Variable Cost / Unit</v>
      </c>
    </row>
    <row r="324" spans="1:13" ht="12.75" hidden="1" customHeight="1" outlineLevel="2" x14ac:dyDescent="0.2">
      <c r="A324" s="3" t="str">
        <f>" "</f>
        <v xml:space="preserve"> </v>
      </c>
    </row>
    <row r="325" spans="1:13" ht="12.75" hidden="1" customHeight="1" outlineLevel="2" x14ac:dyDescent="0.2">
      <c r="B325" s="9" t="str">
        <f>'(FnCalls 1)'!G6</f>
        <v>Q1 2009</v>
      </c>
      <c r="C325" s="10" t="str">
        <f>'(FnCalls 1)'!G7</f>
        <v>Q2 2009</v>
      </c>
      <c r="D325" s="10" t="str">
        <f>'(FnCalls 1)'!G8</f>
        <v>Q3 2009</v>
      </c>
      <c r="E325" s="10" t="str">
        <f>'(FnCalls 1)'!G9</f>
        <v>Q4 2009</v>
      </c>
      <c r="F325" s="10" t="str">
        <f>'(FnCalls 1)'!G10</f>
        <v>Q1 2010</v>
      </c>
      <c r="G325" s="10" t="str">
        <f>'(FnCalls 1)'!G11</f>
        <v>Q2 2010</v>
      </c>
      <c r="H325" s="10" t="str">
        <f>'(FnCalls 1)'!G12</f>
        <v>Q3 2010</v>
      </c>
      <c r="I325" s="10" t="str">
        <f>'(FnCalls 1)'!G13</f>
        <v>Q4 2010</v>
      </c>
      <c r="J325" s="10" t="str">
        <f>'(FnCalls 1)'!G14</f>
        <v>Q1 2011</v>
      </c>
      <c r="K325" s="10" t="str">
        <f>'(FnCalls 1)'!G15</f>
        <v>Q2 2011</v>
      </c>
      <c r="L325" s="10" t="str">
        <f>'(FnCalls 1)'!G16</f>
        <v>Q3 2011</v>
      </c>
      <c r="M325" s="11" t="str">
        <f>'(FnCalls 1)'!G17</f>
        <v>Q4 2011</v>
      </c>
    </row>
    <row r="326" spans="1:13" ht="12.75" hidden="1" customHeight="1" outlineLevel="2" x14ac:dyDescent="0.2">
      <c r="A326" s="49" t="str">
        <f>Labels!B84</f>
        <v>Variable Cost / Unit</v>
      </c>
      <c r="B326" s="50"/>
      <c r="C326" s="50"/>
      <c r="D326" s="50"/>
      <c r="E326" s="50"/>
      <c r="F326" s="50"/>
      <c r="G326" s="50"/>
      <c r="H326" s="50"/>
      <c r="I326" s="50"/>
      <c r="J326" s="50"/>
      <c r="K326" s="50"/>
      <c r="L326" s="50"/>
      <c r="M326" s="120"/>
    </row>
    <row r="327" spans="1:13" ht="12.75" hidden="1" customHeight="1" outlineLevel="2" x14ac:dyDescent="0.2">
      <c r="A327" s="52" t="str">
        <f>"   "&amp;Labels!B111</f>
        <v xml:space="preserve">   Drill Press</v>
      </c>
      <c r="B327" s="53"/>
      <c r="C327" s="53"/>
      <c r="D327" s="53"/>
      <c r="E327" s="53"/>
      <c r="F327" s="53"/>
      <c r="G327" s="53"/>
      <c r="H327" s="53"/>
      <c r="I327" s="53"/>
      <c r="J327" s="53"/>
      <c r="K327" s="53"/>
      <c r="L327" s="53"/>
      <c r="M327" s="122"/>
    </row>
    <row r="328" spans="1:13" ht="12.75" hidden="1" customHeight="1" outlineLevel="2" x14ac:dyDescent="0.2">
      <c r="A328" s="55" t="str">
        <f>"      "&amp;Labels!B100</f>
        <v xml:space="preserve">      East</v>
      </c>
      <c r="B328" s="56">
        <f>'(Other Variables)'!B242</f>
        <v>0</v>
      </c>
      <c r="C328" s="56">
        <f>'(Other Variables)'!C242</f>
        <v>0</v>
      </c>
      <c r="D328" s="56">
        <f>'(Other Variables)'!D242</f>
        <v>0</v>
      </c>
      <c r="E328" s="56">
        <f>'(Other Variables)'!E242</f>
        <v>0</v>
      </c>
      <c r="F328" s="56">
        <f>'(Other Variables)'!F242</f>
        <v>0</v>
      </c>
      <c r="G328" s="56">
        <f>'(Other Variables)'!G242</f>
        <v>0</v>
      </c>
      <c r="H328" s="56">
        <f>'(Other Variables)'!H242</f>
        <v>0</v>
      </c>
      <c r="I328" s="56">
        <f>'(Other Variables)'!I242</f>
        <v>0</v>
      </c>
      <c r="J328" s="56">
        <f>'Plan Input'!F36</f>
        <v>0</v>
      </c>
      <c r="K328" s="56">
        <f>'Plan Input'!G36</f>
        <v>0</v>
      </c>
      <c r="L328" s="56">
        <f>'Plan Input'!H36</f>
        <v>0</v>
      </c>
      <c r="M328" s="124">
        <f>'Plan Input'!I36</f>
        <v>0</v>
      </c>
    </row>
    <row r="329" spans="1:13" ht="12.75" hidden="1" customHeight="1" outlineLevel="2" x14ac:dyDescent="0.2">
      <c r="A329" s="55" t="str">
        <f>"      "&amp;Labels!B101</f>
        <v xml:space="preserve">      West</v>
      </c>
      <c r="B329" s="56">
        <f>'(Other Variables)'!B243</f>
        <v>0</v>
      </c>
      <c r="C329" s="56">
        <f>'(Other Variables)'!C243</f>
        <v>0</v>
      </c>
      <c r="D329" s="56">
        <f>'(Other Variables)'!D243</f>
        <v>0</v>
      </c>
      <c r="E329" s="56">
        <f>'(Other Variables)'!E243</f>
        <v>0</v>
      </c>
      <c r="F329" s="56">
        <f>'(Other Variables)'!F243</f>
        <v>0</v>
      </c>
      <c r="G329" s="56">
        <f>'(Other Variables)'!G243</f>
        <v>0</v>
      </c>
      <c r="H329" s="56">
        <f>'(Other Variables)'!H243</f>
        <v>0</v>
      </c>
      <c r="I329" s="56">
        <f>'(Other Variables)'!I243</f>
        <v>0</v>
      </c>
      <c r="J329" s="56">
        <f>'Plan Input'!F37</f>
        <v>0</v>
      </c>
      <c r="K329" s="56">
        <f>'Plan Input'!G37</f>
        <v>0</v>
      </c>
      <c r="L329" s="56">
        <f>'Plan Input'!H37</f>
        <v>0</v>
      </c>
      <c r="M329" s="124">
        <f>'Plan Input'!I37</f>
        <v>0</v>
      </c>
    </row>
    <row r="330" spans="1:13" ht="12.75" hidden="1" customHeight="1" outlineLevel="2" x14ac:dyDescent="0.2">
      <c r="A330" s="52" t="str">
        <f>"      "&amp;Labels!C99</f>
        <v xml:space="preserve">      Total</v>
      </c>
      <c r="B330" s="53">
        <f>IF(Products!B23=0,0,B367/Products!B23)</f>
        <v>0</v>
      </c>
      <c r="C330" s="53">
        <f>IF(Products!C23=0,0,C367/Products!C23)</f>
        <v>0</v>
      </c>
      <c r="D330" s="53">
        <f>IF(Products!D23=0,0,D367/Products!D23)</f>
        <v>0</v>
      </c>
      <c r="E330" s="53">
        <f>IF(Products!E23=0,0,E367/Products!E23)</f>
        <v>0</v>
      </c>
      <c r="F330" s="53">
        <f>IF(Products!G23=0,0,F367/Products!G23)</f>
        <v>0</v>
      </c>
      <c r="G330" s="53">
        <f>IF(Products!H23=0,0,G367/Products!H23)</f>
        <v>0</v>
      </c>
      <c r="H330" s="53">
        <f>IF(Products!I23=0,0,H367/Products!I23)</f>
        <v>0</v>
      </c>
      <c r="I330" s="53">
        <f>IF(Products!J23=0,0,I367/Products!J23)</f>
        <v>0</v>
      </c>
      <c r="J330" s="53">
        <f>IF(Products!L23=0,0,J367/Products!L23)</f>
        <v>0</v>
      </c>
      <c r="K330" s="53">
        <f>IF(Products!M23=0,0,K367/Products!M23)</f>
        <v>0</v>
      </c>
      <c r="L330" s="53">
        <f>IF(Products!N23=0,0,L367/Products!N23)</f>
        <v>0</v>
      </c>
      <c r="M330" s="122">
        <f>IF(Products!O23=0,0,M367/Products!O23)</f>
        <v>0</v>
      </c>
    </row>
    <row r="331" spans="1:13" ht="12.75" hidden="1" customHeight="1" outlineLevel="2" x14ac:dyDescent="0.2">
      <c r="A331" s="57" t="str">
        <f>"   "&amp;Labels!C110</f>
        <v xml:space="preserve">   Total</v>
      </c>
      <c r="B331" s="58">
        <f>IF(Products!B24=0,0,B380/Products!B24)</f>
        <v>0</v>
      </c>
      <c r="C331" s="58">
        <f>IF(Products!C24=0,0,C380/Products!C24)</f>
        <v>0</v>
      </c>
      <c r="D331" s="58">
        <f>IF(Products!D24=0,0,D380/Products!D24)</f>
        <v>0</v>
      </c>
      <c r="E331" s="58">
        <f>IF(Products!E24=0,0,E380/Products!E24)</f>
        <v>0</v>
      </c>
      <c r="F331" s="58">
        <f>IF(Products!G24=0,0,F380/Products!G24)</f>
        <v>0</v>
      </c>
      <c r="G331" s="58">
        <f>IF(Products!H24=0,0,G380/Products!H24)</f>
        <v>0</v>
      </c>
      <c r="H331" s="58">
        <f>IF(Products!I24=0,0,H380/Products!I24)</f>
        <v>0</v>
      </c>
      <c r="I331" s="58">
        <f>IF(Products!J24=0,0,I380/Products!J24)</f>
        <v>0</v>
      </c>
      <c r="J331" s="58">
        <f>IF(Products!L24=0,0,J380/Products!L24)</f>
        <v>0</v>
      </c>
      <c r="K331" s="58">
        <f>IF(Products!M24=0,0,K380/Products!M24)</f>
        <v>0</v>
      </c>
      <c r="L331" s="58">
        <f>IF(Products!N24=0,0,L380/Products!N24)</f>
        <v>0</v>
      </c>
      <c r="M331" s="128">
        <f>IF(Products!O24=0,0,M380/Products!O24)</f>
        <v>0</v>
      </c>
    </row>
    <row r="332" spans="1:13" ht="12.75" hidden="1" customHeight="1" outlineLevel="2" x14ac:dyDescent="0.2">
      <c r="A332" s="55" t="str">
        <f>"      "&amp;Labels!B100</f>
        <v xml:space="preserve">      East</v>
      </c>
      <c r="B332" s="56">
        <f>IF(Locations!B25=0,0,B390/Locations!B25)</f>
        <v>0</v>
      </c>
      <c r="C332" s="56">
        <f>IF(Locations!C25=0,0,C390/Locations!C25)</f>
        <v>0</v>
      </c>
      <c r="D332" s="56">
        <f>IF(Locations!D25=0,0,D390/Locations!D25)</f>
        <v>0</v>
      </c>
      <c r="E332" s="56">
        <f>IF(Locations!E25=0,0,E390/Locations!E25)</f>
        <v>0</v>
      </c>
      <c r="F332" s="56">
        <f>IF(Locations!G25=0,0,F390/Locations!G25)</f>
        <v>0</v>
      </c>
      <c r="G332" s="56">
        <f>IF(Locations!H25=0,0,G390/Locations!H25)</f>
        <v>0</v>
      </c>
      <c r="H332" s="56">
        <f>IF(Locations!I25=0,0,H390/Locations!I25)</f>
        <v>0</v>
      </c>
      <c r="I332" s="56">
        <f>IF(Locations!J25=0,0,I390/Locations!J25)</f>
        <v>0</v>
      </c>
      <c r="J332" s="56">
        <f>IF(Locations!L25=0,0,J390/Locations!L25)</f>
        <v>0</v>
      </c>
      <c r="K332" s="56">
        <f>IF(Locations!M25=0,0,K390/Locations!M25)</f>
        <v>0</v>
      </c>
      <c r="L332" s="56">
        <f>IF(Locations!N25=0,0,L390/Locations!N25)</f>
        <v>0</v>
      </c>
      <c r="M332" s="124">
        <f>IF(Locations!O25=0,0,M390/Locations!O25)</f>
        <v>0</v>
      </c>
    </row>
    <row r="333" spans="1:13" ht="12.75" hidden="1" customHeight="1" outlineLevel="2" x14ac:dyDescent="0.2">
      <c r="A333" s="55" t="str">
        <f>"      "&amp;Labels!B101</f>
        <v xml:space="preserve">      West</v>
      </c>
      <c r="B333" s="56">
        <f>IF(Locations!B26=0,0,B403/Locations!B26)</f>
        <v>0</v>
      </c>
      <c r="C333" s="56">
        <f>IF(Locations!C26=0,0,C403/Locations!C26)</f>
        <v>0</v>
      </c>
      <c r="D333" s="56">
        <f>IF(Locations!D26=0,0,D403/Locations!D26)</f>
        <v>0</v>
      </c>
      <c r="E333" s="56">
        <f>IF(Locations!E26=0,0,E403/Locations!E26)</f>
        <v>0</v>
      </c>
      <c r="F333" s="56">
        <f>IF(Locations!G26=0,0,F403/Locations!G26)</f>
        <v>0</v>
      </c>
      <c r="G333" s="56">
        <f>IF(Locations!H26=0,0,G403/Locations!H26)</f>
        <v>0</v>
      </c>
      <c r="H333" s="56">
        <f>IF(Locations!I26=0,0,H403/Locations!I26)</f>
        <v>0</v>
      </c>
      <c r="I333" s="56">
        <f>IF(Locations!J26=0,0,I403/Locations!J26)</f>
        <v>0</v>
      </c>
      <c r="J333" s="56">
        <f>IF(Locations!L26=0,0,J403/Locations!L26)</f>
        <v>0</v>
      </c>
      <c r="K333" s="56">
        <f>IF(Locations!M26=0,0,K403/Locations!M26)</f>
        <v>0</v>
      </c>
      <c r="L333" s="56">
        <f>IF(Locations!N26=0,0,L403/Locations!N26)</f>
        <v>0</v>
      </c>
      <c r="M333" s="124">
        <f>IF(Locations!O26=0,0,M403/Locations!O26)</f>
        <v>0</v>
      </c>
    </row>
    <row r="334" spans="1:13" ht="12.75" hidden="1" customHeight="1" outlineLevel="2" x14ac:dyDescent="0.2">
      <c r="A334" s="166" t="str">
        <f>"      "&amp;Labels!C99</f>
        <v xml:space="preserve">      Total</v>
      </c>
      <c r="B334" s="167">
        <f>IF(Products!B24=0,0,B380/Products!B24)</f>
        <v>0</v>
      </c>
      <c r="C334" s="167">
        <f>IF(Products!C24=0,0,C380/Products!C24)</f>
        <v>0</v>
      </c>
      <c r="D334" s="167">
        <f>IF(Products!D24=0,0,D380/Products!D24)</f>
        <v>0</v>
      </c>
      <c r="E334" s="167">
        <f>IF(Products!E24=0,0,E380/Products!E24)</f>
        <v>0</v>
      </c>
      <c r="F334" s="167">
        <f>IF(Products!G24=0,0,F380/Products!G24)</f>
        <v>0</v>
      </c>
      <c r="G334" s="167">
        <f>IF(Products!H24=0,0,G380/Products!H24)</f>
        <v>0</v>
      </c>
      <c r="H334" s="167">
        <f>IF(Products!I24=0,0,H380/Products!I24)</f>
        <v>0</v>
      </c>
      <c r="I334" s="167">
        <f>IF(Products!J24=0,0,I380/Products!J24)</f>
        <v>0</v>
      </c>
      <c r="J334" s="167">
        <f>IF(Products!L24=0,0,J380/Products!L24)</f>
        <v>0</v>
      </c>
      <c r="K334" s="167">
        <f>IF(Products!M24=0,0,K380/Products!M24)</f>
        <v>0</v>
      </c>
      <c r="L334" s="167">
        <f>IF(Products!N24=0,0,L380/Products!N24)</f>
        <v>0</v>
      </c>
      <c r="M334" s="168">
        <f>IF(Products!O24=0,0,M380/Products!O24)</f>
        <v>0</v>
      </c>
    </row>
    <row r="335" spans="1:13" ht="12.75" hidden="1" customHeight="1" outlineLevel="2" collapsed="1" x14ac:dyDescent="0.2"/>
    <row r="336" spans="1:13" ht="12.75" hidden="1" customHeight="1" outlineLevel="1" collapsed="1" x14ac:dyDescent="0.2">
      <c r="A336" s="3" t="str">
        <f>"Variable Cost"</f>
        <v>Variable Cost</v>
      </c>
    </row>
    <row r="337" spans="1:13" ht="12.75" hidden="1" customHeight="1" outlineLevel="2" x14ac:dyDescent="0.2">
      <c r="A337" s="3" t="str">
        <f>" "</f>
        <v xml:space="preserve"> </v>
      </c>
    </row>
    <row r="338" spans="1:13" ht="12.75" hidden="1" customHeight="1" outlineLevel="2" x14ac:dyDescent="0.2">
      <c r="B338" s="9" t="str">
        <f>'(FnCalls 1)'!G6</f>
        <v>Q1 2009</v>
      </c>
      <c r="C338" s="10" t="str">
        <f>'(FnCalls 1)'!G7</f>
        <v>Q2 2009</v>
      </c>
      <c r="D338" s="10" t="str">
        <f>'(FnCalls 1)'!G8</f>
        <v>Q3 2009</v>
      </c>
      <c r="E338" s="10" t="str">
        <f>'(FnCalls 1)'!G9</f>
        <v>Q4 2009</v>
      </c>
      <c r="F338" s="10" t="str">
        <f>'(FnCalls 1)'!G10</f>
        <v>Q1 2010</v>
      </c>
      <c r="G338" s="10" t="str">
        <f>'(FnCalls 1)'!G11</f>
        <v>Q2 2010</v>
      </c>
      <c r="H338" s="10" t="str">
        <f>'(FnCalls 1)'!G12</f>
        <v>Q3 2010</v>
      </c>
      <c r="I338" s="10" t="str">
        <f>'(FnCalls 1)'!G13</f>
        <v>Q4 2010</v>
      </c>
      <c r="J338" s="10" t="str">
        <f>'(FnCalls 1)'!G14</f>
        <v>Q1 2011</v>
      </c>
      <c r="K338" s="10" t="str">
        <f>'(FnCalls 1)'!G15</f>
        <v>Q2 2011</v>
      </c>
      <c r="L338" s="10" t="str">
        <f>'(FnCalls 1)'!G16</f>
        <v>Q3 2011</v>
      </c>
      <c r="M338" s="11" t="str">
        <f>'(FnCalls 1)'!G17</f>
        <v>Q4 2011</v>
      </c>
    </row>
    <row r="339" spans="1:13" ht="12.75" hidden="1" customHeight="1" outlineLevel="2" x14ac:dyDescent="0.2">
      <c r="A339" s="49" t="str">
        <f>Labels!B88</f>
        <v>Variable Cost</v>
      </c>
      <c r="B339" s="101"/>
      <c r="C339" s="101"/>
      <c r="D339" s="101"/>
      <c r="E339" s="101"/>
      <c r="F339" s="101"/>
      <c r="G339" s="101"/>
      <c r="H339" s="101"/>
      <c r="I339" s="101"/>
      <c r="J339" s="101"/>
      <c r="K339" s="101"/>
      <c r="L339" s="101"/>
      <c r="M339" s="102"/>
    </row>
    <row r="340" spans="1:13" ht="12.75" hidden="1" customHeight="1" outlineLevel="2" x14ac:dyDescent="0.2">
      <c r="A340" s="52" t="str">
        <f>"   "&amp;Labels!B111</f>
        <v xml:space="preserve">   Drill Press</v>
      </c>
      <c r="B340" s="133"/>
      <c r="C340" s="133"/>
      <c r="D340" s="133"/>
      <c r="E340" s="133"/>
      <c r="F340" s="133"/>
      <c r="G340" s="133"/>
      <c r="H340" s="133"/>
      <c r="I340" s="133"/>
      <c r="J340" s="133"/>
      <c r="K340" s="133"/>
      <c r="L340" s="133"/>
      <c r="M340" s="134"/>
    </row>
    <row r="341" spans="1:13" ht="12.75" hidden="1" customHeight="1" outlineLevel="2" x14ac:dyDescent="0.2">
      <c r="A341" s="55" t="str">
        <f>"      "&amp;Labels!B100</f>
        <v xml:space="preserve">      East</v>
      </c>
      <c r="B341" s="136"/>
      <c r="C341" s="136"/>
      <c r="D341" s="136"/>
      <c r="E341" s="136"/>
      <c r="F341" s="136"/>
      <c r="G341" s="136"/>
      <c r="H341" s="136"/>
      <c r="I341" s="136"/>
      <c r="J341" s="136"/>
      <c r="K341" s="136"/>
      <c r="L341" s="136"/>
      <c r="M341" s="137"/>
    </row>
    <row r="342" spans="1:13" ht="12.75" hidden="1" customHeight="1" outlineLevel="2" x14ac:dyDescent="0.2">
      <c r="A342" s="55" t="str">
        <f>"         "&amp;Labels!B92</f>
        <v xml:space="preserve">         Direct</v>
      </c>
      <c r="B342" s="136"/>
      <c r="C342" s="136"/>
      <c r="D342" s="136"/>
      <c r="E342" s="136"/>
      <c r="F342" s="136"/>
      <c r="G342" s="136"/>
      <c r="H342" s="136"/>
      <c r="I342" s="136"/>
      <c r="J342" s="136"/>
      <c r="K342" s="136"/>
      <c r="L342" s="136"/>
      <c r="M342" s="137"/>
    </row>
    <row r="343" spans="1:13" ht="12.75" hidden="1" customHeight="1" outlineLevel="2" x14ac:dyDescent="0.2">
      <c r="A343" s="55" t="str">
        <f>"            "&amp;Labels!B96</f>
        <v xml:space="preserve">            Direct</v>
      </c>
      <c r="B343" s="109">
        <f>B328*'Sales Summary'!B184</f>
        <v>0</v>
      </c>
      <c r="C343" s="109">
        <f>C328*'Sales Summary'!C184</f>
        <v>0</v>
      </c>
      <c r="D343" s="109">
        <f>D328*'Sales Summary'!D184</f>
        <v>0</v>
      </c>
      <c r="E343" s="109">
        <f>E328*'Sales Summary'!E184</f>
        <v>0</v>
      </c>
      <c r="F343" s="109">
        <f>F328*'Sales Summary'!F184</f>
        <v>0</v>
      </c>
      <c r="G343" s="109">
        <f>G328*'Sales Summary'!G184</f>
        <v>0</v>
      </c>
      <c r="H343" s="109">
        <f>H328*'Sales Summary'!H184</f>
        <v>0</v>
      </c>
      <c r="I343" s="109">
        <f>I328*'Sales Summary'!I184</f>
        <v>0</v>
      </c>
      <c r="J343" s="109">
        <f>J328*'Sales Summary'!J184</f>
        <v>0</v>
      </c>
      <c r="K343" s="109">
        <f>K328*'Sales Summary'!K184</f>
        <v>0</v>
      </c>
      <c r="L343" s="109">
        <f>L328*'Sales Summary'!L184</f>
        <v>0</v>
      </c>
      <c r="M343" s="110">
        <f>M328*'Sales Summary'!M184</f>
        <v>0</v>
      </c>
    </row>
    <row r="344" spans="1:13" ht="12.75" hidden="1" customHeight="1" outlineLevel="2" x14ac:dyDescent="0.2">
      <c r="A344" s="55" t="str">
        <f>"            "&amp;Labels!B97</f>
        <v xml:space="preserve">            Indirect</v>
      </c>
      <c r="B344" s="109">
        <f>B328*'Sales Summary'!B185</f>
        <v>0</v>
      </c>
      <c r="C344" s="109">
        <f>C328*'Sales Summary'!C185</f>
        <v>0</v>
      </c>
      <c r="D344" s="109">
        <f>D328*'Sales Summary'!D185</f>
        <v>0</v>
      </c>
      <c r="E344" s="109">
        <f>E328*'Sales Summary'!E185</f>
        <v>0</v>
      </c>
      <c r="F344" s="109">
        <f>F328*'Sales Summary'!F185</f>
        <v>0</v>
      </c>
      <c r="G344" s="109">
        <f>G328*'Sales Summary'!G185</f>
        <v>0</v>
      </c>
      <c r="H344" s="109">
        <f>H328*'Sales Summary'!H185</f>
        <v>0</v>
      </c>
      <c r="I344" s="109">
        <f>I328*'Sales Summary'!I185</f>
        <v>0</v>
      </c>
      <c r="J344" s="109">
        <f>J328*'Sales Summary'!J185</f>
        <v>0</v>
      </c>
      <c r="K344" s="109">
        <f>K328*'Sales Summary'!K185</f>
        <v>0</v>
      </c>
      <c r="L344" s="109">
        <f>L328*'Sales Summary'!L185</f>
        <v>0</v>
      </c>
      <c r="M344" s="110">
        <f>M328*'Sales Summary'!M185</f>
        <v>0</v>
      </c>
    </row>
    <row r="345" spans="1:13" ht="12.75" hidden="1" customHeight="1" outlineLevel="2" x14ac:dyDescent="0.2">
      <c r="A345" s="55" t="str">
        <f>"            "&amp;Labels!C95</f>
        <v xml:space="preserve">            Total</v>
      </c>
      <c r="B345" s="136">
        <f t="shared" ref="B345:M345" si="118">SUM(B343:B344)</f>
        <v>0</v>
      </c>
      <c r="C345" s="136">
        <f t="shared" si="118"/>
        <v>0</v>
      </c>
      <c r="D345" s="136">
        <f t="shared" si="118"/>
        <v>0</v>
      </c>
      <c r="E345" s="136">
        <f t="shared" si="118"/>
        <v>0</v>
      </c>
      <c r="F345" s="136">
        <f t="shared" si="118"/>
        <v>0</v>
      </c>
      <c r="G345" s="136">
        <f t="shared" si="118"/>
        <v>0</v>
      </c>
      <c r="H345" s="136">
        <f t="shared" si="118"/>
        <v>0</v>
      </c>
      <c r="I345" s="136">
        <f t="shared" si="118"/>
        <v>0</v>
      </c>
      <c r="J345" s="136">
        <f t="shared" si="118"/>
        <v>0</v>
      </c>
      <c r="K345" s="136">
        <f t="shared" si="118"/>
        <v>0</v>
      </c>
      <c r="L345" s="136">
        <f t="shared" si="118"/>
        <v>0</v>
      </c>
      <c r="M345" s="137">
        <f t="shared" si="118"/>
        <v>0</v>
      </c>
    </row>
    <row r="346" spans="1:13" ht="12.75" hidden="1" customHeight="1" outlineLevel="2" x14ac:dyDescent="0.2">
      <c r="A346" s="55" t="str">
        <f>"         "&amp;Labels!B93</f>
        <v xml:space="preserve">         Indirect</v>
      </c>
      <c r="B346" s="136"/>
      <c r="C346" s="136"/>
      <c r="D346" s="136"/>
      <c r="E346" s="136"/>
      <c r="F346" s="136"/>
      <c r="G346" s="136"/>
      <c r="H346" s="136"/>
      <c r="I346" s="136"/>
      <c r="J346" s="136"/>
      <c r="K346" s="136"/>
      <c r="L346" s="136"/>
      <c r="M346" s="137"/>
    </row>
    <row r="347" spans="1:13" ht="12.75" hidden="1" customHeight="1" outlineLevel="2" x14ac:dyDescent="0.2">
      <c r="A347" s="55" t="str">
        <f>"            "&amp;Labels!B96</f>
        <v xml:space="preserve">            Direct</v>
      </c>
      <c r="B347" s="109">
        <f>B328*'Sales Summary'!B188</f>
        <v>0</v>
      </c>
      <c r="C347" s="109">
        <f>C328*'Sales Summary'!C188</f>
        <v>0</v>
      </c>
      <c r="D347" s="109">
        <f>D328*'Sales Summary'!D188</f>
        <v>0</v>
      </c>
      <c r="E347" s="109">
        <f>E328*'Sales Summary'!E188</f>
        <v>0</v>
      </c>
      <c r="F347" s="109">
        <f>F328*'Sales Summary'!F188</f>
        <v>0</v>
      </c>
      <c r="G347" s="109">
        <f>G328*'Sales Summary'!G188</f>
        <v>0</v>
      </c>
      <c r="H347" s="109">
        <f>H328*'Sales Summary'!H188</f>
        <v>0</v>
      </c>
      <c r="I347" s="109">
        <f>I328*'Sales Summary'!I188</f>
        <v>0</v>
      </c>
      <c r="J347" s="109">
        <f>J328*'Sales Summary'!J188</f>
        <v>0</v>
      </c>
      <c r="K347" s="109">
        <f>K328*'Sales Summary'!K188</f>
        <v>0</v>
      </c>
      <c r="L347" s="109">
        <f>L328*'Sales Summary'!L188</f>
        <v>0</v>
      </c>
      <c r="M347" s="110">
        <f>M328*'Sales Summary'!M188</f>
        <v>0</v>
      </c>
    </row>
    <row r="348" spans="1:13" ht="12.75" hidden="1" customHeight="1" outlineLevel="2" x14ac:dyDescent="0.2">
      <c r="A348" s="55" t="str">
        <f>"            "&amp;Labels!B97</f>
        <v xml:space="preserve">            Indirect</v>
      </c>
      <c r="B348" s="109">
        <f>B328*'Sales Summary'!B189</f>
        <v>0</v>
      </c>
      <c r="C348" s="109">
        <f>C328*'Sales Summary'!C189</f>
        <v>0</v>
      </c>
      <c r="D348" s="109">
        <f>D328*'Sales Summary'!D189</f>
        <v>0</v>
      </c>
      <c r="E348" s="109">
        <f>E328*'Sales Summary'!E189</f>
        <v>0</v>
      </c>
      <c r="F348" s="109">
        <f>F328*'Sales Summary'!F189</f>
        <v>0</v>
      </c>
      <c r="G348" s="109">
        <f>G328*'Sales Summary'!G189</f>
        <v>0</v>
      </c>
      <c r="H348" s="109">
        <f>H328*'Sales Summary'!H189</f>
        <v>0</v>
      </c>
      <c r="I348" s="109">
        <f>I328*'Sales Summary'!I189</f>
        <v>0</v>
      </c>
      <c r="J348" s="109">
        <f>J328*'Sales Summary'!J189</f>
        <v>0</v>
      </c>
      <c r="K348" s="109">
        <f>K328*'Sales Summary'!K189</f>
        <v>0</v>
      </c>
      <c r="L348" s="109">
        <f>L328*'Sales Summary'!L189</f>
        <v>0</v>
      </c>
      <c r="M348" s="110">
        <f>M328*'Sales Summary'!M189</f>
        <v>0</v>
      </c>
    </row>
    <row r="349" spans="1:13" ht="12.75" hidden="1" customHeight="1" outlineLevel="2" x14ac:dyDescent="0.2">
      <c r="A349" s="55" t="str">
        <f>"            "&amp;Labels!C95</f>
        <v xml:space="preserve">            Total</v>
      </c>
      <c r="B349" s="136">
        <f t="shared" ref="B349:M349" si="119">SUM(B347:B348)</f>
        <v>0</v>
      </c>
      <c r="C349" s="136">
        <f t="shared" si="119"/>
        <v>0</v>
      </c>
      <c r="D349" s="136">
        <f t="shared" si="119"/>
        <v>0</v>
      </c>
      <c r="E349" s="136">
        <f t="shared" si="119"/>
        <v>0</v>
      </c>
      <c r="F349" s="136">
        <f t="shared" si="119"/>
        <v>0</v>
      </c>
      <c r="G349" s="136">
        <f t="shared" si="119"/>
        <v>0</v>
      </c>
      <c r="H349" s="136">
        <f t="shared" si="119"/>
        <v>0</v>
      </c>
      <c r="I349" s="136">
        <f t="shared" si="119"/>
        <v>0</v>
      </c>
      <c r="J349" s="136">
        <f t="shared" si="119"/>
        <v>0</v>
      </c>
      <c r="K349" s="136">
        <f t="shared" si="119"/>
        <v>0</v>
      </c>
      <c r="L349" s="136">
        <f t="shared" si="119"/>
        <v>0</v>
      </c>
      <c r="M349" s="137">
        <f t="shared" si="119"/>
        <v>0</v>
      </c>
    </row>
    <row r="350" spans="1:13" ht="12.75" hidden="1" customHeight="1" outlineLevel="2" x14ac:dyDescent="0.2">
      <c r="A350" s="55" t="str">
        <f>"         "&amp;Labels!C91</f>
        <v xml:space="preserve">         Total</v>
      </c>
      <c r="B350" s="136">
        <f t="shared" ref="B350:M350" si="120">SUM(B345,B349)</f>
        <v>0</v>
      </c>
      <c r="C350" s="136">
        <f t="shared" si="120"/>
        <v>0</v>
      </c>
      <c r="D350" s="136">
        <f t="shared" si="120"/>
        <v>0</v>
      </c>
      <c r="E350" s="136">
        <f t="shared" si="120"/>
        <v>0</v>
      </c>
      <c r="F350" s="136">
        <f t="shared" si="120"/>
        <v>0</v>
      </c>
      <c r="G350" s="136">
        <f t="shared" si="120"/>
        <v>0</v>
      </c>
      <c r="H350" s="136">
        <f t="shared" si="120"/>
        <v>0</v>
      </c>
      <c r="I350" s="136">
        <f t="shared" si="120"/>
        <v>0</v>
      </c>
      <c r="J350" s="136">
        <f t="shared" si="120"/>
        <v>0</v>
      </c>
      <c r="K350" s="136">
        <f t="shared" si="120"/>
        <v>0</v>
      </c>
      <c r="L350" s="136">
        <f t="shared" si="120"/>
        <v>0</v>
      </c>
      <c r="M350" s="137">
        <f t="shared" si="120"/>
        <v>0</v>
      </c>
    </row>
    <row r="351" spans="1:13" ht="12.75" hidden="1" customHeight="1" outlineLevel="2" x14ac:dyDescent="0.2">
      <c r="A351" s="55" t="str">
        <f>"            "&amp;Labels!B96</f>
        <v xml:space="preserve">            Direct</v>
      </c>
      <c r="B351" s="109">
        <f t="shared" ref="B351:M351" si="121">SUM(B343,B347)</f>
        <v>0</v>
      </c>
      <c r="C351" s="109">
        <f t="shared" si="121"/>
        <v>0</v>
      </c>
      <c r="D351" s="109">
        <f t="shared" si="121"/>
        <v>0</v>
      </c>
      <c r="E351" s="109">
        <f t="shared" si="121"/>
        <v>0</v>
      </c>
      <c r="F351" s="109">
        <f t="shared" si="121"/>
        <v>0</v>
      </c>
      <c r="G351" s="109">
        <f t="shared" si="121"/>
        <v>0</v>
      </c>
      <c r="H351" s="109">
        <f t="shared" si="121"/>
        <v>0</v>
      </c>
      <c r="I351" s="109">
        <f t="shared" si="121"/>
        <v>0</v>
      </c>
      <c r="J351" s="109">
        <f t="shared" si="121"/>
        <v>0</v>
      </c>
      <c r="K351" s="109">
        <f t="shared" si="121"/>
        <v>0</v>
      </c>
      <c r="L351" s="109">
        <f t="shared" si="121"/>
        <v>0</v>
      </c>
      <c r="M351" s="110">
        <f t="shared" si="121"/>
        <v>0</v>
      </c>
    </row>
    <row r="352" spans="1:13" ht="12.75" hidden="1" customHeight="1" outlineLevel="2" x14ac:dyDescent="0.2">
      <c r="A352" s="55" t="str">
        <f>"            "&amp;Labels!B97</f>
        <v xml:space="preserve">            Indirect</v>
      </c>
      <c r="B352" s="109">
        <f t="shared" ref="B352:M352" si="122">SUM(B344,B348)</f>
        <v>0</v>
      </c>
      <c r="C352" s="109">
        <f t="shared" si="122"/>
        <v>0</v>
      </c>
      <c r="D352" s="109">
        <f t="shared" si="122"/>
        <v>0</v>
      </c>
      <c r="E352" s="109">
        <f t="shared" si="122"/>
        <v>0</v>
      </c>
      <c r="F352" s="109">
        <f t="shared" si="122"/>
        <v>0</v>
      </c>
      <c r="G352" s="109">
        <f t="shared" si="122"/>
        <v>0</v>
      </c>
      <c r="H352" s="109">
        <f t="shared" si="122"/>
        <v>0</v>
      </c>
      <c r="I352" s="109">
        <f t="shared" si="122"/>
        <v>0</v>
      </c>
      <c r="J352" s="109">
        <f t="shared" si="122"/>
        <v>0</v>
      </c>
      <c r="K352" s="109">
        <f t="shared" si="122"/>
        <v>0</v>
      </c>
      <c r="L352" s="109">
        <f t="shared" si="122"/>
        <v>0</v>
      </c>
      <c r="M352" s="110">
        <f t="shared" si="122"/>
        <v>0</v>
      </c>
    </row>
    <row r="353" spans="1:13" ht="12.75" hidden="1" customHeight="1" outlineLevel="2" x14ac:dyDescent="0.2">
      <c r="A353" s="55" t="str">
        <f>"            "&amp;Labels!C95</f>
        <v xml:space="preserve">            Total</v>
      </c>
      <c r="B353" s="136">
        <f t="shared" ref="B353:M353" si="123">SUM(B345,B349)</f>
        <v>0</v>
      </c>
      <c r="C353" s="136">
        <f t="shared" si="123"/>
        <v>0</v>
      </c>
      <c r="D353" s="136">
        <f t="shared" si="123"/>
        <v>0</v>
      </c>
      <c r="E353" s="136">
        <f t="shared" si="123"/>
        <v>0</v>
      </c>
      <c r="F353" s="136">
        <f t="shared" si="123"/>
        <v>0</v>
      </c>
      <c r="G353" s="136">
        <f t="shared" si="123"/>
        <v>0</v>
      </c>
      <c r="H353" s="136">
        <f t="shared" si="123"/>
        <v>0</v>
      </c>
      <c r="I353" s="136">
        <f t="shared" si="123"/>
        <v>0</v>
      </c>
      <c r="J353" s="136">
        <f t="shared" si="123"/>
        <v>0</v>
      </c>
      <c r="K353" s="136">
        <f t="shared" si="123"/>
        <v>0</v>
      </c>
      <c r="L353" s="136">
        <f t="shared" si="123"/>
        <v>0</v>
      </c>
      <c r="M353" s="137">
        <f t="shared" si="123"/>
        <v>0</v>
      </c>
    </row>
    <row r="354" spans="1:13" ht="12.75" hidden="1" customHeight="1" outlineLevel="2" x14ac:dyDescent="0.2">
      <c r="A354" s="55" t="str">
        <f>"      "&amp;Labels!B101</f>
        <v xml:space="preserve">      West</v>
      </c>
      <c r="B354" s="136"/>
      <c r="C354" s="136"/>
      <c r="D354" s="136"/>
      <c r="E354" s="136"/>
      <c r="F354" s="136"/>
      <c r="G354" s="136"/>
      <c r="H354" s="136"/>
      <c r="I354" s="136"/>
      <c r="J354" s="136"/>
      <c r="K354" s="136"/>
      <c r="L354" s="136"/>
      <c r="M354" s="137"/>
    </row>
    <row r="355" spans="1:13" ht="12.75" hidden="1" customHeight="1" outlineLevel="2" x14ac:dyDescent="0.2">
      <c r="A355" s="55" t="str">
        <f>"         "&amp;Labels!B92</f>
        <v xml:space="preserve">         Direct</v>
      </c>
      <c r="B355" s="136"/>
      <c r="C355" s="136"/>
      <c r="D355" s="136"/>
      <c r="E355" s="136"/>
      <c r="F355" s="136"/>
      <c r="G355" s="136"/>
      <c r="H355" s="136"/>
      <c r="I355" s="136"/>
      <c r="J355" s="136"/>
      <c r="K355" s="136"/>
      <c r="L355" s="136"/>
      <c r="M355" s="137"/>
    </row>
    <row r="356" spans="1:13" ht="12.75" hidden="1" customHeight="1" outlineLevel="2" x14ac:dyDescent="0.2">
      <c r="A356" s="55" t="str">
        <f>"            "&amp;Labels!B96</f>
        <v xml:space="preserve">            Direct</v>
      </c>
      <c r="B356" s="109">
        <f>B329*'Sales Summary'!B197</f>
        <v>0</v>
      </c>
      <c r="C356" s="109">
        <f>C329*'Sales Summary'!C197</f>
        <v>0</v>
      </c>
      <c r="D356" s="109">
        <f>D329*'Sales Summary'!D197</f>
        <v>0</v>
      </c>
      <c r="E356" s="109">
        <f>E329*'Sales Summary'!E197</f>
        <v>0</v>
      </c>
      <c r="F356" s="109">
        <f>F329*'Sales Summary'!F197</f>
        <v>0</v>
      </c>
      <c r="G356" s="109">
        <f>G329*'Sales Summary'!G197</f>
        <v>0</v>
      </c>
      <c r="H356" s="109">
        <f>H329*'Sales Summary'!H197</f>
        <v>0</v>
      </c>
      <c r="I356" s="109">
        <f>I329*'Sales Summary'!I197</f>
        <v>0</v>
      </c>
      <c r="J356" s="109">
        <f>J329*'Sales Summary'!J197</f>
        <v>0</v>
      </c>
      <c r="K356" s="109">
        <f>K329*'Sales Summary'!K197</f>
        <v>0</v>
      </c>
      <c r="L356" s="109">
        <f>L329*'Sales Summary'!L197</f>
        <v>0</v>
      </c>
      <c r="M356" s="110">
        <f>M329*'Sales Summary'!M197</f>
        <v>0</v>
      </c>
    </row>
    <row r="357" spans="1:13" ht="12.75" hidden="1" customHeight="1" outlineLevel="2" x14ac:dyDescent="0.2">
      <c r="A357" s="55" t="str">
        <f>"            "&amp;Labels!B97</f>
        <v xml:space="preserve">            Indirect</v>
      </c>
      <c r="B357" s="109">
        <f>B329*'Sales Summary'!B198</f>
        <v>0</v>
      </c>
      <c r="C357" s="109">
        <f>C329*'Sales Summary'!C198</f>
        <v>0</v>
      </c>
      <c r="D357" s="109">
        <f>D329*'Sales Summary'!D198</f>
        <v>0</v>
      </c>
      <c r="E357" s="109">
        <f>E329*'Sales Summary'!E198</f>
        <v>0</v>
      </c>
      <c r="F357" s="109">
        <f>F329*'Sales Summary'!F198</f>
        <v>0</v>
      </c>
      <c r="G357" s="109">
        <f>G329*'Sales Summary'!G198</f>
        <v>0</v>
      </c>
      <c r="H357" s="109">
        <f>H329*'Sales Summary'!H198</f>
        <v>0</v>
      </c>
      <c r="I357" s="109">
        <f>I329*'Sales Summary'!I198</f>
        <v>0</v>
      </c>
      <c r="J357" s="109">
        <f>J329*'Sales Summary'!J198</f>
        <v>0</v>
      </c>
      <c r="K357" s="109">
        <f>K329*'Sales Summary'!K198</f>
        <v>0</v>
      </c>
      <c r="L357" s="109">
        <f>L329*'Sales Summary'!L198</f>
        <v>0</v>
      </c>
      <c r="M357" s="110">
        <f>M329*'Sales Summary'!M198</f>
        <v>0</v>
      </c>
    </row>
    <row r="358" spans="1:13" ht="12.75" hidden="1" customHeight="1" outlineLevel="2" x14ac:dyDescent="0.2">
      <c r="A358" s="55" t="str">
        <f>"            "&amp;Labels!C95</f>
        <v xml:space="preserve">            Total</v>
      </c>
      <c r="B358" s="136">
        <f t="shared" ref="B358:M358" si="124">SUM(B356:B357)</f>
        <v>0</v>
      </c>
      <c r="C358" s="136">
        <f t="shared" si="124"/>
        <v>0</v>
      </c>
      <c r="D358" s="136">
        <f t="shared" si="124"/>
        <v>0</v>
      </c>
      <c r="E358" s="136">
        <f t="shared" si="124"/>
        <v>0</v>
      </c>
      <c r="F358" s="136">
        <f t="shared" si="124"/>
        <v>0</v>
      </c>
      <c r="G358" s="136">
        <f t="shared" si="124"/>
        <v>0</v>
      </c>
      <c r="H358" s="136">
        <f t="shared" si="124"/>
        <v>0</v>
      </c>
      <c r="I358" s="136">
        <f t="shared" si="124"/>
        <v>0</v>
      </c>
      <c r="J358" s="136">
        <f t="shared" si="124"/>
        <v>0</v>
      </c>
      <c r="K358" s="136">
        <f t="shared" si="124"/>
        <v>0</v>
      </c>
      <c r="L358" s="136">
        <f t="shared" si="124"/>
        <v>0</v>
      </c>
      <c r="M358" s="137">
        <f t="shared" si="124"/>
        <v>0</v>
      </c>
    </row>
    <row r="359" spans="1:13" ht="12.75" hidden="1" customHeight="1" outlineLevel="2" x14ac:dyDescent="0.2">
      <c r="A359" s="55" t="str">
        <f>"         "&amp;Labels!B93</f>
        <v xml:space="preserve">         Indirect</v>
      </c>
      <c r="B359" s="136"/>
      <c r="C359" s="136"/>
      <c r="D359" s="136"/>
      <c r="E359" s="136"/>
      <c r="F359" s="136"/>
      <c r="G359" s="136"/>
      <c r="H359" s="136"/>
      <c r="I359" s="136"/>
      <c r="J359" s="136"/>
      <c r="K359" s="136"/>
      <c r="L359" s="136"/>
      <c r="M359" s="137"/>
    </row>
    <row r="360" spans="1:13" ht="12.75" hidden="1" customHeight="1" outlineLevel="2" x14ac:dyDescent="0.2">
      <c r="A360" s="55" t="str">
        <f>"            "&amp;Labels!B96</f>
        <v xml:space="preserve">            Direct</v>
      </c>
      <c r="B360" s="109">
        <f>B329*'Sales Summary'!B201</f>
        <v>0</v>
      </c>
      <c r="C360" s="109">
        <f>C329*'Sales Summary'!C201</f>
        <v>0</v>
      </c>
      <c r="D360" s="109">
        <f>D329*'Sales Summary'!D201</f>
        <v>0</v>
      </c>
      <c r="E360" s="109">
        <f>E329*'Sales Summary'!E201</f>
        <v>0</v>
      </c>
      <c r="F360" s="109">
        <f>F329*'Sales Summary'!F201</f>
        <v>0</v>
      </c>
      <c r="G360" s="109">
        <f>G329*'Sales Summary'!G201</f>
        <v>0</v>
      </c>
      <c r="H360" s="109">
        <f>H329*'Sales Summary'!H201</f>
        <v>0</v>
      </c>
      <c r="I360" s="109">
        <f>I329*'Sales Summary'!I201</f>
        <v>0</v>
      </c>
      <c r="J360" s="109">
        <f>J329*'Sales Summary'!J201</f>
        <v>0</v>
      </c>
      <c r="K360" s="109">
        <f>K329*'Sales Summary'!K201</f>
        <v>0</v>
      </c>
      <c r="L360" s="109">
        <f>L329*'Sales Summary'!L201</f>
        <v>0</v>
      </c>
      <c r="M360" s="110">
        <f>M329*'Sales Summary'!M201</f>
        <v>0</v>
      </c>
    </row>
    <row r="361" spans="1:13" ht="12.75" hidden="1" customHeight="1" outlineLevel="2" x14ac:dyDescent="0.2">
      <c r="A361" s="55" t="str">
        <f>"            "&amp;Labels!B97</f>
        <v xml:space="preserve">            Indirect</v>
      </c>
      <c r="B361" s="109">
        <f>B329*'Sales Summary'!B202</f>
        <v>0</v>
      </c>
      <c r="C361" s="109">
        <f>C329*'Sales Summary'!C202</f>
        <v>0</v>
      </c>
      <c r="D361" s="109">
        <f>D329*'Sales Summary'!D202</f>
        <v>0</v>
      </c>
      <c r="E361" s="109">
        <f>E329*'Sales Summary'!E202</f>
        <v>0</v>
      </c>
      <c r="F361" s="109">
        <f>F329*'Sales Summary'!F202</f>
        <v>0</v>
      </c>
      <c r="G361" s="109">
        <f>G329*'Sales Summary'!G202</f>
        <v>0</v>
      </c>
      <c r="H361" s="109">
        <f>H329*'Sales Summary'!H202</f>
        <v>0</v>
      </c>
      <c r="I361" s="109">
        <f>I329*'Sales Summary'!I202</f>
        <v>0</v>
      </c>
      <c r="J361" s="109">
        <f>J329*'Sales Summary'!J202</f>
        <v>0</v>
      </c>
      <c r="K361" s="109">
        <f>K329*'Sales Summary'!K202</f>
        <v>0</v>
      </c>
      <c r="L361" s="109">
        <f>L329*'Sales Summary'!L202</f>
        <v>0</v>
      </c>
      <c r="M361" s="110">
        <f>M329*'Sales Summary'!M202</f>
        <v>0</v>
      </c>
    </row>
    <row r="362" spans="1:13" ht="12.75" hidden="1" customHeight="1" outlineLevel="2" x14ac:dyDescent="0.2">
      <c r="A362" s="55" t="str">
        <f>"            "&amp;Labels!C95</f>
        <v xml:space="preserve">            Total</v>
      </c>
      <c r="B362" s="136">
        <f t="shared" ref="B362:M362" si="125">SUM(B360:B361)</f>
        <v>0</v>
      </c>
      <c r="C362" s="136">
        <f t="shared" si="125"/>
        <v>0</v>
      </c>
      <c r="D362" s="136">
        <f t="shared" si="125"/>
        <v>0</v>
      </c>
      <c r="E362" s="136">
        <f t="shared" si="125"/>
        <v>0</v>
      </c>
      <c r="F362" s="136">
        <f t="shared" si="125"/>
        <v>0</v>
      </c>
      <c r="G362" s="136">
        <f t="shared" si="125"/>
        <v>0</v>
      </c>
      <c r="H362" s="136">
        <f t="shared" si="125"/>
        <v>0</v>
      </c>
      <c r="I362" s="136">
        <f t="shared" si="125"/>
        <v>0</v>
      </c>
      <c r="J362" s="136">
        <f t="shared" si="125"/>
        <v>0</v>
      </c>
      <c r="K362" s="136">
        <f t="shared" si="125"/>
        <v>0</v>
      </c>
      <c r="L362" s="136">
        <f t="shared" si="125"/>
        <v>0</v>
      </c>
      <c r="M362" s="137">
        <f t="shared" si="125"/>
        <v>0</v>
      </c>
    </row>
    <row r="363" spans="1:13" ht="12.75" hidden="1" customHeight="1" outlineLevel="2" x14ac:dyDescent="0.2">
      <c r="A363" s="55" t="str">
        <f>"         "&amp;Labels!C91</f>
        <v xml:space="preserve">         Total</v>
      </c>
      <c r="B363" s="136">
        <f t="shared" ref="B363:M363" si="126">SUM(B358,B362)</f>
        <v>0</v>
      </c>
      <c r="C363" s="136">
        <f t="shared" si="126"/>
        <v>0</v>
      </c>
      <c r="D363" s="136">
        <f t="shared" si="126"/>
        <v>0</v>
      </c>
      <c r="E363" s="136">
        <f t="shared" si="126"/>
        <v>0</v>
      </c>
      <c r="F363" s="136">
        <f t="shared" si="126"/>
        <v>0</v>
      </c>
      <c r="G363" s="136">
        <f t="shared" si="126"/>
        <v>0</v>
      </c>
      <c r="H363" s="136">
        <f t="shared" si="126"/>
        <v>0</v>
      </c>
      <c r="I363" s="136">
        <f t="shared" si="126"/>
        <v>0</v>
      </c>
      <c r="J363" s="136">
        <f t="shared" si="126"/>
        <v>0</v>
      </c>
      <c r="K363" s="136">
        <f t="shared" si="126"/>
        <v>0</v>
      </c>
      <c r="L363" s="136">
        <f t="shared" si="126"/>
        <v>0</v>
      </c>
      <c r="M363" s="137">
        <f t="shared" si="126"/>
        <v>0</v>
      </c>
    </row>
    <row r="364" spans="1:13" ht="12.75" hidden="1" customHeight="1" outlineLevel="2" x14ac:dyDescent="0.2">
      <c r="A364" s="55" t="str">
        <f>"            "&amp;Labels!B96</f>
        <v xml:space="preserve">            Direct</v>
      </c>
      <c r="B364" s="109">
        <f t="shared" ref="B364:M364" si="127">SUM(B356,B360)</f>
        <v>0</v>
      </c>
      <c r="C364" s="109">
        <f t="shared" si="127"/>
        <v>0</v>
      </c>
      <c r="D364" s="109">
        <f t="shared" si="127"/>
        <v>0</v>
      </c>
      <c r="E364" s="109">
        <f t="shared" si="127"/>
        <v>0</v>
      </c>
      <c r="F364" s="109">
        <f t="shared" si="127"/>
        <v>0</v>
      </c>
      <c r="G364" s="109">
        <f t="shared" si="127"/>
        <v>0</v>
      </c>
      <c r="H364" s="109">
        <f t="shared" si="127"/>
        <v>0</v>
      </c>
      <c r="I364" s="109">
        <f t="shared" si="127"/>
        <v>0</v>
      </c>
      <c r="J364" s="109">
        <f t="shared" si="127"/>
        <v>0</v>
      </c>
      <c r="K364" s="109">
        <f t="shared" si="127"/>
        <v>0</v>
      </c>
      <c r="L364" s="109">
        <f t="shared" si="127"/>
        <v>0</v>
      </c>
      <c r="M364" s="110">
        <f t="shared" si="127"/>
        <v>0</v>
      </c>
    </row>
    <row r="365" spans="1:13" ht="12.75" hidden="1" customHeight="1" outlineLevel="2" x14ac:dyDescent="0.2">
      <c r="A365" s="55" t="str">
        <f>"            "&amp;Labels!B97</f>
        <v xml:space="preserve">            Indirect</v>
      </c>
      <c r="B365" s="109">
        <f t="shared" ref="B365:M365" si="128">SUM(B357,B361)</f>
        <v>0</v>
      </c>
      <c r="C365" s="109">
        <f t="shared" si="128"/>
        <v>0</v>
      </c>
      <c r="D365" s="109">
        <f t="shared" si="128"/>
        <v>0</v>
      </c>
      <c r="E365" s="109">
        <f t="shared" si="128"/>
        <v>0</v>
      </c>
      <c r="F365" s="109">
        <f t="shared" si="128"/>
        <v>0</v>
      </c>
      <c r="G365" s="109">
        <f t="shared" si="128"/>
        <v>0</v>
      </c>
      <c r="H365" s="109">
        <f t="shared" si="128"/>
        <v>0</v>
      </c>
      <c r="I365" s="109">
        <f t="shared" si="128"/>
        <v>0</v>
      </c>
      <c r="J365" s="109">
        <f t="shared" si="128"/>
        <v>0</v>
      </c>
      <c r="K365" s="109">
        <f t="shared" si="128"/>
        <v>0</v>
      </c>
      <c r="L365" s="109">
        <f t="shared" si="128"/>
        <v>0</v>
      </c>
      <c r="M365" s="110">
        <f t="shared" si="128"/>
        <v>0</v>
      </c>
    </row>
    <row r="366" spans="1:13" ht="12.75" hidden="1" customHeight="1" outlineLevel="2" x14ac:dyDescent="0.2">
      <c r="A366" s="55" t="str">
        <f>"            "&amp;Labels!C95</f>
        <v xml:space="preserve">            Total</v>
      </c>
      <c r="B366" s="136">
        <f t="shared" ref="B366:M366" si="129">SUM(B358,B362)</f>
        <v>0</v>
      </c>
      <c r="C366" s="136">
        <f t="shared" si="129"/>
        <v>0</v>
      </c>
      <c r="D366" s="136">
        <f t="shared" si="129"/>
        <v>0</v>
      </c>
      <c r="E366" s="136">
        <f t="shared" si="129"/>
        <v>0</v>
      </c>
      <c r="F366" s="136">
        <f t="shared" si="129"/>
        <v>0</v>
      </c>
      <c r="G366" s="136">
        <f t="shared" si="129"/>
        <v>0</v>
      </c>
      <c r="H366" s="136">
        <f t="shared" si="129"/>
        <v>0</v>
      </c>
      <c r="I366" s="136">
        <f t="shared" si="129"/>
        <v>0</v>
      </c>
      <c r="J366" s="136">
        <f t="shared" si="129"/>
        <v>0</v>
      </c>
      <c r="K366" s="136">
        <f t="shared" si="129"/>
        <v>0</v>
      </c>
      <c r="L366" s="136">
        <f t="shared" si="129"/>
        <v>0</v>
      </c>
      <c r="M366" s="137">
        <f t="shared" si="129"/>
        <v>0</v>
      </c>
    </row>
    <row r="367" spans="1:13" ht="12.75" hidden="1" customHeight="1" outlineLevel="2" x14ac:dyDescent="0.2">
      <c r="A367" s="52" t="str">
        <f>"      "&amp;Labels!C99</f>
        <v xml:space="preserve">      Total</v>
      </c>
      <c r="B367" s="133">
        <f t="shared" ref="B367:M367" si="130">SUM(B350,B363)</f>
        <v>0</v>
      </c>
      <c r="C367" s="133">
        <f t="shared" si="130"/>
        <v>0</v>
      </c>
      <c r="D367" s="133">
        <f t="shared" si="130"/>
        <v>0</v>
      </c>
      <c r="E367" s="133">
        <f t="shared" si="130"/>
        <v>0</v>
      </c>
      <c r="F367" s="133">
        <f t="shared" si="130"/>
        <v>0</v>
      </c>
      <c r="G367" s="133">
        <f t="shared" si="130"/>
        <v>0</v>
      </c>
      <c r="H367" s="133">
        <f t="shared" si="130"/>
        <v>0</v>
      </c>
      <c r="I367" s="133">
        <f t="shared" si="130"/>
        <v>0</v>
      </c>
      <c r="J367" s="133">
        <f t="shared" si="130"/>
        <v>0</v>
      </c>
      <c r="K367" s="133">
        <f t="shared" si="130"/>
        <v>0</v>
      </c>
      <c r="L367" s="133">
        <f t="shared" si="130"/>
        <v>0</v>
      </c>
      <c r="M367" s="134">
        <f t="shared" si="130"/>
        <v>0</v>
      </c>
    </row>
    <row r="368" spans="1:13" ht="12.75" hidden="1" customHeight="1" outlineLevel="2" x14ac:dyDescent="0.2">
      <c r="A368" s="55" t="str">
        <f>"         "&amp;Labels!B92</f>
        <v xml:space="preserve">         Direct</v>
      </c>
      <c r="B368" s="136"/>
      <c r="C368" s="136"/>
      <c r="D368" s="136"/>
      <c r="E368" s="136"/>
      <c r="F368" s="136"/>
      <c r="G368" s="136"/>
      <c r="H368" s="136"/>
      <c r="I368" s="136"/>
      <c r="J368" s="136"/>
      <c r="K368" s="136"/>
      <c r="L368" s="136"/>
      <c r="M368" s="137"/>
    </row>
    <row r="369" spans="1:13" ht="12.75" hidden="1" customHeight="1" outlineLevel="2" x14ac:dyDescent="0.2">
      <c r="A369" s="55" t="str">
        <f>"            "&amp;Labels!B96</f>
        <v xml:space="preserve">            Direct</v>
      </c>
      <c r="B369" s="109">
        <f t="shared" ref="B369:M369" si="131">SUM(B343,B356)</f>
        <v>0</v>
      </c>
      <c r="C369" s="109">
        <f t="shared" si="131"/>
        <v>0</v>
      </c>
      <c r="D369" s="109">
        <f t="shared" si="131"/>
        <v>0</v>
      </c>
      <c r="E369" s="109">
        <f t="shared" si="131"/>
        <v>0</v>
      </c>
      <c r="F369" s="109">
        <f t="shared" si="131"/>
        <v>0</v>
      </c>
      <c r="G369" s="109">
        <f t="shared" si="131"/>
        <v>0</v>
      </c>
      <c r="H369" s="109">
        <f t="shared" si="131"/>
        <v>0</v>
      </c>
      <c r="I369" s="109">
        <f t="shared" si="131"/>
        <v>0</v>
      </c>
      <c r="J369" s="109">
        <f t="shared" si="131"/>
        <v>0</v>
      </c>
      <c r="K369" s="109">
        <f t="shared" si="131"/>
        <v>0</v>
      </c>
      <c r="L369" s="109">
        <f t="shared" si="131"/>
        <v>0</v>
      </c>
      <c r="M369" s="110">
        <f t="shared" si="131"/>
        <v>0</v>
      </c>
    </row>
    <row r="370" spans="1:13" ht="12.75" hidden="1" customHeight="1" outlineLevel="2" x14ac:dyDescent="0.2">
      <c r="A370" s="55" t="str">
        <f>"            "&amp;Labels!B97</f>
        <v xml:space="preserve">            Indirect</v>
      </c>
      <c r="B370" s="109">
        <f t="shared" ref="B370:M370" si="132">SUM(B344,B357)</f>
        <v>0</v>
      </c>
      <c r="C370" s="109">
        <f t="shared" si="132"/>
        <v>0</v>
      </c>
      <c r="D370" s="109">
        <f t="shared" si="132"/>
        <v>0</v>
      </c>
      <c r="E370" s="109">
        <f t="shared" si="132"/>
        <v>0</v>
      </c>
      <c r="F370" s="109">
        <f t="shared" si="132"/>
        <v>0</v>
      </c>
      <c r="G370" s="109">
        <f t="shared" si="132"/>
        <v>0</v>
      </c>
      <c r="H370" s="109">
        <f t="shared" si="132"/>
        <v>0</v>
      </c>
      <c r="I370" s="109">
        <f t="shared" si="132"/>
        <v>0</v>
      </c>
      <c r="J370" s="109">
        <f t="shared" si="132"/>
        <v>0</v>
      </c>
      <c r="K370" s="109">
        <f t="shared" si="132"/>
        <v>0</v>
      </c>
      <c r="L370" s="109">
        <f t="shared" si="132"/>
        <v>0</v>
      </c>
      <c r="M370" s="110">
        <f t="shared" si="132"/>
        <v>0</v>
      </c>
    </row>
    <row r="371" spans="1:13" ht="12.75" hidden="1" customHeight="1" outlineLevel="2" x14ac:dyDescent="0.2">
      <c r="A371" s="55" t="str">
        <f>"            "&amp;Labels!C95</f>
        <v xml:space="preserve">            Total</v>
      </c>
      <c r="B371" s="136">
        <f t="shared" ref="B371:M371" si="133">SUM(B345,B358)</f>
        <v>0</v>
      </c>
      <c r="C371" s="136">
        <f t="shared" si="133"/>
        <v>0</v>
      </c>
      <c r="D371" s="136">
        <f t="shared" si="133"/>
        <v>0</v>
      </c>
      <c r="E371" s="136">
        <f t="shared" si="133"/>
        <v>0</v>
      </c>
      <c r="F371" s="136">
        <f t="shared" si="133"/>
        <v>0</v>
      </c>
      <c r="G371" s="136">
        <f t="shared" si="133"/>
        <v>0</v>
      </c>
      <c r="H371" s="136">
        <f t="shared" si="133"/>
        <v>0</v>
      </c>
      <c r="I371" s="136">
        <f t="shared" si="133"/>
        <v>0</v>
      </c>
      <c r="J371" s="136">
        <f t="shared" si="133"/>
        <v>0</v>
      </c>
      <c r="K371" s="136">
        <f t="shared" si="133"/>
        <v>0</v>
      </c>
      <c r="L371" s="136">
        <f t="shared" si="133"/>
        <v>0</v>
      </c>
      <c r="M371" s="137">
        <f t="shared" si="133"/>
        <v>0</v>
      </c>
    </row>
    <row r="372" spans="1:13" ht="12.75" hidden="1" customHeight="1" outlineLevel="2" x14ac:dyDescent="0.2">
      <c r="A372" s="55" t="str">
        <f>"         "&amp;Labels!B93</f>
        <v xml:space="preserve">         Indirect</v>
      </c>
      <c r="B372" s="136"/>
      <c r="C372" s="136"/>
      <c r="D372" s="136"/>
      <c r="E372" s="136"/>
      <c r="F372" s="136"/>
      <c r="G372" s="136"/>
      <c r="H372" s="136"/>
      <c r="I372" s="136"/>
      <c r="J372" s="136"/>
      <c r="K372" s="136"/>
      <c r="L372" s="136"/>
      <c r="M372" s="137"/>
    </row>
    <row r="373" spans="1:13" ht="12.75" hidden="1" customHeight="1" outlineLevel="2" x14ac:dyDescent="0.2">
      <c r="A373" s="55" t="str">
        <f>"            "&amp;Labels!B96</f>
        <v xml:space="preserve">            Direct</v>
      </c>
      <c r="B373" s="109">
        <f t="shared" ref="B373:M373" si="134">SUM(B347,B360)</f>
        <v>0</v>
      </c>
      <c r="C373" s="109">
        <f t="shared" si="134"/>
        <v>0</v>
      </c>
      <c r="D373" s="109">
        <f t="shared" si="134"/>
        <v>0</v>
      </c>
      <c r="E373" s="109">
        <f t="shared" si="134"/>
        <v>0</v>
      </c>
      <c r="F373" s="109">
        <f t="shared" si="134"/>
        <v>0</v>
      </c>
      <c r="G373" s="109">
        <f t="shared" si="134"/>
        <v>0</v>
      </c>
      <c r="H373" s="109">
        <f t="shared" si="134"/>
        <v>0</v>
      </c>
      <c r="I373" s="109">
        <f t="shared" si="134"/>
        <v>0</v>
      </c>
      <c r="J373" s="109">
        <f t="shared" si="134"/>
        <v>0</v>
      </c>
      <c r="K373" s="109">
        <f t="shared" si="134"/>
        <v>0</v>
      </c>
      <c r="L373" s="109">
        <f t="shared" si="134"/>
        <v>0</v>
      </c>
      <c r="M373" s="110">
        <f t="shared" si="134"/>
        <v>0</v>
      </c>
    </row>
    <row r="374" spans="1:13" ht="12.75" hidden="1" customHeight="1" outlineLevel="2" x14ac:dyDescent="0.2">
      <c r="A374" s="55" t="str">
        <f>"            "&amp;Labels!B97</f>
        <v xml:space="preserve">            Indirect</v>
      </c>
      <c r="B374" s="109">
        <f t="shared" ref="B374:M374" si="135">SUM(B348,B361)</f>
        <v>0</v>
      </c>
      <c r="C374" s="109">
        <f t="shared" si="135"/>
        <v>0</v>
      </c>
      <c r="D374" s="109">
        <f t="shared" si="135"/>
        <v>0</v>
      </c>
      <c r="E374" s="109">
        <f t="shared" si="135"/>
        <v>0</v>
      </c>
      <c r="F374" s="109">
        <f t="shared" si="135"/>
        <v>0</v>
      </c>
      <c r="G374" s="109">
        <f t="shared" si="135"/>
        <v>0</v>
      </c>
      <c r="H374" s="109">
        <f t="shared" si="135"/>
        <v>0</v>
      </c>
      <c r="I374" s="109">
        <f t="shared" si="135"/>
        <v>0</v>
      </c>
      <c r="J374" s="109">
        <f t="shared" si="135"/>
        <v>0</v>
      </c>
      <c r="K374" s="109">
        <f t="shared" si="135"/>
        <v>0</v>
      </c>
      <c r="L374" s="109">
        <f t="shared" si="135"/>
        <v>0</v>
      </c>
      <c r="M374" s="110">
        <f t="shared" si="135"/>
        <v>0</v>
      </c>
    </row>
    <row r="375" spans="1:13" ht="12.75" hidden="1" customHeight="1" outlineLevel="2" x14ac:dyDescent="0.2">
      <c r="A375" s="55" t="str">
        <f>"            "&amp;Labels!C95</f>
        <v xml:space="preserve">            Total</v>
      </c>
      <c r="B375" s="136">
        <f t="shared" ref="B375:M375" si="136">SUM(B349,B362)</f>
        <v>0</v>
      </c>
      <c r="C375" s="136">
        <f t="shared" si="136"/>
        <v>0</v>
      </c>
      <c r="D375" s="136">
        <f t="shared" si="136"/>
        <v>0</v>
      </c>
      <c r="E375" s="136">
        <f t="shared" si="136"/>
        <v>0</v>
      </c>
      <c r="F375" s="136">
        <f t="shared" si="136"/>
        <v>0</v>
      </c>
      <c r="G375" s="136">
        <f t="shared" si="136"/>
        <v>0</v>
      </c>
      <c r="H375" s="136">
        <f t="shared" si="136"/>
        <v>0</v>
      </c>
      <c r="I375" s="136">
        <f t="shared" si="136"/>
        <v>0</v>
      </c>
      <c r="J375" s="136">
        <f t="shared" si="136"/>
        <v>0</v>
      </c>
      <c r="K375" s="136">
        <f t="shared" si="136"/>
        <v>0</v>
      </c>
      <c r="L375" s="136">
        <f t="shared" si="136"/>
        <v>0</v>
      </c>
      <c r="M375" s="137">
        <f t="shared" si="136"/>
        <v>0</v>
      </c>
    </row>
    <row r="376" spans="1:13" ht="12.75" hidden="1" customHeight="1" outlineLevel="2" x14ac:dyDescent="0.2">
      <c r="A376" s="55" t="str">
        <f>"         "&amp;Labels!C91</f>
        <v xml:space="preserve">         Total</v>
      </c>
      <c r="B376" s="136">
        <f t="shared" ref="B376:M376" si="137">SUM(B350,B363)</f>
        <v>0</v>
      </c>
      <c r="C376" s="136">
        <f t="shared" si="137"/>
        <v>0</v>
      </c>
      <c r="D376" s="136">
        <f t="shared" si="137"/>
        <v>0</v>
      </c>
      <c r="E376" s="136">
        <f t="shared" si="137"/>
        <v>0</v>
      </c>
      <c r="F376" s="136">
        <f t="shared" si="137"/>
        <v>0</v>
      </c>
      <c r="G376" s="136">
        <f t="shared" si="137"/>
        <v>0</v>
      </c>
      <c r="H376" s="136">
        <f t="shared" si="137"/>
        <v>0</v>
      </c>
      <c r="I376" s="136">
        <f t="shared" si="137"/>
        <v>0</v>
      </c>
      <c r="J376" s="136">
        <f t="shared" si="137"/>
        <v>0</v>
      </c>
      <c r="K376" s="136">
        <f t="shared" si="137"/>
        <v>0</v>
      </c>
      <c r="L376" s="136">
        <f t="shared" si="137"/>
        <v>0</v>
      </c>
      <c r="M376" s="137">
        <f t="shared" si="137"/>
        <v>0</v>
      </c>
    </row>
    <row r="377" spans="1:13" ht="12.75" hidden="1" customHeight="1" outlineLevel="2" x14ac:dyDescent="0.2">
      <c r="A377" s="55" t="str">
        <f>"            "&amp;Labels!B96</f>
        <v xml:space="preserve">            Direct</v>
      </c>
      <c r="B377" s="109">
        <f t="shared" ref="B377:M377" si="138">SUM(B351,B364)</f>
        <v>0</v>
      </c>
      <c r="C377" s="109">
        <f t="shared" si="138"/>
        <v>0</v>
      </c>
      <c r="D377" s="109">
        <f t="shared" si="138"/>
        <v>0</v>
      </c>
      <c r="E377" s="109">
        <f t="shared" si="138"/>
        <v>0</v>
      </c>
      <c r="F377" s="109">
        <f t="shared" si="138"/>
        <v>0</v>
      </c>
      <c r="G377" s="109">
        <f t="shared" si="138"/>
        <v>0</v>
      </c>
      <c r="H377" s="109">
        <f t="shared" si="138"/>
        <v>0</v>
      </c>
      <c r="I377" s="109">
        <f t="shared" si="138"/>
        <v>0</v>
      </c>
      <c r="J377" s="109">
        <f t="shared" si="138"/>
        <v>0</v>
      </c>
      <c r="K377" s="109">
        <f t="shared" si="138"/>
        <v>0</v>
      </c>
      <c r="L377" s="109">
        <f t="shared" si="138"/>
        <v>0</v>
      </c>
      <c r="M377" s="110">
        <f t="shared" si="138"/>
        <v>0</v>
      </c>
    </row>
    <row r="378" spans="1:13" ht="12.75" hidden="1" customHeight="1" outlineLevel="2" x14ac:dyDescent="0.2">
      <c r="A378" s="55" t="str">
        <f>"            "&amp;Labels!B97</f>
        <v xml:space="preserve">            Indirect</v>
      </c>
      <c r="B378" s="109">
        <f t="shared" ref="B378:M378" si="139">SUM(B352,B365)</f>
        <v>0</v>
      </c>
      <c r="C378" s="109">
        <f t="shared" si="139"/>
        <v>0</v>
      </c>
      <c r="D378" s="109">
        <f t="shared" si="139"/>
        <v>0</v>
      </c>
      <c r="E378" s="109">
        <f t="shared" si="139"/>
        <v>0</v>
      </c>
      <c r="F378" s="109">
        <f t="shared" si="139"/>
        <v>0</v>
      </c>
      <c r="G378" s="109">
        <f t="shared" si="139"/>
        <v>0</v>
      </c>
      <c r="H378" s="109">
        <f t="shared" si="139"/>
        <v>0</v>
      </c>
      <c r="I378" s="109">
        <f t="shared" si="139"/>
        <v>0</v>
      </c>
      <c r="J378" s="109">
        <f t="shared" si="139"/>
        <v>0</v>
      </c>
      <c r="K378" s="109">
        <f t="shared" si="139"/>
        <v>0</v>
      </c>
      <c r="L378" s="109">
        <f t="shared" si="139"/>
        <v>0</v>
      </c>
      <c r="M378" s="110">
        <f t="shared" si="139"/>
        <v>0</v>
      </c>
    </row>
    <row r="379" spans="1:13" ht="12.75" hidden="1" customHeight="1" outlineLevel="2" x14ac:dyDescent="0.2">
      <c r="A379" s="55" t="str">
        <f>"            "&amp;Labels!C95</f>
        <v xml:space="preserve">            Total</v>
      </c>
      <c r="B379" s="136">
        <f t="shared" ref="B379:M379" si="140">SUM(B350,B363)</f>
        <v>0</v>
      </c>
      <c r="C379" s="136">
        <f t="shared" si="140"/>
        <v>0</v>
      </c>
      <c r="D379" s="136">
        <f t="shared" si="140"/>
        <v>0</v>
      </c>
      <c r="E379" s="136">
        <f t="shared" si="140"/>
        <v>0</v>
      </c>
      <c r="F379" s="136">
        <f t="shared" si="140"/>
        <v>0</v>
      </c>
      <c r="G379" s="136">
        <f t="shared" si="140"/>
        <v>0</v>
      </c>
      <c r="H379" s="136">
        <f t="shared" si="140"/>
        <v>0</v>
      </c>
      <c r="I379" s="136">
        <f t="shared" si="140"/>
        <v>0</v>
      </c>
      <c r="J379" s="136">
        <f t="shared" si="140"/>
        <v>0</v>
      </c>
      <c r="K379" s="136">
        <f t="shared" si="140"/>
        <v>0</v>
      </c>
      <c r="L379" s="136">
        <f t="shared" si="140"/>
        <v>0</v>
      </c>
      <c r="M379" s="137">
        <f t="shared" si="140"/>
        <v>0</v>
      </c>
    </row>
    <row r="380" spans="1:13" ht="12.75" hidden="1" customHeight="1" outlineLevel="2" x14ac:dyDescent="0.2">
      <c r="A380" s="57" t="str">
        <f>"   "&amp;Labels!C110</f>
        <v xml:space="preserve">   Total</v>
      </c>
      <c r="B380" s="140">
        <f t="shared" ref="B380:M380" si="141">B367</f>
        <v>0</v>
      </c>
      <c r="C380" s="140">
        <f t="shared" si="141"/>
        <v>0</v>
      </c>
      <c r="D380" s="140">
        <f t="shared" si="141"/>
        <v>0</v>
      </c>
      <c r="E380" s="140">
        <f t="shared" si="141"/>
        <v>0</v>
      </c>
      <c r="F380" s="140">
        <f t="shared" si="141"/>
        <v>0</v>
      </c>
      <c r="G380" s="140">
        <f t="shared" si="141"/>
        <v>0</v>
      </c>
      <c r="H380" s="140">
        <f t="shared" si="141"/>
        <v>0</v>
      </c>
      <c r="I380" s="140">
        <f t="shared" si="141"/>
        <v>0</v>
      </c>
      <c r="J380" s="140">
        <f t="shared" si="141"/>
        <v>0</v>
      </c>
      <c r="K380" s="140">
        <f t="shared" si="141"/>
        <v>0</v>
      </c>
      <c r="L380" s="140">
        <f t="shared" si="141"/>
        <v>0</v>
      </c>
      <c r="M380" s="141">
        <f t="shared" si="141"/>
        <v>0</v>
      </c>
    </row>
    <row r="381" spans="1:13" ht="12.75" hidden="1" customHeight="1" outlineLevel="2" x14ac:dyDescent="0.2">
      <c r="A381" s="55" t="str">
        <f>"      "&amp;Labels!B100</f>
        <v xml:space="preserve">      East</v>
      </c>
      <c r="B381" s="136"/>
      <c r="C381" s="136"/>
      <c r="D381" s="136"/>
      <c r="E381" s="136"/>
      <c r="F381" s="136"/>
      <c r="G381" s="136"/>
      <c r="H381" s="136"/>
      <c r="I381" s="136"/>
      <c r="J381" s="136"/>
      <c r="K381" s="136"/>
      <c r="L381" s="136"/>
      <c r="M381" s="137"/>
    </row>
    <row r="382" spans="1:13" ht="12.75" hidden="1" customHeight="1" outlineLevel="2" x14ac:dyDescent="0.2">
      <c r="A382" s="55" t="str">
        <f>"         "&amp;Labels!B92</f>
        <v xml:space="preserve">         Direct</v>
      </c>
      <c r="B382" s="136"/>
      <c r="C382" s="136"/>
      <c r="D382" s="136"/>
      <c r="E382" s="136"/>
      <c r="F382" s="136"/>
      <c r="G382" s="136"/>
      <c r="H382" s="136"/>
      <c r="I382" s="136"/>
      <c r="J382" s="136"/>
      <c r="K382" s="136"/>
      <c r="L382" s="136"/>
      <c r="M382" s="137"/>
    </row>
    <row r="383" spans="1:13" ht="12.75" hidden="1" customHeight="1" outlineLevel="2" x14ac:dyDescent="0.2">
      <c r="A383" s="55" t="str">
        <f>"            "&amp;Labels!B96</f>
        <v xml:space="preserve">            Direct</v>
      </c>
      <c r="B383" s="109">
        <f t="shared" ref="B383:M383" si="142">B343</f>
        <v>0</v>
      </c>
      <c r="C383" s="109">
        <f t="shared" si="142"/>
        <v>0</v>
      </c>
      <c r="D383" s="109">
        <f t="shared" si="142"/>
        <v>0</v>
      </c>
      <c r="E383" s="109">
        <f t="shared" si="142"/>
        <v>0</v>
      </c>
      <c r="F383" s="109">
        <f t="shared" si="142"/>
        <v>0</v>
      </c>
      <c r="G383" s="109">
        <f t="shared" si="142"/>
        <v>0</v>
      </c>
      <c r="H383" s="109">
        <f t="shared" si="142"/>
        <v>0</v>
      </c>
      <c r="I383" s="109">
        <f t="shared" si="142"/>
        <v>0</v>
      </c>
      <c r="J383" s="109">
        <f t="shared" si="142"/>
        <v>0</v>
      </c>
      <c r="K383" s="109">
        <f t="shared" si="142"/>
        <v>0</v>
      </c>
      <c r="L383" s="109">
        <f t="shared" si="142"/>
        <v>0</v>
      </c>
      <c r="M383" s="110">
        <f t="shared" si="142"/>
        <v>0</v>
      </c>
    </row>
    <row r="384" spans="1:13" ht="12.75" hidden="1" customHeight="1" outlineLevel="2" x14ac:dyDescent="0.2">
      <c r="A384" s="55" t="str">
        <f>"            "&amp;Labels!B97</f>
        <v xml:space="preserve">            Indirect</v>
      </c>
      <c r="B384" s="109">
        <f t="shared" ref="B384:M384" si="143">B344</f>
        <v>0</v>
      </c>
      <c r="C384" s="109">
        <f t="shared" si="143"/>
        <v>0</v>
      </c>
      <c r="D384" s="109">
        <f t="shared" si="143"/>
        <v>0</v>
      </c>
      <c r="E384" s="109">
        <f t="shared" si="143"/>
        <v>0</v>
      </c>
      <c r="F384" s="109">
        <f t="shared" si="143"/>
        <v>0</v>
      </c>
      <c r="G384" s="109">
        <f t="shared" si="143"/>
        <v>0</v>
      </c>
      <c r="H384" s="109">
        <f t="shared" si="143"/>
        <v>0</v>
      </c>
      <c r="I384" s="109">
        <f t="shared" si="143"/>
        <v>0</v>
      </c>
      <c r="J384" s="109">
        <f t="shared" si="143"/>
        <v>0</v>
      </c>
      <c r="K384" s="109">
        <f t="shared" si="143"/>
        <v>0</v>
      </c>
      <c r="L384" s="109">
        <f t="shared" si="143"/>
        <v>0</v>
      </c>
      <c r="M384" s="110">
        <f t="shared" si="143"/>
        <v>0</v>
      </c>
    </row>
    <row r="385" spans="1:13" ht="12.75" hidden="1" customHeight="1" outlineLevel="2" x14ac:dyDescent="0.2">
      <c r="A385" s="55" t="str">
        <f>"            "&amp;Labels!C95</f>
        <v xml:space="preserve">            Total</v>
      </c>
      <c r="B385" s="136">
        <f t="shared" ref="B385:M385" si="144">B345</f>
        <v>0</v>
      </c>
      <c r="C385" s="136">
        <f t="shared" si="144"/>
        <v>0</v>
      </c>
      <c r="D385" s="136">
        <f t="shared" si="144"/>
        <v>0</v>
      </c>
      <c r="E385" s="136">
        <f t="shared" si="144"/>
        <v>0</v>
      </c>
      <c r="F385" s="136">
        <f t="shared" si="144"/>
        <v>0</v>
      </c>
      <c r="G385" s="136">
        <f t="shared" si="144"/>
        <v>0</v>
      </c>
      <c r="H385" s="136">
        <f t="shared" si="144"/>
        <v>0</v>
      </c>
      <c r="I385" s="136">
        <f t="shared" si="144"/>
        <v>0</v>
      </c>
      <c r="J385" s="136">
        <f t="shared" si="144"/>
        <v>0</v>
      </c>
      <c r="K385" s="136">
        <f t="shared" si="144"/>
        <v>0</v>
      </c>
      <c r="L385" s="136">
        <f t="shared" si="144"/>
        <v>0</v>
      </c>
      <c r="M385" s="137">
        <f t="shared" si="144"/>
        <v>0</v>
      </c>
    </row>
    <row r="386" spans="1:13" ht="12.75" hidden="1" customHeight="1" outlineLevel="2" x14ac:dyDescent="0.2">
      <c r="A386" s="55" t="str">
        <f>"         "&amp;Labels!B93</f>
        <v xml:space="preserve">         Indirect</v>
      </c>
      <c r="B386" s="136"/>
      <c r="C386" s="136"/>
      <c r="D386" s="136"/>
      <c r="E386" s="136"/>
      <c r="F386" s="136"/>
      <c r="G386" s="136"/>
      <c r="H386" s="136"/>
      <c r="I386" s="136"/>
      <c r="J386" s="136"/>
      <c r="K386" s="136"/>
      <c r="L386" s="136"/>
      <c r="M386" s="137"/>
    </row>
    <row r="387" spans="1:13" ht="12.75" hidden="1" customHeight="1" outlineLevel="2" x14ac:dyDescent="0.2">
      <c r="A387" s="55" t="str">
        <f>"            "&amp;Labels!B96</f>
        <v xml:space="preserve">            Direct</v>
      </c>
      <c r="B387" s="109">
        <f t="shared" ref="B387:M387" si="145">B347</f>
        <v>0</v>
      </c>
      <c r="C387" s="109">
        <f t="shared" si="145"/>
        <v>0</v>
      </c>
      <c r="D387" s="109">
        <f t="shared" si="145"/>
        <v>0</v>
      </c>
      <c r="E387" s="109">
        <f t="shared" si="145"/>
        <v>0</v>
      </c>
      <c r="F387" s="109">
        <f t="shared" si="145"/>
        <v>0</v>
      </c>
      <c r="G387" s="109">
        <f t="shared" si="145"/>
        <v>0</v>
      </c>
      <c r="H387" s="109">
        <f t="shared" si="145"/>
        <v>0</v>
      </c>
      <c r="I387" s="109">
        <f t="shared" si="145"/>
        <v>0</v>
      </c>
      <c r="J387" s="109">
        <f t="shared" si="145"/>
        <v>0</v>
      </c>
      <c r="K387" s="109">
        <f t="shared" si="145"/>
        <v>0</v>
      </c>
      <c r="L387" s="109">
        <f t="shared" si="145"/>
        <v>0</v>
      </c>
      <c r="M387" s="110">
        <f t="shared" si="145"/>
        <v>0</v>
      </c>
    </row>
    <row r="388" spans="1:13" ht="12.75" hidden="1" customHeight="1" outlineLevel="2" x14ac:dyDescent="0.2">
      <c r="A388" s="55" t="str">
        <f>"            "&amp;Labels!B97</f>
        <v xml:space="preserve">            Indirect</v>
      </c>
      <c r="B388" s="109">
        <f t="shared" ref="B388:M388" si="146">B348</f>
        <v>0</v>
      </c>
      <c r="C388" s="109">
        <f t="shared" si="146"/>
        <v>0</v>
      </c>
      <c r="D388" s="109">
        <f t="shared" si="146"/>
        <v>0</v>
      </c>
      <c r="E388" s="109">
        <f t="shared" si="146"/>
        <v>0</v>
      </c>
      <c r="F388" s="109">
        <f t="shared" si="146"/>
        <v>0</v>
      </c>
      <c r="G388" s="109">
        <f t="shared" si="146"/>
        <v>0</v>
      </c>
      <c r="H388" s="109">
        <f t="shared" si="146"/>
        <v>0</v>
      </c>
      <c r="I388" s="109">
        <f t="shared" si="146"/>
        <v>0</v>
      </c>
      <c r="J388" s="109">
        <f t="shared" si="146"/>
        <v>0</v>
      </c>
      <c r="K388" s="109">
        <f t="shared" si="146"/>
        <v>0</v>
      </c>
      <c r="L388" s="109">
        <f t="shared" si="146"/>
        <v>0</v>
      </c>
      <c r="M388" s="110">
        <f t="shared" si="146"/>
        <v>0</v>
      </c>
    </row>
    <row r="389" spans="1:13" ht="12.75" hidden="1" customHeight="1" outlineLevel="2" x14ac:dyDescent="0.2">
      <c r="A389" s="55" t="str">
        <f>"            "&amp;Labels!C95</f>
        <v xml:space="preserve">            Total</v>
      </c>
      <c r="B389" s="136">
        <f t="shared" ref="B389:M389" si="147">B349</f>
        <v>0</v>
      </c>
      <c r="C389" s="136">
        <f t="shared" si="147"/>
        <v>0</v>
      </c>
      <c r="D389" s="136">
        <f t="shared" si="147"/>
        <v>0</v>
      </c>
      <c r="E389" s="136">
        <f t="shared" si="147"/>
        <v>0</v>
      </c>
      <c r="F389" s="136">
        <f t="shared" si="147"/>
        <v>0</v>
      </c>
      <c r="G389" s="136">
        <f t="shared" si="147"/>
        <v>0</v>
      </c>
      <c r="H389" s="136">
        <f t="shared" si="147"/>
        <v>0</v>
      </c>
      <c r="I389" s="136">
        <f t="shared" si="147"/>
        <v>0</v>
      </c>
      <c r="J389" s="136">
        <f t="shared" si="147"/>
        <v>0</v>
      </c>
      <c r="K389" s="136">
        <f t="shared" si="147"/>
        <v>0</v>
      </c>
      <c r="L389" s="136">
        <f t="shared" si="147"/>
        <v>0</v>
      </c>
      <c r="M389" s="137">
        <f t="shared" si="147"/>
        <v>0</v>
      </c>
    </row>
    <row r="390" spans="1:13" ht="12.75" hidden="1" customHeight="1" outlineLevel="2" x14ac:dyDescent="0.2">
      <c r="A390" s="55" t="str">
        <f>"         "&amp;Labels!C91</f>
        <v xml:space="preserve">         Total</v>
      </c>
      <c r="B390" s="136">
        <f t="shared" ref="B390:M390" si="148">B350</f>
        <v>0</v>
      </c>
      <c r="C390" s="136">
        <f t="shared" si="148"/>
        <v>0</v>
      </c>
      <c r="D390" s="136">
        <f t="shared" si="148"/>
        <v>0</v>
      </c>
      <c r="E390" s="136">
        <f t="shared" si="148"/>
        <v>0</v>
      </c>
      <c r="F390" s="136">
        <f t="shared" si="148"/>
        <v>0</v>
      </c>
      <c r="G390" s="136">
        <f t="shared" si="148"/>
        <v>0</v>
      </c>
      <c r="H390" s="136">
        <f t="shared" si="148"/>
        <v>0</v>
      </c>
      <c r="I390" s="136">
        <f t="shared" si="148"/>
        <v>0</v>
      </c>
      <c r="J390" s="136">
        <f t="shared" si="148"/>
        <v>0</v>
      </c>
      <c r="K390" s="136">
        <f t="shared" si="148"/>
        <v>0</v>
      </c>
      <c r="L390" s="136">
        <f t="shared" si="148"/>
        <v>0</v>
      </c>
      <c r="M390" s="137">
        <f t="shared" si="148"/>
        <v>0</v>
      </c>
    </row>
    <row r="391" spans="1:13" ht="12.75" hidden="1" customHeight="1" outlineLevel="2" x14ac:dyDescent="0.2">
      <c r="A391" s="55" t="str">
        <f>"            "&amp;Labels!B96</f>
        <v xml:space="preserve">            Direct</v>
      </c>
      <c r="B391" s="109">
        <f t="shared" ref="B391:M391" si="149">B351</f>
        <v>0</v>
      </c>
      <c r="C391" s="109">
        <f t="shared" si="149"/>
        <v>0</v>
      </c>
      <c r="D391" s="109">
        <f t="shared" si="149"/>
        <v>0</v>
      </c>
      <c r="E391" s="109">
        <f t="shared" si="149"/>
        <v>0</v>
      </c>
      <c r="F391" s="109">
        <f t="shared" si="149"/>
        <v>0</v>
      </c>
      <c r="G391" s="109">
        <f t="shared" si="149"/>
        <v>0</v>
      </c>
      <c r="H391" s="109">
        <f t="shared" si="149"/>
        <v>0</v>
      </c>
      <c r="I391" s="109">
        <f t="shared" si="149"/>
        <v>0</v>
      </c>
      <c r="J391" s="109">
        <f t="shared" si="149"/>
        <v>0</v>
      </c>
      <c r="K391" s="109">
        <f t="shared" si="149"/>
        <v>0</v>
      </c>
      <c r="L391" s="109">
        <f t="shared" si="149"/>
        <v>0</v>
      </c>
      <c r="M391" s="110">
        <f t="shared" si="149"/>
        <v>0</v>
      </c>
    </row>
    <row r="392" spans="1:13" ht="12.75" hidden="1" customHeight="1" outlineLevel="2" x14ac:dyDescent="0.2">
      <c r="A392" s="55" t="str">
        <f>"            "&amp;Labels!B97</f>
        <v xml:space="preserve">            Indirect</v>
      </c>
      <c r="B392" s="109">
        <f t="shared" ref="B392:M392" si="150">B352</f>
        <v>0</v>
      </c>
      <c r="C392" s="109">
        <f t="shared" si="150"/>
        <v>0</v>
      </c>
      <c r="D392" s="109">
        <f t="shared" si="150"/>
        <v>0</v>
      </c>
      <c r="E392" s="109">
        <f t="shared" si="150"/>
        <v>0</v>
      </c>
      <c r="F392" s="109">
        <f t="shared" si="150"/>
        <v>0</v>
      </c>
      <c r="G392" s="109">
        <f t="shared" si="150"/>
        <v>0</v>
      </c>
      <c r="H392" s="109">
        <f t="shared" si="150"/>
        <v>0</v>
      </c>
      <c r="I392" s="109">
        <f t="shared" si="150"/>
        <v>0</v>
      </c>
      <c r="J392" s="109">
        <f t="shared" si="150"/>
        <v>0</v>
      </c>
      <c r="K392" s="109">
        <f t="shared" si="150"/>
        <v>0</v>
      </c>
      <c r="L392" s="109">
        <f t="shared" si="150"/>
        <v>0</v>
      </c>
      <c r="M392" s="110">
        <f t="shared" si="150"/>
        <v>0</v>
      </c>
    </row>
    <row r="393" spans="1:13" ht="12.75" hidden="1" customHeight="1" outlineLevel="2" x14ac:dyDescent="0.2">
      <c r="A393" s="55" t="str">
        <f>"            "&amp;Labels!C95</f>
        <v xml:space="preserve">            Total</v>
      </c>
      <c r="B393" s="136">
        <f t="shared" ref="B393:M393" si="151">B350</f>
        <v>0</v>
      </c>
      <c r="C393" s="136">
        <f t="shared" si="151"/>
        <v>0</v>
      </c>
      <c r="D393" s="136">
        <f t="shared" si="151"/>
        <v>0</v>
      </c>
      <c r="E393" s="136">
        <f t="shared" si="151"/>
        <v>0</v>
      </c>
      <c r="F393" s="136">
        <f t="shared" si="151"/>
        <v>0</v>
      </c>
      <c r="G393" s="136">
        <f t="shared" si="151"/>
        <v>0</v>
      </c>
      <c r="H393" s="136">
        <f t="shared" si="151"/>
        <v>0</v>
      </c>
      <c r="I393" s="136">
        <f t="shared" si="151"/>
        <v>0</v>
      </c>
      <c r="J393" s="136">
        <f t="shared" si="151"/>
        <v>0</v>
      </c>
      <c r="K393" s="136">
        <f t="shared" si="151"/>
        <v>0</v>
      </c>
      <c r="L393" s="136">
        <f t="shared" si="151"/>
        <v>0</v>
      </c>
      <c r="M393" s="137">
        <f t="shared" si="151"/>
        <v>0</v>
      </c>
    </row>
    <row r="394" spans="1:13" ht="12.75" hidden="1" customHeight="1" outlineLevel="2" x14ac:dyDescent="0.2">
      <c r="A394" s="55" t="str">
        <f>"      "&amp;Labels!B101</f>
        <v xml:space="preserve">      West</v>
      </c>
      <c r="B394" s="136"/>
      <c r="C394" s="136"/>
      <c r="D394" s="136"/>
      <c r="E394" s="136"/>
      <c r="F394" s="136"/>
      <c r="G394" s="136"/>
      <c r="H394" s="136"/>
      <c r="I394" s="136"/>
      <c r="J394" s="136"/>
      <c r="K394" s="136"/>
      <c r="L394" s="136"/>
      <c r="M394" s="137"/>
    </row>
    <row r="395" spans="1:13" ht="12.75" hidden="1" customHeight="1" outlineLevel="2" x14ac:dyDescent="0.2">
      <c r="A395" s="55" t="str">
        <f>"         "&amp;Labels!B92</f>
        <v xml:space="preserve">         Direct</v>
      </c>
      <c r="B395" s="136"/>
      <c r="C395" s="136"/>
      <c r="D395" s="136"/>
      <c r="E395" s="136"/>
      <c r="F395" s="136"/>
      <c r="G395" s="136"/>
      <c r="H395" s="136"/>
      <c r="I395" s="136"/>
      <c r="J395" s="136"/>
      <c r="K395" s="136"/>
      <c r="L395" s="136"/>
      <c r="M395" s="137"/>
    </row>
    <row r="396" spans="1:13" ht="12.75" hidden="1" customHeight="1" outlineLevel="2" x14ac:dyDescent="0.2">
      <c r="A396" s="55" t="str">
        <f>"            "&amp;Labels!B96</f>
        <v xml:space="preserve">            Direct</v>
      </c>
      <c r="B396" s="109">
        <f t="shared" ref="B396:M396" si="152">B356</f>
        <v>0</v>
      </c>
      <c r="C396" s="109">
        <f t="shared" si="152"/>
        <v>0</v>
      </c>
      <c r="D396" s="109">
        <f t="shared" si="152"/>
        <v>0</v>
      </c>
      <c r="E396" s="109">
        <f t="shared" si="152"/>
        <v>0</v>
      </c>
      <c r="F396" s="109">
        <f t="shared" si="152"/>
        <v>0</v>
      </c>
      <c r="G396" s="109">
        <f t="shared" si="152"/>
        <v>0</v>
      </c>
      <c r="H396" s="109">
        <f t="shared" si="152"/>
        <v>0</v>
      </c>
      <c r="I396" s="109">
        <f t="shared" si="152"/>
        <v>0</v>
      </c>
      <c r="J396" s="109">
        <f t="shared" si="152"/>
        <v>0</v>
      </c>
      <c r="K396" s="109">
        <f t="shared" si="152"/>
        <v>0</v>
      </c>
      <c r="L396" s="109">
        <f t="shared" si="152"/>
        <v>0</v>
      </c>
      <c r="M396" s="110">
        <f t="shared" si="152"/>
        <v>0</v>
      </c>
    </row>
    <row r="397" spans="1:13" ht="12.75" hidden="1" customHeight="1" outlineLevel="2" x14ac:dyDescent="0.2">
      <c r="A397" s="55" t="str">
        <f>"            "&amp;Labels!B97</f>
        <v xml:space="preserve">            Indirect</v>
      </c>
      <c r="B397" s="109">
        <f t="shared" ref="B397:M397" si="153">B357</f>
        <v>0</v>
      </c>
      <c r="C397" s="109">
        <f t="shared" si="153"/>
        <v>0</v>
      </c>
      <c r="D397" s="109">
        <f t="shared" si="153"/>
        <v>0</v>
      </c>
      <c r="E397" s="109">
        <f t="shared" si="153"/>
        <v>0</v>
      </c>
      <c r="F397" s="109">
        <f t="shared" si="153"/>
        <v>0</v>
      </c>
      <c r="G397" s="109">
        <f t="shared" si="153"/>
        <v>0</v>
      </c>
      <c r="H397" s="109">
        <f t="shared" si="153"/>
        <v>0</v>
      </c>
      <c r="I397" s="109">
        <f t="shared" si="153"/>
        <v>0</v>
      </c>
      <c r="J397" s="109">
        <f t="shared" si="153"/>
        <v>0</v>
      </c>
      <c r="K397" s="109">
        <f t="shared" si="153"/>
        <v>0</v>
      </c>
      <c r="L397" s="109">
        <f t="shared" si="153"/>
        <v>0</v>
      </c>
      <c r="M397" s="110">
        <f t="shared" si="153"/>
        <v>0</v>
      </c>
    </row>
    <row r="398" spans="1:13" ht="12.75" hidden="1" customHeight="1" outlineLevel="2" x14ac:dyDescent="0.2">
      <c r="A398" s="55" t="str">
        <f>"            "&amp;Labels!C95</f>
        <v xml:space="preserve">            Total</v>
      </c>
      <c r="B398" s="136">
        <f t="shared" ref="B398:M398" si="154">B358</f>
        <v>0</v>
      </c>
      <c r="C398" s="136">
        <f t="shared" si="154"/>
        <v>0</v>
      </c>
      <c r="D398" s="136">
        <f t="shared" si="154"/>
        <v>0</v>
      </c>
      <c r="E398" s="136">
        <f t="shared" si="154"/>
        <v>0</v>
      </c>
      <c r="F398" s="136">
        <f t="shared" si="154"/>
        <v>0</v>
      </c>
      <c r="G398" s="136">
        <f t="shared" si="154"/>
        <v>0</v>
      </c>
      <c r="H398" s="136">
        <f t="shared" si="154"/>
        <v>0</v>
      </c>
      <c r="I398" s="136">
        <f t="shared" si="154"/>
        <v>0</v>
      </c>
      <c r="J398" s="136">
        <f t="shared" si="154"/>
        <v>0</v>
      </c>
      <c r="K398" s="136">
        <f t="shared" si="154"/>
        <v>0</v>
      </c>
      <c r="L398" s="136">
        <f t="shared" si="154"/>
        <v>0</v>
      </c>
      <c r="M398" s="137">
        <f t="shared" si="154"/>
        <v>0</v>
      </c>
    </row>
    <row r="399" spans="1:13" ht="12.75" hidden="1" customHeight="1" outlineLevel="2" x14ac:dyDescent="0.2">
      <c r="A399" s="55" t="str">
        <f>"         "&amp;Labels!B93</f>
        <v xml:space="preserve">         Indirect</v>
      </c>
      <c r="B399" s="136"/>
      <c r="C399" s="136"/>
      <c r="D399" s="136"/>
      <c r="E399" s="136"/>
      <c r="F399" s="136"/>
      <c r="G399" s="136"/>
      <c r="H399" s="136"/>
      <c r="I399" s="136"/>
      <c r="J399" s="136"/>
      <c r="K399" s="136"/>
      <c r="L399" s="136"/>
      <c r="M399" s="137"/>
    </row>
    <row r="400" spans="1:13" ht="12.75" hidden="1" customHeight="1" outlineLevel="2" x14ac:dyDescent="0.2">
      <c r="A400" s="55" t="str">
        <f>"            "&amp;Labels!B96</f>
        <v xml:space="preserve">            Direct</v>
      </c>
      <c r="B400" s="109">
        <f t="shared" ref="B400:M400" si="155">B360</f>
        <v>0</v>
      </c>
      <c r="C400" s="109">
        <f t="shared" si="155"/>
        <v>0</v>
      </c>
      <c r="D400" s="109">
        <f t="shared" si="155"/>
        <v>0</v>
      </c>
      <c r="E400" s="109">
        <f t="shared" si="155"/>
        <v>0</v>
      </c>
      <c r="F400" s="109">
        <f t="shared" si="155"/>
        <v>0</v>
      </c>
      <c r="G400" s="109">
        <f t="shared" si="155"/>
        <v>0</v>
      </c>
      <c r="H400" s="109">
        <f t="shared" si="155"/>
        <v>0</v>
      </c>
      <c r="I400" s="109">
        <f t="shared" si="155"/>
        <v>0</v>
      </c>
      <c r="J400" s="109">
        <f t="shared" si="155"/>
        <v>0</v>
      </c>
      <c r="K400" s="109">
        <f t="shared" si="155"/>
        <v>0</v>
      </c>
      <c r="L400" s="109">
        <f t="shared" si="155"/>
        <v>0</v>
      </c>
      <c r="M400" s="110">
        <f t="shared" si="155"/>
        <v>0</v>
      </c>
    </row>
    <row r="401" spans="1:13" ht="12.75" hidden="1" customHeight="1" outlineLevel="2" x14ac:dyDescent="0.2">
      <c r="A401" s="55" t="str">
        <f>"            "&amp;Labels!B97</f>
        <v xml:space="preserve">            Indirect</v>
      </c>
      <c r="B401" s="109">
        <f t="shared" ref="B401:M401" si="156">B361</f>
        <v>0</v>
      </c>
      <c r="C401" s="109">
        <f t="shared" si="156"/>
        <v>0</v>
      </c>
      <c r="D401" s="109">
        <f t="shared" si="156"/>
        <v>0</v>
      </c>
      <c r="E401" s="109">
        <f t="shared" si="156"/>
        <v>0</v>
      </c>
      <c r="F401" s="109">
        <f t="shared" si="156"/>
        <v>0</v>
      </c>
      <c r="G401" s="109">
        <f t="shared" si="156"/>
        <v>0</v>
      </c>
      <c r="H401" s="109">
        <f t="shared" si="156"/>
        <v>0</v>
      </c>
      <c r="I401" s="109">
        <f t="shared" si="156"/>
        <v>0</v>
      </c>
      <c r="J401" s="109">
        <f t="shared" si="156"/>
        <v>0</v>
      </c>
      <c r="K401" s="109">
        <f t="shared" si="156"/>
        <v>0</v>
      </c>
      <c r="L401" s="109">
        <f t="shared" si="156"/>
        <v>0</v>
      </c>
      <c r="M401" s="110">
        <f t="shared" si="156"/>
        <v>0</v>
      </c>
    </row>
    <row r="402" spans="1:13" ht="12.75" hidden="1" customHeight="1" outlineLevel="2" x14ac:dyDescent="0.2">
      <c r="A402" s="55" t="str">
        <f>"            "&amp;Labels!C95</f>
        <v xml:space="preserve">            Total</v>
      </c>
      <c r="B402" s="136">
        <f t="shared" ref="B402:M402" si="157">B362</f>
        <v>0</v>
      </c>
      <c r="C402" s="136">
        <f t="shared" si="157"/>
        <v>0</v>
      </c>
      <c r="D402" s="136">
        <f t="shared" si="157"/>
        <v>0</v>
      </c>
      <c r="E402" s="136">
        <f t="shared" si="157"/>
        <v>0</v>
      </c>
      <c r="F402" s="136">
        <f t="shared" si="157"/>
        <v>0</v>
      </c>
      <c r="G402" s="136">
        <f t="shared" si="157"/>
        <v>0</v>
      </c>
      <c r="H402" s="136">
        <f t="shared" si="157"/>
        <v>0</v>
      </c>
      <c r="I402" s="136">
        <f t="shared" si="157"/>
        <v>0</v>
      </c>
      <c r="J402" s="136">
        <f t="shared" si="157"/>
        <v>0</v>
      </c>
      <c r="K402" s="136">
        <f t="shared" si="157"/>
        <v>0</v>
      </c>
      <c r="L402" s="136">
        <f t="shared" si="157"/>
        <v>0</v>
      </c>
      <c r="M402" s="137">
        <f t="shared" si="157"/>
        <v>0</v>
      </c>
    </row>
    <row r="403" spans="1:13" ht="12.75" hidden="1" customHeight="1" outlineLevel="2" x14ac:dyDescent="0.2">
      <c r="A403" s="55" t="str">
        <f>"         "&amp;Labels!C91</f>
        <v xml:space="preserve">         Total</v>
      </c>
      <c r="B403" s="136">
        <f t="shared" ref="B403:M403" si="158">B363</f>
        <v>0</v>
      </c>
      <c r="C403" s="136">
        <f t="shared" si="158"/>
        <v>0</v>
      </c>
      <c r="D403" s="136">
        <f t="shared" si="158"/>
        <v>0</v>
      </c>
      <c r="E403" s="136">
        <f t="shared" si="158"/>
        <v>0</v>
      </c>
      <c r="F403" s="136">
        <f t="shared" si="158"/>
        <v>0</v>
      </c>
      <c r="G403" s="136">
        <f t="shared" si="158"/>
        <v>0</v>
      </c>
      <c r="H403" s="136">
        <f t="shared" si="158"/>
        <v>0</v>
      </c>
      <c r="I403" s="136">
        <f t="shared" si="158"/>
        <v>0</v>
      </c>
      <c r="J403" s="136">
        <f t="shared" si="158"/>
        <v>0</v>
      </c>
      <c r="K403" s="136">
        <f t="shared" si="158"/>
        <v>0</v>
      </c>
      <c r="L403" s="136">
        <f t="shared" si="158"/>
        <v>0</v>
      </c>
      <c r="M403" s="137">
        <f t="shared" si="158"/>
        <v>0</v>
      </c>
    </row>
    <row r="404" spans="1:13" ht="12.75" hidden="1" customHeight="1" outlineLevel="2" x14ac:dyDescent="0.2">
      <c r="A404" s="55" t="str">
        <f>"            "&amp;Labels!B96</f>
        <v xml:space="preserve">            Direct</v>
      </c>
      <c r="B404" s="109">
        <f t="shared" ref="B404:M404" si="159">B364</f>
        <v>0</v>
      </c>
      <c r="C404" s="109">
        <f t="shared" si="159"/>
        <v>0</v>
      </c>
      <c r="D404" s="109">
        <f t="shared" si="159"/>
        <v>0</v>
      </c>
      <c r="E404" s="109">
        <f t="shared" si="159"/>
        <v>0</v>
      </c>
      <c r="F404" s="109">
        <f t="shared" si="159"/>
        <v>0</v>
      </c>
      <c r="G404" s="109">
        <f t="shared" si="159"/>
        <v>0</v>
      </c>
      <c r="H404" s="109">
        <f t="shared" si="159"/>
        <v>0</v>
      </c>
      <c r="I404" s="109">
        <f t="shared" si="159"/>
        <v>0</v>
      </c>
      <c r="J404" s="109">
        <f t="shared" si="159"/>
        <v>0</v>
      </c>
      <c r="K404" s="109">
        <f t="shared" si="159"/>
        <v>0</v>
      </c>
      <c r="L404" s="109">
        <f t="shared" si="159"/>
        <v>0</v>
      </c>
      <c r="M404" s="110">
        <f t="shared" si="159"/>
        <v>0</v>
      </c>
    </row>
    <row r="405" spans="1:13" ht="12.75" hidden="1" customHeight="1" outlineLevel="2" x14ac:dyDescent="0.2">
      <c r="A405" s="55" t="str">
        <f>"            "&amp;Labels!B97</f>
        <v xml:space="preserve">            Indirect</v>
      </c>
      <c r="B405" s="109">
        <f t="shared" ref="B405:M405" si="160">B365</f>
        <v>0</v>
      </c>
      <c r="C405" s="109">
        <f t="shared" si="160"/>
        <v>0</v>
      </c>
      <c r="D405" s="109">
        <f t="shared" si="160"/>
        <v>0</v>
      </c>
      <c r="E405" s="109">
        <f t="shared" si="160"/>
        <v>0</v>
      </c>
      <c r="F405" s="109">
        <f t="shared" si="160"/>
        <v>0</v>
      </c>
      <c r="G405" s="109">
        <f t="shared" si="160"/>
        <v>0</v>
      </c>
      <c r="H405" s="109">
        <f t="shared" si="160"/>
        <v>0</v>
      </c>
      <c r="I405" s="109">
        <f t="shared" si="160"/>
        <v>0</v>
      </c>
      <c r="J405" s="109">
        <f t="shared" si="160"/>
        <v>0</v>
      </c>
      <c r="K405" s="109">
        <f t="shared" si="160"/>
        <v>0</v>
      </c>
      <c r="L405" s="109">
        <f t="shared" si="160"/>
        <v>0</v>
      </c>
      <c r="M405" s="110">
        <f t="shared" si="160"/>
        <v>0</v>
      </c>
    </row>
    <row r="406" spans="1:13" ht="12.75" hidden="1" customHeight="1" outlineLevel="2" x14ac:dyDescent="0.2">
      <c r="A406" s="55" t="str">
        <f>"            "&amp;Labels!C95</f>
        <v xml:space="preserve">            Total</v>
      </c>
      <c r="B406" s="136">
        <f t="shared" ref="B406:M406" si="161">B363</f>
        <v>0</v>
      </c>
      <c r="C406" s="136">
        <f t="shared" si="161"/>
        <v>0</v>
      </c>
      <c r="D406" s="136">
        <f t="shared" si="161"/>
        <v>0</v>
      </c>
      <c r="E406" s="136">
        <f t="shared" si="161"/>
        <v>0</v>
      </c>
      <c r="F406" s="136">
        <f t="shared" si="161"/>
        <v>0</v>
      </c>
      <c r="G406" s="136">
        <f t="shared" si="161"/>
        <v>0</v>
      </c>
      <c r="H406" s="136">
        <f t="shared" si="161"/>
        <v>0</v>
      </c>
      <c r="I406" s="136">
        <f t="shared" si="161"/>
        <v>0</v>
      </c>
      <c r="J406" s="136">
        <f t="shared" si="161"/>
        <v>0</v>
      </c>
      <c r="K406" s="136">
        <f t="shared" si="161"/>
        <v>0</v>
      </c>
      <c r="L406" s="136">
        <f t="shared" si="161"/>
        <v>0</v>
      </c>
      <c r="M406" s="137">
        <f t="shared" si="161"/>
        <v>0</v>
      </c>
    </row>
    <row r="407" spans="1:13" ht="12.75" hidden="1" customHeight="1" outlineLevel="2" x14ac:dyDescent="0.2">
      <c r="A407" s="52" t="str">
        <f>"      "&amp;Labels!C99</f>
        <v xml:space="preserve">      Total</v>
      </c>
      <c r="B407" s="133">
        <f t="shared" ref="B407:M407" si="162">B367</f>
        <v>0</v>
      </c>
      <c r="C407" s="133">
        <f t="shared" si="162"/>
        <v>0</v>
      </c>
      <c r="D407" s="133">
        <f t="shared" si="162"/>
        <v>0</v>
      </c>
      <c r="E407" s="133">
        <f t="shared" si="162"/>
        <v>0</v>
      </c>
      <c r="F407" s="133">
        <f t="shared" si="162"/>
        <v>0</v>
      </c>
      <c r="G407" s="133">
        <f t="shared" si="162"/>
        <v>0</v>
      </c>
      <c r="H407" s="133">
        <f t="shared" si="162"/>
        <v>0</v>
      </c>
      <c r="I407" s="133">
        <f t="shared" si="162"/>
        <v>0</v>
      </c>
      <c r="J407" s="133">
        <f t="shared" si="162"/>
        <v>0</v>
      </c>
      <c r="K407" s="133">
        <f t="shared" si="162"/>
        <v>0</v>
      </c>
      <c r="L407" s="133">
        <f t="shared" si="162"/>
        <v>0</v>
      </c>
      <c r="M407" s="134">
        <f t="shared" si="162"/>
        <v>0</v>
      </c>
    </row>
    <row r="408" spans="1:13" ht="12.75" hidden="1" customHeight="1" outlineLevel="2" x14ac:dyDescent="0.2">
      <c r="A408" s="55" t="str">
        <f>"         "&amp;Labels!B92</f>
        <v xml:space="preserve">         Direct</v>
      </c>
      <c r="B408" s="136"/>
      <c r="C408" s="136"/>
      <c r="D408" s="136"/>
      <c r="E408" s="136"/>
      <c r="F408" s="136"/>
      <c r="G408" s="136"/>
      <c r="H408" s="136"/>
      <c r="I408" s="136"/>
      <c r="J408" s="136"/>
      <c r="K408" s="136"/>
      <c r="L408" s="136"/>
      <c r="M408" s="137"/>
    </row>
    <row r="409" spans="1:13" ht="12.75" hidden="1" customHeight="1" outlineLevel="2" x14ac:dyDescent="0.2">
      <c r="A409" s="55" t="str">
        <f>"            "&amp;Labels!B96</f>
        <v xml:space="preserve">            Direct</v>
      </c>
      <c r="B409" s="109">
        <f t="shared" ref="B409:M409" si="163">B369</f>
        <v>0</v>
      </c>
      <c r="C409" s="109">
        <f t="shared" si="163"/>
        <v>0</v>
      </c>
      <c r="D409" s="109">
        <f t="shared" si="163"/>
        <v>0</v>
      </c>
      <c r="E409" s="109">
        <f t="shared" si="163"/>
        <v>0</v>
      </c>
      <c r="F409" s="109">
        <f t="shared" si="163"/>
        <v>0</v>
      </c>
      <c r="G409" s="109">
        <f t="shared" si="163"/>
        <v>0</v>
      </c>
      <c r="H409" s="109">
        <f t="shared" si="163"/>
        <v>0</v>
      </c>
      <c r="I409" s="109">
        <f t="shared" si="163"/>
        <v>0</v>
      </c>
      <c r="J409" s="109">
        <f t="shared" si="163"/>
        <v>0</v>
      </c>
      <c r="K409" s="109">
        <f t="shared" si="163"/>
        <v>0</v>
      </c>
      <c r="L409" s="109">
        <f t="shared" si="163"/>
        <v>0</v>
      </c>
      <c r="M409" s="110">
        <f t="shared" si="163"/>
        <v>0</v>
      </c>
    </row>
    <row r="410" spans="1:13" ht="12.75" hidden="1" customHeight="1" outlineLevel="2" x14ac:dyDescent="0.2">
      <c r="A410" s="55" t="str">
        <f>"            "&amp;Labels!B97</f>
        <v xml:space="preserve">            Indirect</v>
      </c>
      <c r="B410" s="109">
        <f t="shared" ref="B410:M410" si="164">B370</f>
        <v>0</v>
      </c>
      <c r="C410" s="109">
        <f t="shared" si="164"/>
        <v>0</v>
      </c>
      <c r="D410" s="109">
        <f t="shared" si="164"/>
        <v>0</v>
      </c>
      <c r="E410" s="109">
        <f t="shared" si="164"/>
        <v>0</v>
      </c>
      <c r="F410" s="109">
        <f t="shared" si="164"/>
        <v>0</v>
      </c>
      <c r="G410" s="109">
        <f t="shared" si="164"/>
        <v>0</v>
      </c>
      <c r="H410" s="109">
        <f t="shared" si="164"/>
        <v>0</v>
      </c>
      <c r="I410" s="109">
        <f t="shared" si="164"/>
        <v>0</v>
      </c>
      <c r="J410" s="109">
        <f t="shared" si="164"/>
        <v>0</v>
      </c>
      <c r="K410" s="109">
        <f t="shared" si="164"/>
        <v>0</v>
      </c>
      <c r="L410" s="109">
        <f t="shared" si="164"/>
        <v>0</v>
      </c>
      <c r="M410" s="110">
        <f t="shared" si="164"/>
        <v>0</v>
      </c>
    </row>
    <row r="411" spans="1:13" ht="12.75" hidden="1" customHeight="1" outlineLevel="2" x14ac:dyDescent="0.2">
      <c r="A411" s="55" t="str">
        <f>"            "&amp;Labels!C95</f>
        <v xml:space="preserve">            Total</v>
      </c>
      <c r="B411" s="136">
        <f t="shared" ref="B411:M411" si="165">B371</f>
        <v>0</v>
      </c>
      <c r="C411" s="136">
        <f t="shared" si="165"/>
        <v>0</v>
      </c>
      <c r="D411" s="136">
        <f t="shared" si="165"/>
        <v>0</v>
      </c>
      <c r="E411" s="136">
        <f t="shared" si="165"/>
        <v>0</v>
      </c>
      <c r="F411" s="136">
        <f t="shared" si="165"/>
        <v>0</v>
      </c>
      <c r="G411" s="136">
        <f t="shared" si="165"/>
        <v>0</v>
      </c>
      <c r="H411" s="136">
        <f t="shared" si="165"/>
        <v>0</v>
      </c>
      <c r="I411" s="136">
        <f t="shared" si="165"/>
        <v>0</v>
      </c>
      <c r="J411" s="136">
        <f t="shared" si="165"/>
        <v>0</v>
      </c>
      <c r="K411" s="136">
        <f t="shared" si="165"/>
        <v>0</v>
      </c>
      <c r="L411" s="136">
        <f t="shared" si="165"/>
        <v>0</v>
      </c>
      <c r="M411" s="137">
        <f t="shared" si="165"/>
        <v>0</v>
      </c>
    </row>
    <row r="412" spans="1:13" ht="12.75" hidden="1" customHeight="1" outlineLevel="2" x14ac:dyDescent="0.2">
      <c r="A412" s="55" t="str">
        <f>"         "&amp;Labels!B93</f>
        <v xml:space="preserve">         Indirect</v>
      </c>
      <c r="B412" s="136"/>
      <c r="C412" s="136"/>
      <c r="D412" s="136"/>
      <c r="E412" s="136"/>
      <c r="F412" s="136"/>
      <c r="G412" s="136"/>
      <c r="H412" s="136"/>
      <c r="I412" s="136"/>
      <c r="J412" s="136"/>
      <c r="K412" s="136"/>
      <c r="L412" s="136"/>
      <c r="M412" s="137"/>
    </row>
    <row r="413" spans="1:13" ht="12.75" hidden="1" customHeight="1" outlineLevel="2" x14ac:dyDescent="0.2">
      <c r="A413" s="55" t="str">
        <f>"            "&amp;Labels!B96</f>
        <v xml:space="preserve">            Direct</v>
      </c>
      <c r="B413" s="109">
        <f t="shared" ref="B413:M413" si="166">B373</f>
        <v>0</v>
      </c>
      <c r="C413" s="109">
        <f t="shared" si="166"/>
        <v>0</v>
      </c>
      <c r="D413" s="109">
        <f t="shared" si="166"/>
        <v>0</v>
      </c>
      <c r="E413" s="109">
        <f t="shared" si="166"/>
        <v>0</v>
      </c>
      <c r="F413" s="109">
        <f t="shared" si="166"/>
        <v>0</v>
      </c>
      <c r="G413" s="109">
        <f t="shared" si="166"/>
        <v>0</v>
      </c>
      <c r="H413" s="109">
        <f t="shared" si="166"/>
        <v>0</v>
      </c>
      <c r="I413" s="109">
        <f t="shared" si="166"/>
        <v>0</v>
      </c>
      <c r="J413" s="109">
        <f t="shared" si="166"/>
        <v>0</v>
      </c>
      <c r="K413" s="109">
        <f t="shared" si="166"/>
        <v>0</v>
      </c>
      <c r="L413" s="109">
        <f t="shared" si="166"/>
        <v>0</v>
      </c>
      <c r="M413" s="110">
        <f t="shared" si="166"/>
        <v>0</v>
      </c>
    </row>
    <row r="414" spans="1:13" ht="12.75" hidden="1" customHeight="1" outlineLevel="2" x14ac:dyDescent="0.2">
      <c r="A414" s="55" t="str">
        <f>"            "&amp;Labels!B97</f>
        <v xml:space="preserve">            Indirect</v>
      </c>
      <c r="B414" s="109">
        <f t="shared" ref="B414:M414" si="167">B374</f>
        <v>0</v>
      </c>
      <c r="C414" s="109">
        <f t="shared" si="167"/>
        <v>0</v>
      </c>
      <c r="D414" s="109">
        <f t="shared" si="167"/>
        <v>0</v>
      </c>
      <c r="E414" s="109">
        <f t="shared" si="167"/>
        <v>0</v>
      </c>
      <c r="F414" s="109">
        <f t="shared" si="167"/>
        <v>0</v>
      </c>
      <c r="G414" s="109">
        <f t="shared" si="167"/>
        <v>0</v>
      </c>
      <c r="H414" s="109">
        <f t="shared" si="167"/>
        <v>0</v>
      </c>
      <c r="I414" s="109">
        <f t="shared" si="167"/>
        <v>0</v>
      </c>
      <c r="J414" s="109">
        <f t="shared" si="167"/>
        <v>0</v>
      </c>
      <c r="K414" s="109">
        <f t="shared" si="167"/>
        <v>0</v>
      </c>
      <c r="L414" s="109">
        <f t="shared" si="167"/>
        <v>0</v>
      </c>
      <c r="M414" s="110">
        <f t="shared" si="167"/>
        <v>0</v>
      </c>
    </row>
    <row r="415" spans="1:13" ht="12.75" hidden="1" customHeight="1" outlineLevel="2" x14ac:dyDescent="0.2">
      <c r="A415" s="55" t="str">
        <f>"            "&amp;Labels!C95</f>
        <v xml:space="preserve">            Total</v>
      </c>
      <c r="B415" s="136">
        <f t="shared" ref="B415:M415" si="168">B375</f>
        <v>0</v>
      </c>
      <c r="C415" s="136">
        <f t="shared" si="168"/>
        <v>0</v>
      </c>
      <c r="D415" s="136">
        <f t="shared" si="168"/>
        <v>0</v>
      </c>
      <c r="E415" s="136">
        <f t="shared" si="168"/>
        <v>0</v>
      </c>
      <c r="F415" s="136">
        <f t="shared" si="168"/>
        <v>0</v>
      </c>
      <c r="G415" s="136">
        <f t="shared" si="168"/>
        <v>0</v>
      </c>
      <c r="H415" s="136">
        <f t="shared" si="168"/>
        <v>0</v>
      </c>
      <c r="I415" s="136">
        <f t="shared" si="168"/>
        <v>0</v>
      </c>
      <c r="J415" s="136">
        <f t="shared" si="168"/>
        <v>0</v>
      </c>
      <c r="K415" s="136">
        <f t="shared" si="168"/>
        <v>0</v>
      </c>
      <c r="L415" s="136">
        <f t="shared" si="168"/>
        <v>0</v>
      </c>
      <c r="M415" s="137">
        <f t="shared" si="168"/>
        <v>0</v>
      </c>
    </row>
    <row r="416" spans="1:13" ht="12.75" hidden="1" customHeight="1" outlineLevel="2" x14ac:dyDescent="0.2">
      <c r="A416" s="55" t="str">
        <f>"         "&amp;Labels!C91</f>
        <v xml:space="preserve">         Total</v>
      </c>
      <c r="B416" s="136">
        <f t="shared" ref="B416:M416" si="169">B367</f>
        <v>0</v>
      </c>
      <c r="C416" s="136">
        <f t="shared" si="169"/>
        <v>0</v>
      </c>
      <c r="D416" s="136">
        <f t="shared" si="169"/>
        <v>0</v>
      </c>
      <c r="E416" s="136">
        <f t="shared" si="169"/>
        <v>0</v>
      </c>
      <c r="F416" s="136">
        <f t="shared" si="169"/>
        <v>0</v>
      </c>
      <c r="G416" s="136">
        <f t="shared" si="169"/>
        <v>0</v>
      </c>
      <c r="H416" s="136">
        <f t="shared" si="169"/>
        <v>0</v>
      </c>
      <c r="I416" s="136">
        <f t="shared" si="169"/>
        <v>0</v>
      </c>
      <c r="J416" s="136">
        <f t="shared" si="169"/>
        <v>0</v>
      </c>
      <c r="K416" s="136">
        <f t="shared" si="169"/>
        <v>0</v>
      </c>
      <c r="L416" s="136">
        <f t="shared" si="169"/>
        <v>0</v>
      </c>
      <c r="M416" s="137">
        <f t="shared" si="169"/>
        <v>0</v>
      </c>
    </row>
    <row r="417" spans="1:13" ht="12.75" hidden="1" customHeight="1" outlineLevel="2" x14ac:dyDescent="0.2">
      <c r="A417" s="55" t="str">
        <f>"            "&amp;Labels!B96</f>
        <v xml:space="preserve">            Direct</v>
      </c>
      <c r="B417" s="109">
        <f t="shared" ref="B417:M417" si="170">B377</f>
        <v>0</v>
      </c>
      <c r="C417" s="109">
        <f t="shared" si="170"/>
        <v>0</v>
      </c>
      <c r="D417" s="109">
        <f t="shared" si="170"/>
        <v>0</v>
      </c>
      <c r="E417" s="109">
        <f t="shared" si="170"/>
        <v>0</v>
      </c>
      <c r="F417" s="109">
        <f t="shared" si="170"/>
        <v>0</v>
      </c>
      <c r="G417" s="109">
        <f t="shared" si="170"/>
        <v>0</v>
      </c>
      <c r="H417" s="109">
        <f t="shared" si="170"/>
        <v>0</v>
      </c>
      <c r="I417" s="109">
        <f t="shared" si="170"/>
        <v>0</v>
      </c>
      <c r="J417" s="109">
        <f t="shared" si="170"/>
        <v>0</v>
      </c>
      <c r="K417" s="109">
        <f t="shared" si="170"/>
        <v>0</v>
      </c>
      <c r="L417" s="109">
        <f t="shared" si="170"/>
        <v>0</v>
      </c>
      <c r="M417" s="110">
        <f t="shared" si="170"/>
        <v>0</v>
      </c>
    </row>
    <row r="418" spans="1:13" ht="12.75" hidden="1" customHeight="1" outlineLevel="2" x14ac:dyDescent="0.2">
      <c r="A418" s="55" t="str">
        <f>"            "&amp;Labels!B97</f>
        <v xml:space="preserve">            Indirect</v>
      </c>
      <c r="B418" s="109">
        <f t="shared" ref="B418:M418" si="171">B378</f>
        <v>0</v>
      </c>
      <c r="C418" s="109">
        <f t="shared" si="171"/>
        <v>0</v>
      </c>
      <c r="D418" s="109">
        <f t="shared" si="171"/>
        <v>0</v>
      </c>
      <c r="E418" s="109">
        <f t="shared" si="171"/>
        <v>0</v>
      </c>
      <c r="F418" s="109">
        <f t="shared" si="171"/>
        <v>0</v>
      </c>
      <c r="G418" s="109">
        <f t="shared" si="171"/>
        <v>0</v>
      </c>
      <c r="H418" s="109">
        <f t="shared" si="171"/>
        <v>0</v>
      </c>
      <c r="I418" s="109">
        <f t="shared" si="171"/>
        <v>0</v>
      </c>
      <c r="J418" s="109">
        <f t="shared" si="171"/>
        <v>0</v>
      </c>
      <c r="K418" s="109">
        <f t="shared" si="171"/>
        <v>0</v>
      </c>
      <c r="L418" s="109">
        <f t="shared" si="171"/>
        <v>0</v>
      </c>
      <c r="M418" s="110">
        <f t="shared" si="171"/>
        <v>0</v>
      </c>
    </row>
    <row r="419" spans="1:13" ht="12.75" hidden="1" customHeight="1" outlineLevel="2" x14ac:dyDescent="0.2">
      <c r="A419" s="59" t="str">
        <f>"            "&amp;Labels!C95</f>
        <v xml:space="preserve">            Total</v>
      </c>
      <c r="B419" s="143">
        <f t="shared" ref="B419:M419" si="172">B367</f>
        <v>0</v>
      </c>
      <c r="C419" s="143">
        <f t="shared" si="172"/>
        <v>0</v>
      </c>
      <c r="D419" s="143">
        <f t="shared" si="172"/>
        <v>0</v>
      </c>
      <c r="E419" s="143">
        <f t="shared" si="172"/>
        <v>0</v>
      </c>
      <c r="F419" s="143">
        <f t="shared" si="172"/>
        <v>0</v>
      </c>
      <c r="G419" s="143">
        <f t="shared" si="172"/>
        <v>0</v>
      </c>
      <c r="H419" s="143">
        <f t="shared" si="172"/>
        <v>0</v>
      </c>
      <c r="I419" s="143">
        <f t="shared" si="172"/>
        <v>0</v>
      </c>
      <c r="J419" s="143">
        <f t="shared" si="172"/>
        <v>0</v>
      </c>
      <c r="K419" s="143">
        <f t="shared" si="172"/>
        <v>0</v>
      </c>
      <c r="L419" s="143">
        <f t="shared" si="172"/>
        <v>0</v>
      </c>
      <c r="M419" s="144">
        <f t="shared" si="172"/>
        <v>0</v>
      </c>
    </row>
    <row r="420" spans="1:13" ht="12.75" hidden="1" customHeight="1" outlineLevel="2" collapsed="1" x14ac:dyDescent="0.2"/>
    <row r="421" spans="1:13" ht="12.75" hidden="1" customHeight="1" outlineLevel="1" collapsed="1" x14ac:dyDescent="0.2"/>
    <row r="422" spans="1:13" ht="12.75" customHeight="1" collapsed="1" x14ac:dyDescent="0.2"/>
  </sheetData>
  <mergeCells count="9">
    <mergeCell ref="A82:C82"/>
    <mergeCell ref="A127:C127"/>
    <mergeCell ref="A321:B321"/>
    <mergeCell ref="A1:D1"/>
    <mergeCell ref="A2:D2"/>
    <mergeCell ref="A3:D3"/>
    <mergeCell ref="A4:D4"/>
    <mergeCell ref="A5:B5"/>
    <mergeCell ref="A37:C37"/>
  </mergeCells>
  <pageMargins left="0.25" right="0.25" top="0.5" bottom="0.5" header="0.5" footer="0.5"/>
  <pageSetup paperSize="9" fitToHeight="32767" orientation="landscape" horizontalDpi="300" verticalDpi="300"/>
  <headerFooter alignWithMargins="0"/>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I254"/>
  <sheetViews>
    <sheetView zoomScaleNormal="100" workbookViewId="0"/>
  </sheetViews>
  <sheetFormatPr defaultRowHeight="12.75" customHeight="1" outlineLevelRow="2" x14ac:dyDescent="0.2"/>
  <cols>
    <col min="1" max="1" width="24.42578125" customWidth="1"/>
    <col min="2" max="9" width="12.42578125" customWidth="1"/>
  </cols>
  <sheetData>
    <row r="1" spans="1:4" ht="15.75" customHeight="1" x14ac:dyDescent="0.2">
      <c r="A1" s="282" t="str">
        <f>"Sales Plan, "&amp;YEAR('(FnCalls 1)'!A18-1)</f>
        <v>Sales Plan, 2011</v>
      </c>
      <c r="B1" s="282"/>
      <c r="C1" s="282"/>
      <c r="D1" s="282"/>
    </row>
    <row r="2" spans="1:4" ht="15.75" customHeight="1" x14ac:dyDescent="0.2">
      <c r="A2" s="282" t="str">
        <f>'History Input'!F8</f>
        <v>ABC Corp.</v>
      </c>
      <c r="B2" s="282"/>
      <c r="C2" s="282"/>
      <c r="D2" s="282"/>
    </row>
    <row r="3" spans="1:4" ht="15.75" customHeight="1" x14ac:dyDescent="0.2">
      <c r="A3" s="282" t="str">
        <f>"Regression"</f>
        <v>Regression</v>
      </c>
      <c r="B3" s="282"/>
      <c r="C3" s="282"/>
      <c r="D3" s="282"/>
    </row>
    <row r="4" spans="1:4" ht="15.75" customHeight="1" x14ac:dyDescent="0.2">
      <c r="A4" s="282" t="str">
        <f>""</f>
        <v/>
      </c>
      <c r="B4" s="282"/>
      <c r="C4" s="282"/>
      <c r="D4" s="282"/>
    </row>
    <row r="5" spans="1:4" ht="12.75" customHeight="1" x14ac:dyDescent="0.2">
      <c r="A5" s="281" t="str">
        <f>"Goodness of Fit"</f>
        <v>Goodness of Fit</v>
      </c>
      <c r="B5" s="281"/>
    </row>
    <row r="6" spans="1:4" ht="12.75" hidden="1" customHeight="1" outlineLevel="1" x14ac:dyDescent="0.2">
      <c r="A6" s="1" t="str">
        <f>" "</f>
        <v xml:space="preserve"> </v>
      </c>
    </row>
    <row r="7" spans="1:4" ht="12.75" hidden="1" customHeight="1" outlineLevel="1" x14ac:dyDescent="0.2">
      <c r="A7" s="3" t="str">
        <f>"R Squared"</f>
        <v>R Squared</v>
      </c>
    </row>
    <row r="8" spans="1:4" ht="12.75" hidden="1" customHeight="1" outlineLevel="2" x14ac:dyDescent="0.2">
      <c r="A8" s="3" t="str">
        <f>" "</f>
        <v xml:space="preserve"> </v>
      </c>
    </row>
    <row r="9" spans="1:4" ht="12.75" hidden="1" customHeight="1" outlineLevel="2" x14ac:dyDescent="0.2">
      <c r="B9" s="48" t="str">
        <f>Labels!B111</f>
        <v>Drill Press</v>
      </c>
    </row>
    <row r="10" spans="1:4" ht="12.75" hidden="1" customHeight="1" outlineLevel="2" x14ac:dyDescent="0.2">
      <c r="A10" s="49" t="str">
        <f>Labels!B38</f>
        <v>r squared</v>
      </c>
      <c r="B10" s="169"/>
    </row>
    <row r="11" spans="1:4" ht="12.75" hidden="1" customHeight="1" outlineLevel="2" x14ac:dyDescent="0.2">
      <c r="A11" s="52" t="str">
        <f>"   "&amp;Labels!B100</f>
        <v xml:space="preserve">   East</v>
      </c>
      <c r="B11" s="170"/>
    </row>
    <row r="12" spans="1:4" ht="12.75" hidden="1" customHeight="1" outlineLevel="2" x14ac:dyDescent="0.2">
      <c r="A12" s="55" t="str">
        <f>"      "&amp;Labels!B92</f>
        <v xml:space="preserve">      Direct</v>
      </c>
      <c r="B12" s="171"/>
    </row>
    <row r="13" spans="1:4" ht="12.75" hidden="1" customHeight="1" outlineLevel="2" x14ac:dyDescent="0.2">
      <c r="A13" s="55" t="str">
        <f>"         "&amp;Labels!B96</f>
        <v xml:space="preserve">         Direct</v>
      </c>
      <c r="B13" s="171">
        <f>IF('(Other Variables)'!B118=0,'(FnCalls 1)'!A828,IF('(Other Variables)'!B118=1,'(FnCalls 1)'!A839,IF('(Other Variables)'!B118=2,'(FnCalls 1)'!A850,IF('(Other Variables)'!B118=3,'(FnCalls 1)'!A861,'(FnCalls 1)'!A872))))</f>
        <v>1</v>
      </c>
    </row>
    <row r="14" spans="1:4" ht="12.75" hidden="1" customHeight="1" outlineLevel="2" x14ac:dyDescent="0.2">
      <c r="A14" s="55" t="str">
        <f>"         "&amp;Labels!B97</f>
        <v xml:space="preserve">         Indirect</v>
      </c>
      <c r="B14" s="171">
        <f>IF('(Other Variables)'!B119=0,'(FnCalls 1)'!A883,IF('(Other Variables)'!B119=1,'(FnCalls 1)'!A894,IF('(Other Variables)'!B119=2,'(FnCalls 1)'!A905,IF('(Other Variables)'!B119=3,'(FnCalls 1)'!A916,'(FnCalls 1)'!A927))))</f>
        <v>1</v>
      </c>
    </row>
    <row r="15" spans="1:4" ht="12.75" hidden="1" customHeight="1" outlineLevel="2" x14ac:dyDescent="0.2">
      <c r="A15" s="55" t="str">
        <f>"      "&amp;Labels!B93</f>
        <v xml:space="preserve">      Indirect</v>
      </c>
      <c r="B15" s="171"/>
    </row>
    <row r="16" spans="1:4" ht="12.75" hidden="1" customHeight="1" outlineLevel="2" x14ac:dyDescent="0.2">
      <c r="A16" s="55" t="str">
        <f>"         "&amp;Labels!B96</f>
        <v xml:space="preserve">         Direct</v>
      </c>
      <c r="B16" s="171">
        <f>IF('(Other Variables)'!B121=0,'(FnCalls 1)'!A938,IF('(Other Variables)'!B121=1,'(FnCalls 1)'!A949,IF('(Other Variables)'!B121=2,'(FnCalls 1)'!A960,IF('(Other Variables)'!B121=3,'(FnCalls 1)'!A971,'(FnCalls 1)'!A982))))</f>
        <v>1</v>
      </c>
    </row>
    <row r="17" spans="1:2" ht="12.75" hidden="1" customHeight="1" outlineLevel="2" x14ac:dyDescent="0.2">
      <c r="A17" s="55" t="str">
        <f>"         "&amp;Labels!B97</f>
        <v xml:space="preserve">         Indirect</v>
      </c>
      <c r="B17" s="171">
        <f>IF('(Other Variables)'!B122=0,'(FnCalls 1)'!A993,IF('(Other Variables)'!B122=1,'(FnCalls 1)'!A1004,IF('(Other Variables)'!B122=2,'(FnCalls 1)'!A1015,IF('(Other Variables)'!B122=3,'(FnCalls 1)'!A1026,'(FnCalls 1)'!A1037))))</f>
        <v>1</v>
      </c>
    </row>
    <row r="18" spans="1:2" ht="12.75" hidden="1" customHeight="1" outlineLevel="2" x14ac:dyDescent="0.2">
      <c r="A18" s="52" t="str">
        <f>"   "&amp;Labels!B101</f>
        <v xml:space="preserve">   West</v>
      </c>
      <c r="B18" s="170"/>
    </row>
    <row r="19" spans="1:2" ht="12.75" hidden="1" customHeight="1" outlineLevel="2" x14ac:dyDescent="0.2">
      <c r="A19" s="55" t="str">
        <f>"      "&amp;Labels!B92</f>
        <v xml:space="preserve">      Direct</v>
      </c>
      <c r="B19" s="171"/>
    </row>
    <row r="20" spans="1:2" ht="12.75" hidden="1" customHeight="1" outlineLevel="2" x14ac:dyDescent="0.2">
      <c r="A20" s="55" t="str">
        <f>"         "&amp;Labels!B96</f>
        <v xml:space="preserve">         Direct</v>
      </c>
      <c r="B20" s="171">
        <f>IF('(Other Variables)'!C118=0,'(FnCalls 1)'!A1048,IF('(Other Variables)'!C118=1,'(FnCalls 1)'!A1059,IF('(Other Variables)'!C118=2,'(FnCalls 1)'!A1070,IF('(Other Variables)'!C118=3,'(FnCalls 1)'!A1081,'(FnCalls 1)'!A1092))))</f>
        <v>1</v>
      </c>
    </row>
    <row r="21" spans="1:2" ht="12.75" hidden="1" customHeight="1" outlineLevel="2" x14ac:dyDescent="0.2">
      <c r="A21" s="55" t="str">
        <f>"         "&amp;Labels!B97</f>
        <v xml:space="preserve">         Indirect</v>
      </c>
      <c r="B21" s="171">
        <f>IF('(Other Variables)'!C119=0,'(FnCalls 1)'!A1103,IF('(Other Variables)'!C119=1,'(FnCalls 1)'!A1114,IF('(Other Variables)'!C119=2,'(FnCalls 1)'!A1125,IF('(Other Variables)'!C119=3,'(FnCalls 1)'!A1136,'(FnCalls 1)'!A1147))))</f>
        <v>1</v>
      </c>
    </row>
    <row r="22" spans="1:2" ht="12.75" hidden="1" customHeight="1" outlineLevel="2" x14ac:dyDescent="0.2">
      <c r="A22" s="55" t="str">
        <f>"      "&amp;Labels!B93</f>
        <v xml:space="preserve">      Indirect</v>
      </c>
      <c r="B22" s="171"/>
    </row>
    <row r="23" spans="1:2" ht="12.75" hidden="1" customHeight="1" outlineLevel="2" x14ac:dyDescent="0.2">
      <c r="A23" s="55" t="str">
        <f>"         "&amp;Labels!B96</f>
        <v xml:space="preserve">         Direct</v>
      </c>
      <c r="B23" s="171">
        <f>IF('(Other Variables)'!C121=0,'(FnCalls 1)'!A1158,IF('(Other Variables)'!C121=1,'(FnCalls 1)'!A1169,IF('(Other Variables)'!C121=2,'(FnCalls 1)'!A1180,IF('(Other Variables)'!C121=3,'(FnCalls 1)'!A1191,'(FnCalls 1)'!A1202))))</f>
        <v>1</v>
      </c>
    </row>
    <row r="24" spans="1:2" ht="12.75" hidden="1" customHeight="1" outlineLevel="2" x14ac:dyDescent="0.2">
      <c r="A24" s="59" t="str">
        <f>"         "&amp;Labels!B97</f>
        <v xml:space="preserve">         Indirect</v>
      </c>
      <c r="B24" s="172">
        <f>IF('(Other Variables)'!C122=0,'(FnCalls 1)'!A1213,IF('(Other Variables)'!C122=1,'(FnCalls 1)'!A1224,IF('(Other Variables)'!C122=2,'(FnCalls 1)'!A1235,IF('(Other Variables)'!C122=3,'(FnCalls 1)'!A1246,'(FnCalls 1)'!A1257))))</f>
        <v>1</v>
      </c>
    </row>
    <row r="25" spans="1:2" ht="12.75" hidden="1" customHeight="1" outlineLevel="2" collapsed="1" x14ac:dyDescent="0.2"/>
    <row r="26" spans="1:2" ht="12.75" hidden="1" customHeight="1" outlineLevel="1" collapsed="1" x14ac:dyDescent="0.2">
      <c r="A26" s="283" t="str">
        <f>"Standard Error (Y)"</f>
        <v>Standard Error (Y)</v>
      </c>
      <c r="B26" s="283"/>
    </row>
    <row r="27" spans="1:2" ht="12.75" hidden="1" customHeight="1" outlineLevel="2" x14ac:dyDescent="0.2">
      <c r="A27" s="283" t="str">
        <f>" "</f>
        <v xml:space="preserve"> </v>
      </c>
      <c r="B27" s="283"/>
    </row>
    <row r="28" spans="1:2" ht="12.75" hidden="1" customHeight="1" outlineLevel="2" x14ac:dyDescent="0.2">
      <c r="B28" s="48" t="str">
        <f>Labels!B111</f>
        <v>Drill Press</v>
      </c>
    </row>
    <row r="29" spans="1:2" ht="12.75" hidden="1" customHeight="1" outlineLevel="2" x14ac:dyDescent="0.2">
      <c r="A29" s="49" t="str">
        <f>Labels!B50</f>
        <v>Std Error Y (Units)</v>
      </c>
      <c r="B29" s="169"/>
    </row>
    <row r="30" spans="1:2" ht="12.75" hidden="1" customHeight="1" outlineLevel="2" x14ac:dyDescent="0.2">
      <c r="A30" s="52" t="str">
        <f>"   "&amp;Labels!B100</f>
        <v xml:space="preserve">   East</v>
      </c>
      <c r="B30" s="170"/>
    </row>
    <row r="31" spans="1:2" ht="12.75" hidden="1" customHeight="1" outlineLevel="2" x14ac:dyDescent="0.2">
      <c r="A31" s="55" t="str">
        <f>"      "&amp;Labels!B92</f>
        <v xml:space="preserve">      Direct</v>
      </c>
      <c r="B31" s="171"/>
    </row>
    <row r="32" spans="1:2" ht="12.75" hidden="1" customHeight="1" outlineLevel="2" x14ac:dyDescent="0.2">
      <c r="A32" s="55" t="str">
        <f>"         "&amp;Labels!B96</f>
        <v xml:space="preserve">         Direct</v>
      </c>
      <c r="B32" s="171">
        <f>IF('(Other Variables)'!B118=0,'(FnCalls 1)'!B828,IF('(Other Variables)'!B118=1,'(FnCalls 1)'!B839,IF('(Other Variables)'!B118=2,'(FnCalls 1)'!B850,IF('(Other Variables)'!B118=3,'(FnCalls 1)'!B861,'(FnCalls 1)'!B872))))</f>
        <v>0</v>
      </c>
    </row>
    <row r="33" spans="1:4" ht="12.75" hidden="1" customHeight="1" outlineLevel="2" x14ac:dyDescent="0.2">
      <c r="A33" s="55" t="str">
        <f>"         "&amp;Labels!B97</f>
        <v xml:space="preserve">         Indirect</v>
      </c>
      <c r="B33" s="171">
        <f>IF('(Other Variables)'!B119=0,'(FnCalls 1)'!B883,IF('(Other Variables)'!B119=1,'(FnCalls 1)'!B894,IF('(Other Variables)'!B119=2,'(FnCalls 1)'!B905,IF('(Other Variables)'!B119=3,'(FnCalls 1)'!B916,'(FnCalls 1)'!B927))))</f>
        <v>0</v>
      </c>
    </row>
    <row r="34" spans="1:4" ht="12.75" hidden="1" customHeight="1" outlineLevel="2" x14ac:dyDescent="0.2">
      <c r="A34" s="55" t="str">
        <f>"      "&amp;Labels!B93</f>
        <v xml:space="preserve">      Indirect</v>
      </c>
      <c r="B34" s="171"/>
    </row>
    <row r="35" spans="1:4" ht="12.75" hidden="1" customHeight="1" outlineLevel="2" x14ac:dyDescent="0.2">
      <c r="A35" s="55" t="str">
        <f>"         "&amp;Labels!B96</f>
        <v xml:space="preserve">         Direct</v>
      </c>
      <c r="B35" s="171">
        <f>IF('(Other Variables)'!B121=0,'(FnCalls 1)'!B938,IF('(Other Variables)'!B121=1,'(FnCalls 1)'!B949,IF('(Other Variables)'!B121=2,'(FnCalls 1)'!B960,IF('(Other Variables)'!B121=3,'(FnCalls 1)'!B971,'(FnCalls 1)'!B982))))</f>
        <v>0</v>
      </c>
    </row>
    <row r="36" spans="1:4" ht="12.75" hidden="1" customHeight="1" outlineLevel="2" x14ac:dyDescent="0.2">
      <c r="A36" s="55" t="str">
        <f>"         "&amp;Labels!B97</f>
        <v xml:space="preserve">         Indirect</v>
      </c>
      <c r="B36" s="171">
        <f>IF('(Other Variables)'!B122=0,'(FnCalls 1)'!B993,IF('(Other Variables)'!B122=1,'(FnCalls 1)'!B1004,IF('(Other Variables)'!B122=2,'(FnCalls 1)'!B1015,IF('(Other Variables)'!B122=3,'(FnCalls 1)'!B1026,'(FnCalls 1)'!B1037))))</f>
        <v>0</v>
      </c>
    </row>
    <row r="37" spans="1:4" ht="12.75" hidden="1" customHeight="1" outlineLevel="2" x14ac:dyDescent="0.2">
      <c r="A37" s="52" t="str">
        <f>"   "&amp;Labels!B101</f>
        <v xml:space="preserve">   West</v>
      </c>
      <c r="B37" s="170"/>
    </row>
    <row r="38" spans="1:4" ht="12.75" hidden="1" customHeight="1" outlineLevel="2" x14ac:dyDescent="0.2">
      <c r="A38" s="55" t="str">
        <f>"      "&amp;Labels!B92</f>
        <v xml:space="preserve">      Direct</v>
      </c>
      <c r="B38" s="171"/>
    </row>
    <row r="39" spans="1:4" ht="12.75" hidden="1" customHeight="1" outlineLevel="2" x14ac:dyDescent="0.2">
      <c r="A39" s="55" t="str">
        <f>"         "&amp;Labels!B96</f>
        <v xml:space="preserve">         Direct</v>
      </c>
      <c r="B39" s="171">
        <f>IF('(Other Variables)'!C118=0,'(FnCalls 1)'!B1048,IF('(Other Variables)'!C118=1,'(FnCalls 1)'!B1059,IF('(Other Variables)'!C118=2,'(FnCalls 1)'!B1070,IF('(Other Variables)'!C118=3,'(FnCalls 1)'!B1081,'(FnCalls 1)'!B1092))))</f>
        <v>0</v>
      </c>
    </row>
    <row r="40" spans="1:4" ht="12.75" hidden="1" customHeight="1" outlineLevel="2" x14ac:dyDescent="0.2">
      <c r="A40" s="55" t="str">
        <f>"         "&amp;Labels!B97</f>
        <v xml:space="preserve">         Indirect</v>
      </c>
      <c r="B40" s="171">
        <f>IF('(Other Variables)'!C119=0,'(FnCalls 1)'!B1103,IF('(Other Variables)'!C119=1,'(FnCalls 1)'!B1114,IF('(Other Variables)'!C119=2,'(FnCalls 1)'!B1125,IF('(Other Variables)'!C119=3,'(FnCalls 1)'!B1136,'(FnCalls 1)'!B1147))))</f>
        <v>0</v>
      </c>
    </row>
    <row r="41" spans="1:4" ht="12.75" hidden="1" customHeight="1" outlineLevel="2" x14ac:dyDescent="0.2">
      <c r="A41" s="55" t="str">
        <f>"      "&amp;Labels!B93</f>
        <v xml:space="preserve">      Indirect</v>
      </c>
      <c r="B41" s="171"/>
    </row>
    <row r="42" spans="1:4" ht="12.75" hidden="1" customHeight="1" outlineLevel="2" x14ac:dyDescent="0.2">
      <c r="A42" s="55" t="str">
        <f>"         "&amp;Labels!B96</f>
        <v xml:space="preserve">         Direct</v>
      </c>
      <c r="B42" s="171">
        <f>IF('(Other Variables)'!C121=0,'(FnCalls 1)'!B1158,IF('(Other Variables)'!C121=1,'(FnCalls 1)'!B1169,IF('(Other Variables)'!C121=2,'(FnCalls 1)'!B1180,IF('(Other Variables)'!C121=3,'(FnCalls 1)'!B1191,'(FnCalls 1)'!B1202))))</f>
        <v>0</v>
      </c>
    </row>
    <row r="43" spans="1:4" ht="12.75" hidden="1" customHeight="1" outlineLevel="2" x14ac:dyDescent="0.2">
      <c r="A43" s="59" t="str">
        <f>"         "&amp;Labels!B97</f>
        <v xml:space="preserve">         Indirect</v>
      </c>
      <c r="B43" s="172">
        <f>IF('(Other Variables)'!C122=0,'(FnCalls 1)'!B1213,IF('(Other Variables)'!C122=1,'(FnCalls 1)'!B1224,IF('(Other Variables)'!C122=2,'(FnCalls 1)'!B1235,IF('(Other Variables)'!C122=3,'(FnCalls 1)'!B1246,'(FnCalls 1)'!B1257))))</f>
        <v>0</v>
      </c>
    </row>
    <row r="44" spans="1:4" ht="12.75" hidden="1" customHeight="1" outlineLevel="2" collapsed="1" x14ac:dyDescent="0.2"/>
    <row r="45" spans="1:4" ht="12.75" hidden="1" customHeight="1" outlineLevel="1" collapsed="1" x14ac:dyDescent="0.2"/>
    <row r="46" spans="1:4" ht="12.75" customHeight="1" collapsed="1" x14ac:dyDescent="0.2"/>
    <row r="47" spans="1:4" ht="12.75" customHeight="1" x14ac:dyDescent="0.2">
      <c r="A47" s="281" t="str">
        <f>"Regression Coefficients"</f>
        <v>Regression Coefficients</v>
      </c>
      <c r="B47" s="281"/>
      <c r="C47" s="281"/>
      <c r="D47" s="281"/>
    </row>
    <row r="48" spans="1:4" ht="12.75" hidden="1" customHeight="1" outlineLevel="1" x14ac:dyDescent="0.2">
      <c r="A48" s="1" t="str">
        <f>" "</f>
        <v xml:space="preserve"> </v>
      </c>
    </row>
    <row r="49" spans="1:2" ht="12.75" hidden="1" customHeight="1" outlineLevel="1" x14ac:dyDescent="0.2">
      <c r="A49" s="3" t="str">
        <f>"Constant Term (B0)"</f>
        <v>Constant Term (B0)</v>
      </c>
    </row>
    <row r="50" spans="1:2" ht="12.75" hidden="1" customHeight="1" outlineLevel="2" x14ac:dyDescent="0.2">
      <c r="A50" s="3" t="str">
        <f>" "</f>
        <v xml:space="preserve"> </v>
      </c>
    </row>
    <row r="51" spans="1:2" ht="12.75" hidden="1" customHeight="1" outlineLevel="2" x14ac:dyDescent="0.2">
      <c r="B51" s="48" t="str">
        <f>Labels!B111</f>
        <v>Drill Press</v>
      </c>
    </row>
    <row r="52" spans="1:2" ht="12.75" hidden="1" customHeight="1" outlineLevel="2" x14ac:dyDescent="0.2">
      <c r="A52" s="49" t="str">
        <f>Labels!B64</f>
        <v>Units History Intercept</v>
      </c>
      <c r="B52" s="169"/>
    </row>
    <row r="53" spans="1:2" ht="12.75" hidden="1" customHeight="1" outlineLevel="2" x14ac:dyDescent="0.2">
      <c r="A53" s="52" t="str">
        <f>"   "&amp;Labels!B100</f>
        <v xml:space="preserve">   East</v>
      </c>
      <c r="B53" s="170"/>
    </row>
    <row r="54" spans="1:2" ht="12.75" hidden="1" customHeight="1" outlineLevel="2" x14ac:dyDescent="0.2">
      <c r="A54" s="55" t="str">
        <f>"      "&amp;Labels!B92</f>
        <v xml:space="preserve">      Direct</v>
      </c>
      <c r="B54" s="171"/>
    </row>
    <row r="55" spans="1:2" ht="12.75" hidden="1" customHeight="1" outlineLevel="2" x14ac:dyDescent="0.2">
      <c r="A55" s="55" t="str">
        <f>"         "&amp;Labels!B96</f>
        <v xml:space="preserve">         Direct</v>
      </c>
      <c r="B55" s="171">
        <f>IF('(Other Variables)'!B118=0,'(FnCalls 1)'!F27,IF('(Other Variables)'!B118=1,'(FnCalls 1)'!F39,IF('(Other Variables)'!B118=2,'(FnCalls 1)'!F51,IF('(Other Variables)'!B118=3,'(FnCalls 1)'!F63,'(FnCalls 1)'!F75))))</f>
        <v>0</v>
      </c>
    </row>
    <row r="56" spans="1:2" ht="12.75" hidden="1" customHeight="1" outlineLevel="2" x14ac:dyDescent="0.2">
      <c r="A56" s="55" t="str">
        <f>"         "&amp;Labels!B97</f>
        <v xml:space="preserve">         Indirect</v>
      </c>
      <c r="B56" s="171">
        <f>IF('(Other Variables)'!B119=0,'(FnCalls 1)'!F327,IF('(Other Variables)'!B119=1,'(FnCalls 1)'!F339,IF('(Other Variables)'!B119=2,'(FnCalls 1)'!F351,IF('(Other Variables)'!B119=3,'(FnCalls 1)'!F363,'(FnCalls 1)'!F375))))</f>
        <v>0</v>
      </c>
    </row>
    <row r="57" spans="1:2" ht="12.75" hidden="1" customHeight="1" outlineLevel="2" x14ac:dyDescent="0.2">
      <c r="A57" s="55" t="str">
        <f>"      "&amp;Labels!B93</f>
        <v xml:space="preserve">      Indirect</v>
      </c>
      <c r="B57" s="171"/>
    </row>
    <row r="58" spans="1:2" ht="12.75" hidden="1" customHeight="1" outlineLevel="2" x14ac:dyDescent="0.2">
      <c r="A58" s="55" t="str">
        <f>"         "&amp;Labels!B96</f>
        <v xml:space="preserve">         Direct</v>
      </c>
      <c r="B58" s="171">
        <f>IF('(Other Variables)'!B121=0,'(FnCalls 1)'!F227,IF('(Other Variables)'!B121=1,'(FnCalls 1)'!F239,IF('(Other Variables)'!B121=2,'(FnCalls 1)'!F251,IF('(Other Variables)'!B121=3,'(FnCalls 1)'!F263,'(FnCalls 1)'!F275))))</f>
        <v>0</v>
      </c>
    </row>
    <row r="59" spans="1:2" ht="12.75" hidden="1" customHeight="1" outlineLevel="2" x14ac:dyDescent="0.2">
      <c r="A59" s="55" t="str">
        <f>"         "&amp;Labels!B97</f>
        <v xml:space="preserve">         Indirect</v>
      </c>
      <c r="B59" s="171">
        <f>IF('(Other Variables)'!B122=0,'(FnCalls 1)'!F527,IF('(Other Variables)'!B122=1,'(FnCalls 1)'!F539,IF('(Other Variables)'!B122=2,'(FnCalls 1)'!F551,IF('(Other Variables)'!B122=3,'(FnCalls 1)'!F563,'(FnCalls 1)'!F575))))</f>
        <v>0</v>
      </c>
    </row>
    <row r="60" spans="1:2" ht="12.75" hidden="1" customHeight="1" outlineLevel="2" x14ac:dyDescent="0.2">
      <c r="A60" s="52" t="str">
        <f>"   "&amp;Labels!B101</f>
        <v xml:space="preserve">   West</v>
      </c>
      <c r="B60" s="170"/>
    </row>
    <row r="61" spans="1:2" ht="12.75" hidden="1" customHeight="1" outlineLevel="2" x14ac:dyDescent="0.2">
      <c r="A61" s="55" t="str">
        <f>"      "&amp;Labels!B92</f>
        <v xml:space="preserve">      Direct</v>
      </c>
      <c r="B61" s="171"/>
    </row>
    <row r="62" spans="1:2" ht="12.75" hidden="1" customHeight="1" outlineLevel="2" x14ac:dyDescent="0.2">
      <c r="A62" s="55" t="str">
        <f>"         "&amp;Labels!B96</f>
        <v xml:space="preserve">         Direct</v>
      </c>
      <c r="B62" s="171">
        <f>IF('(Other Variables)'!C118=0,'(FnCalls 1)'!F127,IF('(Other Variables)'!C118=1,'(FnCalls 1)'!F139,IF('(Other Variables)'!C118=2,'(FnCalls 1)'!F151,IF('(Other Variables)'!C118=3,'(FnCalls 1)'!F163,'(FnCalls 1)'!F175))))</f>
        <v>0</v>
      </c>
    </row>
    <row r="63" spans="1:2" ht="12.75" hidden="1" customHeight="1" outlineLevel="2" x14ac:dyDescent="0.2">
      <c r="A63" s="55" t="str">
        <f>"         "&amp;Labels!B97</f>
        <v xml:space="preserve">         Indirect</v>
      </c>
      <c r="B63" s="171">
        <f>IF('(Other Variables)'!C119=0,'(FnCalls 1)'!F627,IF('(Other Variables)'!C119=1,'(FnCalls 1)'!F639,IF('(Other Variables)'!C119=2,'(FnCalls 1)'!F651,IF('(Other Variables)'!C119=3,'(FnCalls 1)'!F663,'(FnCalls 1)'!F675))))</f>
        <v>0</v>
      </c>
    </row>
    <row r="64" spans="1:2" ht="12.75" hidden="1" customHeight="1" outlineLevel="2" x14ac:dyDescent="0.2">
      <c r="A64" s="55" t="str">
        <f>"      "&amp;Labels!B93</f>
        <v xml:space="preserve">      Indirect</v>
      </c>
      <c r="B64" s="171"/>
    </row>
    <row r="65" spans="1:2" ht="12.75" hidden="1" customHeight="1" outlineLevel="2" x14ac:dyDescent="0.2">
      <c r="A65" s="55" t="str">
        <f>"         "&amp;Labels!B96</f>
        <v xml:space="preserve">         Direct</v>
      </c>
      <c r="B65" s="171">
        <f>IF('(Other Variables)'!C121=0,'(FnCalls 1)'!F427,IF('(Other Variables)'!C121=1,'(FnCalls 1)'!F439,IF('(Other Variables)'!C121=2,'(FnCalls 1)'!F451,IF('(Other Variables)'!C121=3,'(FnCalls 1)'!F463,'(FnCalls 1)'!F475))))</f>
        <v>0</v>
      </c>
    </row>
    <row r="66" spans="1:2" ht="12.75" hidden="1" customHeight="1" outlineLevel="2" x14ac:dyDescent="0.2">
      <c r="A66" s="59" t="str">
        <f>"         "&amp;Labels!B97</f>
        <v xml:space="preserve">         Indirect</v>
      </c>
      <c r="B66" s="172">
        <f>IF('(Other Variables)'!C122=0,'(FnCalls 1)'!F727,IF('(Other Variables)'!C122=1,'(FnCalls 1)'!F739,IF('(Other Variables)'!C122=2,'(FnCalls 1)'!F751,IF('(Other Variables)'!C122=3,'(FnCalls 1)'!F763,'(FnCalls 1)'!F775))))</f>
        <v>0</v>
      </c>
    </row>
    <row r="67" spans="1:2" ht="12.75" hidden="1" customHeight="1" outlineLevel="2" collapsed="1" x14ac:dyDescent="0.2"/>
    <row r="68" spans="1:2" ht="12.75" hidden="1" customHeight="1" outlineLevel="1" collapsed="1" x14ac:dyDescent="0.2">
      <c r="A68" s="283" t="str">
        <f>"Standard Error of B0"</f>
        <v>Standard Error of B0</v>
      </c>
      <c r="B68" s="283"/>
    </row>
    <row r="69" spans="1:2" ht="12.75" hidden="1" customHeight="1" outlineLevel="2" x14ac:dyDescent="0.2">
      <c r="A69" s="283" t="str">
        <f>" "</f>
        <v xml:space="preserve"> </v>
      </c>
      <c r="B69" s="283"/>
    </row>
    <row r="70" spans="1:2" ht="12.75" hidden="1" customHeight="1" outlineLevel="2" x14ac:dyDescent="0.2">
      <c r="B70" s="48" t="str">
        <f>Labels!B111</f>
        <v>Drill Press</v>
      </c>
    </row>
    <row r="71" spans="1:2" ht="12.75" hidden="1" customHeight="1" outlineLevel="2" x14ac:dyDescent="0.2">
      <c r="A71" s="49" t="str">
        <f>Labels!B66</f>
        <v>Units B0 Std Error</v>
      </c>
      <c r="B71" s="169"/>
    </row>
    <row r="72" spans="1:2" ht="12.75" hidden="1" customHeight="1" outlineLevel="2" x14ac:dyDescent="0.2">
      <c r="A72" s="52" t="str">
        <f>"   "&amp;Labels!B100</f>
        <v xml:space="preserve">   East</v>
      </c>
      <c r="B72" s="170"/>
    </row>
    <row r="73" spans="1:2" ht="12.75" hidden="1" customHeight="1" outlineLevel="2" x14ac:dyDescent="0.2">
      <c r="A73" s="55" t="str">
        <f>"      "&amp;Labels!B92</f>
        <v xml:space="preserve">      Direct</v>
      </c>
      <c r="B73" s="171"/>
    </row>
    <row r="74" spans="1:2" ht="12.75" hidden="1" customHeight="1" outlineLevel="2" x14ac:dyDescent="0.2">
      <c r="A74" s="55" t="str">
        <f>"         "&amp;Labels!B96</f>
        <v xml:space="preserve">         Direct</v>
      </c>
      <c r="B74" s="171">
        <f>IF('(Other Variables)'!B118=0,'(FnCalls 1)'!F28,IF('(Other Variables)'!B118=1,'(FnCalls 1)'!F40,IF('(Other Variables)'!B118=2,'(FnCalls 1)'!F52,IF('(Other Variables)'!B118=3,'(FnCalls 1)'!F64,'(FnCalls 1)'!F76))))</f>
        <v>0</v>
      </c>
    </row>
    <row r="75" spans="1:2" ht="12.75" hidden="1" customHeight="1" outlineLevel="2" x14ac:dyDescent="0.2">
      <c r="A75" s="55" t="str">
        <f>"         "&amp;Labels!B97</f>
        <v xml:space="preserve">         Indirect</v>
      </c>
      <c r="B75" s="171">
        <f>IF('(Other Variables)'!B119=0,'(FnCalls 1)'!F328,IF('(Other Variables)'!B119=1,'(FnCalls 1)'!F340,IF('(Other Variables)'!B119=2,'(FnCalls 1)'!F352,IF('(Other Variables)'!B119=3,'(FnCalls 1)'!F364,'(FnCalls 1)'!F376))))</f>
        <v>0</v>
      </c>
    </row>
    <row r="76" spans="1:2" ht="12.75" hidden="1" customHeight="1" outlineLevel="2" x14ac:dyDescent="0.2">
      <c r="A76" s="55" t="str">
        <f>"      "&amp;Labels!B93</f>
        <v xml:space="preserve">      Indirect</v>
      </c>
      <c r="B76" s="171"/>
    </row>
    <row r="77" spans="1:2" ht="12.75" hidden="1" customHeight="1" outlineLevel="2" x14ac:dyDescent="0.2">
      <c r="A77" s="55" t="str">
        <f>"         "&amp;Labels!B96</f>
        <v xml:space="preserve">         Direct</v>
      </c>
      <c r="B77" s="171">
        <f>IF('(Other Variables)'!B121=0,'(FnCalls 1)'!F228,IF('(Other Variables)'!B121=1,'(FnCalls 1)'!F240,IF('(Other Variables)'!B121=2,'(FnCalls 1)'!F252,IF('(Other Variables)'!B121=3,'(FnCalls 1)'!F264,'(FnCalls 1)'!F276))))</f>
        <v>0</v>
      </c>
    </row>
    <row r="78" spans="1:2" ht="12.75" hidden="1" customHeight="1" outlineLevel="2" x14ac:dyDescent="0.2">
      <c r="A78" s="55" t="str">
        <f>"         "&amp;Labels!B97</f>
        <v xml:space="preserve">         Indirect</v>
      </c>
      <c r="B78" s="171">
        <f>IF('(Other Variables)'!B122=0,'(FnCalls 1)'!F528,IF('(Other Variables)'!B122=1,'(FnCalls 1)'!F540,IF('(Other Variables)'!B122=2,'(FnCalls 1)'!F552,IF('(Other Variables)'!B122=3,'(FnCalls 1)'!F564,'(FnCalls 1)'!F576))))</f>
        <v>0</v>
      </c>
    </row>
    <row r="79" spans="1:2" ht="12.75" hidden="1" customHeight="1" outlineLevel="2" x14ac:dyDescent="0.2">
      <c r="A79" s="52" t="str">
        <f>"   "&amp;Labels!B101</f>
        <v xml:space="preserve">   West</v>
      </c>
      <c r="B79" s="170"/>
    </row>
    <row r="80" spans="1:2" ht="12.75" hidden="1" customHeight="1" outlineLevel="2" x14ac:dyDescent="0.2">
      <c r="A80" s="55" t="str">
        <f>"      "&amp;Labels!B92</f>
        <v xml:space="preserve">      Direct</v>
      </c>
      <c r="B80" s="171"/>
    </row>
    <row r="81" spans="1:2" ht="12.75" hidden="1" customHeight="1" outlineLevel="2" x14ac:dyDescent="0.2">
      <c r="A81" s="55" t="str">
        <f>"         "&amp;Labels!B96</f>
        <v xml:space="preserve">         Direct</v>
      </c>
      <c r="B81" s="171">
        <f>IF('(Other Variables)'!C118=0,'(FnCalls 1)'!F128,IF('(Other Variables)'!C118=1,'(FnCalls 1)'!F140,IF('(Other Variables)'!C118=2,'(FnCalls 1)'!F152,IF('(Other Variables)'!C118=3,'(FnCalls 1)'!F164,'(FnCalls 1)'!F176))))</f>
        <v>0</v>
      </c>
    </row>
    <row r="82" spans="1:2" ht="12.75" hidden="1" customHeight="1" outlineLevel="2" x14ac:dyDescent="0.2">
      <c r="A82" s="55" t="str">
        <f>"         "&amp;Labels!B97</f>
        <v xml:space="preserve">         Indirect</v>
      </c>
      <c r="B82" s="171">
        <f>IF('(Other Variables)'!C119=0,'(FnCalls 1)'!F628,IF('(Other Variables)'!C119=1,'(FnCalls 1)'!F640,IF('(Other Variables)'!C119=2,'(FnCalls 1)'!F652,IF('(Other Variables)'!C119=3,'(FnCalls 1)'!F664,'(FnCalls 1)'!F676))))</f>
        <v>0</v>
      </c>
    </row>
    <row r="83" spans="1:2" ht="12.75" hidden="1" customHeight="1" outlineLevel="2" x14ac:dyDescent="0.2">
      <c r="A83" s="55" t="str">
        <f>"      "&amp;Labels!B93</f>
        <v xml:space="preserve">      Indirect</v>
      </c>
      <c r="B83" s="171"/>
    </row>
    <row r="84" spans="1:2" ht="12.75" hidden="1" customHeight="1" outlineLevel="2" x14ac:dyDescent="0.2">
      <c r="A84" s="55" t="str">
        <f>"         "&amp;Labels!B96</f>
        <v xml:space="preserve">         Direct</v>
      </c>
      <c r="B84" s="171">
        <f>IF('(Other Variables)'!C121=0,'(FnCalls 1)'!F428,IF('(Other Variables)'!C121=1,'(FnCalls 1)'!F440,IF('(Other Variables)'!C121=2,'(FnCalls 1)'!F452,IF('(Other Variables)'!C121=3,'(FnCalls 1)'!F464,'(FnCalls 1)'!F476))))</f>
        <v>0</v>
      </c>
    </row>
    <row r="85" spans="1:2" ht="12.75" hidden="1" customHeight="1" outlineLevel="2" x14ac:dyDescent="0.2">
      <c r="A85" s="59" t="str">
        <f>"         "&amp;Labels!B97</f>
        <v xml:space="preserve">         Indirect</v>
      </c>
      <c r="B85" s="172">
        <f>IF('(Other Variables)'!C122=0,'(FnCalls 1)'!F728,IF('(Other Variables)'!C122=1,'(FnCalls 1)'!F740,IF('(Other Variables)'!C122=2,'(FnCalls 1)'!F752,IF('(Other Variables)'!C122=3,'(FnCalls 1)'!F764,'(FnCalls 1)'!F776))))</f>
        <v>0</v>
      </c>
    </row>
    <row r="86" spans="1:2" ht="12.75" hidden="1" customHeight="1" outlineLevel="2" collapsed="1" x14ac:dyDescent="0.2"/>
    <row r="87" spans="1:2" ht="12.75" hidden="1" customHeight="1" outlineLevel="1" collapsed="1" x14ac:dyDescent="0.2">
      <c r="A87" s="3" t="str">
        <f>"Slope (B1)"</f>
        <v>Slope (B1)</v>
      </c>
    </row>
    <row r="88" spans="1:2" ht="12.75" hidden="1" customHeight="1" outlineLevel="2" x14ac:dyDescent="0.2">
      <c r="A88" s="3" t="str">
        <f>" "</f>
        <v xml:space="preserve"> </v>
      </c>
    </row>
    <row r="89" spans="1:2" ht="12.75" hidden="1" customHeight="1" outlineLevel="2" x14ac:dyDescent="0.2">
      <c r="B89" s="48" t="str">
        <f>Labels!B111</f>
        <v>Drill Press</v>
      </c>
    </row>
    <row r="90" spans="1:2" ht="12.75" hidden="1" customHeight="1" outlineLevel="2" x14ac:dyDescent="0.2">
      <c r="A90" s="49" t="str">
        <f>Labels!B68</f>
        <v>Units History Slope</v>
      </c>
      <c r="B90" s="173"/>
    </row>
    <row r="91" spans="1:2" ht="12.75" hidden="1" customHeight="1" outlineLevel="2" x14ac:dyDescent="0.2">
      <c r="A91" s="52" t="str">
        <f>"   "&amp;Labels!B100</f>
        <v xml:space="preserve">   East</v>
      </c>
      <c r="B91" s="174"/>
    </row>
    <row r="92" spans="1:2" ht="12.75" hidden="1" customHeight="1" outlineLevel="2" x14ac:dyDescent="0.2">
      <c r="A92" s="55" t="str">
        <f>"      "&amp;Labels!B92</f>
        <v xml:space="preserve">      Direct</v>
      </c>
      <c r="B92" s="175"/>
    </row>
    <row r="93" spans="1:2" ht="12.75" hidden="1" customHeight="1" outlineLevel="2" x14ac:dyDescent="0.2">
      <c r="A93" s="55" t="str">
        <f>"         "&amp;Labels!B96</f>
        <v xml:space="preserve">         Direct</v>
      </c>
      <c r="B93" s="175">
        <f>MIN(MAX(B133*B55,'(Other Variables)'!B145),B131*B55)</f>
        <v>0</v>
      </c>
    </row>
    <row r="94" spans="1:2" ht="12.75" hidden="1" customHeight="1" outlineLevel="2" x14ac:dyDescent="0.2">
      <c r="A94" s="55" t="str">
        <f>"         "&amp;Labels!B97</f>
        <v xml:space="preserve">         Indirect</v>
      </c>
      <c r="B94" s="175">
        <f>MIN(MAX(B133*B56,'(Other Variables)'!B146),B131*B56)</f>
        <v>0</v>
      </c>
    </row>
    <row r="95" spans="1:2" ht="12.75" hidden="1" customHeight="1" outlineLevel="2" x14ac:dyDescent="0.2">
      <c r="A95" s="55" t="str">
        <f>"      "&amp;Labels!B93</f>
        <v xml:space="preserve">      Indirect</v>
      </c>
      <c r="B95" s="175"/>
    </row>
    <row r="96" spans="1:2" ht="12.75" hidden="1" customHeight="1" outlineLevel="2" x14ac:dyDescent="0.2">
      <c r="A96" s="55" t="str">
        <f>"         "&amp;Labels!B96</f>
        <v xml:space="preserve">         Direct</v>
      </c>
      <c r="B96" s="175">
        <f>MIN(MAX(B133*B58,'(Other Variables)'!B148),B131*B58)</f>
        <v>0</v>
      </c>
    </row>
    <row r="97" spans="1:2" ht="12.75" hidden="1" customHeight="1" outlineLevel="2" x14ac:dyDescent="0.2">
      <c r="A97" s="55" t="str">
        <f>"         "&amp;Labels!B97</f>
        <v xml:space="preserve">         Indirect</v>
      </c>
      <c r="B97" s="175">
        <f>MIN(MAX(B133*B59,'(Other Variables)'!B149),B131*B59)</f>
        <v>0</v>
      </c>
    </row>
    <row r="98" spans="1:2" ht="12.75" hidden="1" customHeight="1" outlineLevel="2" x14ac:dyDescent="0.2">
      <c r="A98" s="52" t="str">
        <f>"   "&amp;Labels!B101</f>
        <v xml:space="preserve">   West</v>
      </c>
      <c r="B98" s="174"/>
    </row>
    <row r="99" spans="1:2" ht="12.75" hidden="1" customHeight="1" outlineLevel="2" x14ac:dyDescent="0.2">
      <c r="A99" s="55" t="str">
        <f>"      "&amp;Labels!B92</f>
        <v xml:space="preserve">      Direct</v>
      </c>
      <c r="B99" s="175"/>
    </row>
    <row r="100" spans="1:2" ht="12.75" hidden="1" customHeight="1" outlineLevel="2" x14ac:dyDescent="0.2">
      <c r="A100" s="55" t="str">
        <f>"         "&amp;Labels!B96</f>
        <v xml:space="preserve">         Direct</v>
      </c>
      <c r="B100" s="175">
        <f>MIN(MAX(B133*B62,'(Other Variables)'!B152),B131*B62)</f>
        <v>0</v>
      </c>
    </row>
    <row r="101" spans="1:2" ht="12.75" hidden="1" customHeight="1" outlineLevel="2" x14ac:dyDescent="0.2">
      <c r="A101" s="55" t="str">
        <f>"         "&amp;Labels!B97</f>
        <v xml:space="preserve">         Indirect</v>
      </c>
      <c r="B101" s="175">
        <f>MIN(MAX(B133*B63,'(Other Variables)'!B153),B131*B63)</f>
        <v>0</v>
      </c>
    </row>
    <row r="102" spans="1:2" ht="12.75" hidden="1" customHeight="1" outlineLevel="2" x14ac:dyDescent="0.2">
      <c r="A102" s="55" t="str">
        <f>"      "&amp;Labels!B93</f>
        <v xml:space="preserve">      Indirect</v>
      </c>
      <c r="B102" s="175"/>
    </row>
    <row r="103" spans="1:2" ht="12.75" hidden="1" customHeight="1" outlineLevel="2" x14ac:dyDescent="0.2">
      <c r="A103" s="55" t="str">
        <f>"         "&amp;Labels!B96</f>
        <v xml:space="preserve">         Direct</v>
      </c>
      <c r="B103" s="175">
        <f>MIN(MAX(B133*B65,'(Other Variables)'!B155),B131*B65)</f>
        <v>0</v>
      </c>
    </row>
    <row r="104" spans="1:2" ht="12.75" hidden="1" customHeight="1" outlineLevel="2" x14ac:dyDescent="0.2">
      <c r="A104" s="59" t="str">
        <f>"         "&amp;Labels!B97</f>
        <v xml:space="preserve">         Indirect</v>
      </c>
      <c r="B104" s="176">
        <f>MIN(MAX(B133*B66,'(Other Variables)'!B156),B131*B66)</f>
        <v>0</v>
      </c>
    </row>
    <row r="105" spans="1:2" ht="12.75" hidden="1" customHeight="1" outlineLevel="2" collapsed="1" x14ac:dyDescent="0.2"/>
    <row r="106" spans="1:2" ht="12.75" hidden="1" customHeight="1" outlineLevel="1" collapsed="1" x14ac:dyDescent="0.2">
      <c r="A106" s="283" t="str">
        <f>"Standard Error of B1"</f>
        <v>Standard Error of B1</v>
      </c>
      <c r="B106" s="283"/>
    </row>
    <row r="107" spans="1:2" ht="12.75" hidden="1" customHeight="1" outlineLevel="2" x14ac:dyDescent="0.2">
      <c r="A107" s="283" t="str">
        <f>" "</f>
        <v xml:space="preserve"> </v>
      </c>
      <c r="B107" s="283"/>
    </row>
    <row r="108" spans="1:2" ht="12.75" hidden="1" customHeight="1" outlineLevel="2" x14ac:dyDescent="0.2">
      <c r="B108" s="48" t="str">
        <f>Labels!B111</f>
        <v>Drill Press</v>
      </c>
    </row>
    <row r="109" spans="1:2" ht="12.75" hidden="1" customHeight="1" outlineLevel="2" x14ac:dyDescent="0.2">
      <c r="A109" s="49" t="str">
        <f>Labels!B71</f>
        <v>Units B1 Std Error</v>
      </c>
      <c r="B109" s="173"/>
    </row>
    <row r="110" spans="1:2" ht="12.75" hidden="1" customHeight="1" outlineLevel="2" x14ac:dyDescent="0.2">
      <c r="A110" s="52" t="str">
        <f>"   "&amp;Labels!B100</f>
        <v xml:space="preserve">   East</v>
      </c>
      <c r="B110" s="174"/>
    </row>
    <row r="111" spans="1:2" ht="12.75" hidden="1" customHeight="1" outlineLevel="2" x14ac:dyDescent="0.2">
      <c r="A111" s="55" t="str">
        <f>"      "&amp;Labels!B92</f>
        <v xml:space="preserve">      Direct</v>
      </c>
      <c r="B111" s="175"/>
    </row>
    <row r="112" spans="1:2" ht="12.75" hidden="1" customHeight="1" outlineLevel="2" x14ac:dyDescent="0.2">
      <c r="A112" s="55" t="str">
        <f>"         "&amp;Labels!B96</f>
        <v xml:space="preserve">         Direct</v>
      </c>
      <c r="B112" s="175">
        <f>IF('(Other Variables)'!B118=0,'(FnCalls 1)'!E28,IF('(Other Variables)'!B118=1,'(FnCalls 1)'!E40,IF('(Other Variables)'!B118=2,'(FnCalls 1)'!E52,IF('(Other Variables)'!B118=3,'(FnCalls 1)'!E64,'(FnCalls 1)'!E76))))</f>
        <v>0</v>
      </c>
    </row>
    <row r="113" spans="1:2" ht="12.75" hidden="1" customHeight="1" outlineLevel="2" x14ac:dyDescent="0.2">
      <c r="A113" s="55" t="str">
        <f>"         "&amp;Labels!B97</f>
        <v xml:space="preserve">         Indirect</v>
      </c>
      <c r="B113" s="175">
        <f>IF('(Other Variables)'!B119=0,'(FnCalls 1)'!E328,IF('(Other Variables)'!B119=1,'(FnCalls 1)'!E340,IF('(Other Variables)'!B119=2,'(FnCalls 1)'!E352,IF('(Other Variables)'!B119=3,'(FnCalls 1)'!E364,'(FnCalls 1)'!E376))))</f>
        <v>0</v>
      </c>
    </row>
    <row r="114" spans="1:2" ht="12.75" hidden="1" customHeight="1" outlineLevel="2" x14ac:dyDescent="0.2">
      <c r="A114" s="55" t="str">
        <f>"      "&amp;Labels!B93</f>
        <v xml:space="preserve">      Indirect</v>
      </c>
      <c r="B114" s="175"/>
    </row>
    <row r="115" spans="1:2" ht="12.75" hidden="1" customHeight="1" outlineLevel="2" x14ac:dyDescent="0.2">
      <c r="A115" s="55" t="str">
        <f>"         "&amp;Labels!B96</f>
        <v xml:space="preserve">         Direct</v>
      </c>
      <c r="B115" s="175">
        <f>IF('(Other Variables)'!B121=0,'(FnCalls 1)'!E228,IF('(Other Variables)'!B121=1,'(FnCalls 1)'!E240,IF('(Other Variables)'!B121=2,'(FnCalls 1)'!E252,IF('(Other Variables)'!B121=3,'(FnCalls 1)'!E264,'(FnCalls 1)'!E276))))</f>
        <v>0</v>
      </c>
    </row>
    <row r="116" spans="1:2" ht="12.75" hidden="1" customHeight="1" outlineLevel="2" x14ac:dyDescent="0.2">
      <c r="A116" s="55" t="str">
        <f>"         "&amp;Labels!B97</f>
        <v xml:space="preserve">         Indirect</v>
      </c>
      <c r="B116" s="175">
        <f>IF('(Other Variables)'!B122=0,'(FnCalls 1)'!E528,IF('(Other Variables)'!B122=1,'(FnCalls 1)'!E540,IF('(Other Variables)'!B122=2,'(FnCalls 1)'!E552,IF('(Other Variables)'!B122=3,'(FnCalls 1)'!E564,'(FnCalls 1)'!E576))))</f>
        <v>0</v>
      </c>
    </row>
    <row r="117" spans="1:2" ht="12.75" hidden="1" customHeight="1" outlineLevel="2" x14ac:dyDescent="0.2">
      <c r="A117" s="52" t="str">
        <f>"   "&amp;Labels!B101</f>
        <v xml:space="preserve">   West</v>
      </c>
      <c r="B117" s="174"/>
    </row>
    <row r="118" spans="1:2" ht="12.75" hidden="1" customHeight="1" outlineLevel="2" x14ac:dyDescent="0.2">
      <c r="A118" s="55" t="str">
        <f>"      "&amp;Labels!B92</f>
        <v xml:space="preserve">      Direct</v>
      </c>
      <c r="B118" s="175"/>
    </row>
    <row r="119" spans="1:2" ht="12.75" hidden="1" customHeight="1" outlineLevel="2" x14ac:dyDescent="0.2">
      <c r="A119" s="55" t="str">
        <f>"         "&amp;Labels!B96</f>
        <v xml:space="preserve">         Direct</v>
      </c>
      <c r="B119" s="175">
        <f>IF('(Other Variables)'!C118=0,'(FnCalls 1)'!E128,IF('(Other Variables)'!C118=1,'(FnCalls 1)'!E140,IF('(Other Variables)'!C118=2,'(FnCalls 1)'!E152,IF('(Other Variables)'!C118=3,'(FnCalls 1)'!E164,'(FnCalls 1)'!E176))))</f>
        <v>0</v>
      </c>
    </row>
    <row r="120" spans="1:2" ht="12.75" hidden="1" customHeight="1" outlineLevel="2" x14ac:dyDescent="0.2">
      <c r="A120" s="55" t="str">
        <f>"         "&amp;Labels!B97</f>
        <v xml:space="preserve">         Indirect</v>
      </c>
      <c r="B120" s="175">
        <f>IF('(Other Variables)'!C119=0,'(FnCalls 1)'!E628,IF('(Other Variables)'!C119=1,'(FnCalls 1)'!E640,IF('(Other Variables)'!C119=2,'(FnCalls 1)'!E652,IF('(Other Variables)'!C119=3,'(FnCalls 1)'!E664,'(FnCalls 1)'!E676))))</f>
        <v>0</v>
      </c>
    </row>
    <row r="121" spans="1:2" ht="12.75" hidden="1" customHeight="1" outlineLevel="2" x14ac:dyDescent="0.2">
      <c r="A121" s="55" t="str">
        <f>"      "&amp;Labels!B93</f>
        <v xml:space="preserve">      Indirect</v>
      </c>
      <c r="B121" s="175"/>
    </row>
    <row r="122" spans="1:2" ht="12.75" hidden="1" customHeight="1" outlineLevel="2" x14ac:dyDescent="0.2">
      <c r="A122" s="55" t="str">
        <f>"         "&amp;Labels!B96</f>
        <v xml:space="preserve">         Direct</v>
      </c>
      <c r="B122" s="175">
        <f>IF('(Other Variables)'!C121=0,'(FnCalls 1)'!E428,IF('(Other Variables)'!C121=1,'(FnCalls 1)'!E440,IF('(Other Variables)'!C121=2,'(FnCalls 1)'!E452,IF('(Other Variables)'!C121=3,'(FnCalls 1)'!E464,'(FnCalls 1)'!E476))))</f>
        <v>0</v>
      </c>
    </row>
    <row r="123" spans="1:2" ht="12.75" hidden="1" customHeight="1" outlineLevel="2" x14ac:dyDescent="0.2">
      <c r="A123" s="59" t="str">
        <f>"         "&amp;Labels!B97</f>
        <v xml:space="preserve">         Indirect</v>
      </c>
      <c r="B123" s="176">
        <f>IF('(Other Variables)'!C122=0,'(FnCalls 1)'!E728,IF('(Other Variables)'!C122=1,'(FnCalls 1)'!E740,IF('(Other Variables)'!C122=2,'(FnCalls 1)'!E752,IF('(Other Variables)'!C122=3,'(FnCalls 1)'!E764,'(FnCalls 1)'!E776))))</f>
        <v>0</v>
      </c>
    </row>
    <row r="124" spans="1:2" ht="12.75" hidden="1" customHeight="1" outlineLevel="2" collapsed="1" x14ac:dyDescent="0.2"/>
    <row r="125" spans="1:2" ht="12.75" hidden="1" customHeight="1" outlineLevel="1" collapsed="1" x14ac:dyDescent="0.2"/>
    <row r="126" spans="1:2" ht="12.75" customHeight="1" collapsed="1" x14ac:dyDescent="0.2"/>
    <row r="127" spans="1:2" ht="12.75" customHeight="1" x14ac:dyDescent="0.2">
      <c r="A127" s="281" t="str">
        <f>"Regression Bumpers"</f>
        <v>Regression Bumpers</v>
      </c>
      <c r="B127" s="281"/>
    </row>
    <row r="128" spans="1:2" ht="12.75" hidden="1" customHeight="1" outlineLevel="1" x14ac:dyDescent="0.2">
      <c r="A128" s="1" t="str">
        <f>" "</f>
        <v xml:space="preserve"> </v>
      </c>
    </row>
    <row r="129" spans="1:3" ht="12.75" hidden="1" customHeight="1" outlineLevel="1" x14ac:dyDescent="0.2">
      <c r="A129" s="49" t="str">
        <f>Labels!B25</f>
        <v>Max Annual Unit Growth Rate</v>
      </c>
      <c r="B129" s="177">
        <v>0.6</v>
      </c>
    </row>
    <row r="130" spans="1:3" ht="12.75" hidden="1" customHeight="1" outlineLevel="1" x14ac:dyDescent="0.2">
      <c r="A130" s="90"/>
      <c r="B130" s="90"/>
    </row>
    <row r="131" spans="1:3" ht="12.75" hidden="1" customHeight="1" outlineLevel="1" x14ac:dyDescent="0.2">
      <c r="A131" s="57" t="str">
        <f>Labels!B26</f>
        <v>Max B1/B0 (Yr)</v>
      </c>
      <c r="B131" s="178">
        <f>B129*4</f>
        <v>2.4</v>
      </c>
    </row>
    <row r="132" spans="1:3" ht="12.75" hidden="1" customHeight="1" outlineLevel="1" x14ac:dyDescent="0.2">
      <c r="A132" s="90"/>
      <c r="B132" s="90"/>
    </row>
    <row r="133" spans="1:3" ht="12.75" hidden="1" customHeight="1" outlineLevel="1" x14ac:dyDescent="0.2">
      <c r="A133" s="57" t="str">
        <f>Labels!B27</f>
        <v>Min B1/B0 (Yr)</v>
      </c>
      <c r="B133" s="178">
        <f>(-B129)*4</f>
        <v>-2.4</v>
      </c>
    </row>
    <row r="134" spans="1:3" ht="12.75" hidden="1" customHeight="1" outlineLevel="1" x14ac:dyDescent="0.2">
      <c r="A134" s="90"/>
      <c r="B134" s="90"/>
    </row>
    <row r="135" spans="1:3" ht="12.75" hidden="1" customHeight="1" outlineLevel="1" x14ac:dyDescent="0.2">
      <c r="A135" s="49" t="str">
        <f>Labels!B22</f>
        <v>Convergence Speed</v>
      </c>
      <c r="B135" s="179"/>
    </row>
    <row r="136" spans="1:3" ht="12.75" hidden="1" customHeight="1" outlineLevel="1" x14ac:dyDescent="0.2">
      <c r="A136" s="52" t="str">
        <f>"   "&amp;Labels!B104</f>
        <v xml:space="preserve">   Products</v>
      </c>
      <c r="B136" s="180">
        <f>1</f>
        <v>1</v>
      </c>
    </row>
    <row r="137" spans="1:3" ht="12.75" hidden="1" customHeight="1" outlineLevel="1" x14ac:dyDescent="0.2">
      <c r="A137" s="52" t="str">
        <f>"   "&amp;Labels!B105</f>
        <v xml:space="preserve">   Locations</v>
      </c>
      <c r="B137" s="180">
        <f>1</f>
        <v>1</v>
      </c>
    </row>
    <row r="138" spans="1:3" ht="12.75" hidden="1" customHeight="1" outlineLevel="1" x14ac:dyDescent="0.2">
      <c r="A138" s="52" t="str">
        <f>"   "&amp;Labels!B106</f>
        <v xml:space="preserve">   Channels</v>
      </c>
      <c r="B138" s="180">
        <f>1</f>
        <v>1</v>
      </c>
    </row>
    <row r="139" spans="1:3" ht="12.75" hidden="1" customHeight="1" outlineLevel="1" x14ac:dyDescent="0.2">
      <c r="A139" s="52" t="str">
        <f>"   "&amp;Labels!B107</f>
        <v xml:space="preserve">   Segments</v>
      </c>
      <c r="B139" s="180">
        <f>1</f>
        <v>1</v>
      </c>
    </row>
    <row r="140" spans="1:3" ht="12.75" hidden="1" customHeight="1" outlineLevel="1" x14ac:dyDescent="0.2">
      <c r="A140" s="166" t="str">
        <f>"   "&amp;Labels!B108</f>
        <v xml:space="preserve">   Total</v>
      </c>
      <c r="B140" s="181">
        <f>1</f>
        <v>1</v>
      </c>
    </row>
    <row r="141" spans="1:3" ht="12.75" hidden="1" customHeight="1" outlineLevel="1" x14ac:dyDescent="0.2"/>
    <row r="142" spans="1:3" ht="12.75" hidden="1" customHeight="1" outlineLevel="1" collapsed="1" x14ac:dyDescent="0.2"/>
    <row r="143" spans="1:3" ht="12.75" customHeight="1" collapsed="1" x14ac:dyDescent="0.2"/>
    <row r="144" spans="1:3" ht="12.75" customHeight="1" x14ac:dyDescent="0.2">
      <c r="A144" s="281" t="str">
        <f>"Seasonality Parameters"</f>
        <v>Seasonality Parameters</v>
      </c>
      <c r="B144" s="281"/>
      <c r="C144" s="281"/>
    </row>
    <row r="145" spans="1:5" ht="12.75" hidden="1" customHeight="1" outlineLevel="1" x14ac:dyDescent="0.2">
      <c r="A145" s="1" t="str">
        <f>" "</f>
        <v xml:space="preserve"> </v>
      </c>
    </row>
    <row r="146" spans="1:5" ht="12.75" hidden="1" customHeight="1" outlineLevel="1" x14ac:dyDescent="0.2">
      <c r="B146" s="9" t="str">
        <f>Labels!B114</f>
        <v>Q1</v>
      </c>
      <c r="C146" s="10" t="str">
        <f>Labels!B115</f>
        <v>Q2</v>
      </c>
      <c r="D146" s="10" t="str">
        <f>Labels!B116</f>
        <v>Q3</v>
      </c>
      <c r="E146" s="11" t="str">
        <f>Labels!B117</f>
        <v>Q4</v>
      </c>
    </row>
    <row r="147" spans="1:5" ht="12.75" hidden="1" customHeight="1" outlineLevel="1" x14ac:dyDescent="0.2">
      <c r="A147" s="49" t="str">
        <f>Labels!B73</f>
        <v>Units Season Coeffs</v>
      </c>
      <c r="B147" s="182"/>
      <c r="C147" s="182"/>
      <c r="D147" s="182"/>
      <c r="E147" s="173"/>
    </row>
    <row r="148" spans="1:5" ht="12.75" hidden="1" customHeight="1" outlineLevel="1" x14ac:dyDescent="0.2">
      <c r="A148" s="52" t="str">
        <f>"   "&amp;Labels!B111</f>
        <v xml:space="preserve">   Drill Press</v>
      </c>
      <c r="B148" s="183"/>
      <c r="C148" s="183"/>
      <c r="D148" s="183"/>
      <c r="E148" s="174"/>
    </row>
    <row r="149" spans="1:5" ht="12.75" hidden="1" customHeight="1" outlineLevel="1" x14ac:dyDescent="0.2">
      <c r="A149" s="55" t="str">
        <f>"      "&amp;Labels!B100</f>
        <v xml:space="preserve">      East</v>
      </c>
      <c r="B149" s="184"/>
      <c r="C149" s="184"/>
      <c r="D149" s="184"/>
      <c r="E149" s="175"/>
    </row>
    <row r="150" spans="1:5" ht="12.75" hidden="1" customHeight="1" outlineLevel="1" x14ac:dyDescent="0.2">
      <c r="A150" s="55" t="str">
        <f>"         "&amp;Labels!B92</f>
        <v xml:space="preserve">         Direct</v>
      </c>
      <c r="B150" s="184"/>
      <c r="C150" s="184"/>
      <c r="D150" s="184"/>
      <c r="E150" s="175"/>
    </row>
    <row r="151" spans="1:5" ht="12.75" hidden="1" customHeight="1" outlineLevel="1" x14ac:dyDescent="0.2">
      <c r="A151" s="55" t="str">
        <f>"            "&amp;Labels!B96</f>
        <v xml:space="preserve">            Direct</v>
      </c>
      <c r="B151" s="185">
        <f>'(Other Variables)'!B162-0.25*SUM('(Other Variables)'!B162:E162)</f>
        <v>0</v>
      </c>
      <c r="C151" s="185">
        <f>'(Other Variables)'!C162-0.25*SUM('(Other Variables)'!B162:E162)</f>
        <v>0</v>
      </c>
      <c r="D151" s="185">
        <f>'(Other Variables)'!D162-0.25*SUM('(Other Variables)'!B162:E162)</f>
        <v>0</v>
      </c>
      <c r="E151" s="186">
        <f>'(Other Variables)'!E162-0.25*SUM('(Other Variables)'!B162:E162)</f>
        <v>0</v>
      </c>
    </row>
    <row r="152" spans="1:5" ht="12.75" hidden="1" customHeight="1" outlineLevel="1" x14ac:dyDescent="0.2">
      <c r="A152" s="55" t="str">
        <f>"            "&amp;Labels!B97</f>
        <v xml:space="preserve">            Indirect</v>
      </c>
      <c r="B152" s="185">
        <f>'(Other Variables)'!B163-0.25*SUM('(Other Variables)'!B163:E163)</f>
        <v>0</v>
      </c>
      <c r="C152" s="185">
        <f>'(Other Variables)'!C163-0.25*SUM('(Other Variables)'!B163:E163)</f>
        <v>0</v>
      </c>
      <c r="D152" s="185">
        <f>'(Other Variables)'!D163-0.25*SUM('(Other Variables)'!B163:E163)</f>
        <v>0</v>
      </c>
      <c r="E152" s="186">
        <f>'(Other Variables)'!E163-0.25*SUM('(Other Variables)'!B163:E163)</f>
        <v>0</v>
      </c>
    </row>
    <row r="153" spans="1:5" ht="12.75" hidden="1" customHeight="1" outlineLevel="1" x14ac:dyDescent="0.2">
      <c r="A153" s="55" t="str">
        <f>"         "&amp;Labels!B93</f>
        <v xml:space="preserve">         Indirect</v>
      </c>
      <c r="B153" s="184"/>
      <c r="C153" s="184"/>
      <c r="D153" s="184"/>
      <c r="E153" s="175"/>
    </row>
    <row r="154" spans="1:5" ht="12.75" hidden="1" customHeight="1" outlineLevel="1" x14ac:dyDescent="0.2">
      <c r="A154" s="55" t="str">
        <f>"            "&amp;Labels!B96</f>
        <v xml:space="preserve">            Direct</v>
      </c>
      <c r="B154" s="185">
        <f>'(Other Variables)'!B166-0.25*SUM('(Other Variables)'!B166:E166)</f>
        <v>0</v>
      </c>
      <c r="C154" s="185">
        <f>'(Other Variables)'!C166-0.25*SUM('(Other Variables)'!B166:E166)</f>
        <v>0</v>
      </c>
      <c r="D154" s="185">
        <f>'(Other Variables)'!D166-0.25*SUM('(Other Variables)'!B166:E166)</f>
        <v>0</v>
      </c>
      <c r="E154" s="186">
        <f>'(Other Variables)'!E166-0.25*SUM('(Other Variables)'!B166:E166)</f>
        <v>0</v>
      </c>
    </row>
    <row r="155" spans="1:5" ht="12.75" hidden="1" customHeight="1" outlineLevel="1" x14ac:dyDescent="0.2">
      <c r="A155" s="55" t="str">
        <f>"            "&amp;Labels!B97</f>
        <v xml:space="preserve">            Indirect</v>
      </c>
      <c r="B155" s="185">
        <f>'(Other Variables)'!B167-0.25*SUM('(Other Variables)'!B167:E167)</f>
        <v>0</v>
      </c>
      <c r="C155" s="185">
        <f>'(Other Variables)'!C167-0.25*SUM('(Other Variables)'!B167:E167)</f>
        <v>0</v>
      </c>
      <c r="D155" s="185">
        <f>'(Other Variables)'!D167-0.25*SUM('(Other Variables)'!B167:E167)</f>
        <v>0</v>
      </c>
      <c r="E155" s="186">
        <f>'(Other Variables)'!E167-0.25*SUM('(Other Variables)'!B167:E167)</f>
        <v>0</v>
      </c>
    </row>
    <row r="156" spans="1:5" ht="12.75" hidden="1" customHeight="1" outlineLevel="1" x14ac:dyDescent="0.2">
      <c r="A156" s="55" t="str">
        <f>"      "&amp;Labels!B101</f>
        <v xml:space="preserve">      West</v>
      </c>
      <c r="B156" s="184"/>
      <c r="C156" s="184"/>
      <c r="D156" s="184"/>
      <c r="E156" s="175"/>
    </row>
    <row r="157" spans="1:5" ht="12.75" hidden="1" customHeight="1" outlineLevel="1" x14ac:dyDescent="0.2">
      <c r="A157" s="55" t="str">
        <f>"         "&amp;Labels!B92</f>
        <v xml:space="preserve">         Direct</v>
      </c>
      <c r="B157" s="184"/>
      <c r="C157" s="184"/>
      <c r="D157" s="184"/>
      <c r="E157" s="175"/>
    </row>
    <row r="158" spans="1:5" ht="12.75" hidden="1" customHeight="1" outlineLevel="1" x14ac:dyDescent="0.2">
      <c r="A158" s="55" t="str">
        <f>"            "&amp;Labels!B96</f>
        <v xml:space="preserve">            Direct</v>
      </c>
      <c r="B158" s="185">
        <f>'(Other Variables)'!B175-0.25*SUM('(Other Variables)'!B175:E175)</f>
        <v>0</v>
      </c>
      <c r="C158" s="185">
        <f>'(Other Variables)'!C175-0.25*SUM('(Other Variables)'!B175:E175)</f>
        <v>0</v>
      </c>
      <c r="D158" s="185">
        <f>'(Other Variables)'!D175-0.25*SUM('(Other Variables)'!B175:E175)</f>
        <v>0</v>
      </c>
      <c r="E158" s="186">
        <f>'(Other Variables)'!E175-0.25*SUM('(Other Variables)'!B175:E175)</f>
        <v>0</v>
      </c>
    </row>
    <row r="159" spans="1:5" ht="12.75" hidden="1" customHeight="1" outlineLevel="1" x14ac:dyDescent="0.2">
      <c r="A159" s="55" t="str">
        <f>"            "&amp;Labels!B97</f>
        <v xml:space="preserve">            Indirect</v>
      </c>
      <c r="B159" s="185">
        <f>'(Other Variables)'!B176-0.25*SUM('(Other Variables)'!B176:E176)</f>
        <v>0</v>
      </c>
      <c r="C159" s="185">
        <f>'(Other Variables)'!C176-0.25*SUM('(Other Variables)'!B176:E176)</f>
        <v>0</v>
      </c>
      <c r="D159" s="185">
        <f>'(Other Variables)'!D176-0.25*SUM('(Other Variables)'!B176:E176)</f>
        <v>0</v>
      </c>
      <c r="E159" s="186">
        <f>'(Other Variables)'!E176-0.25*SUM('(Other Variables)'!B176:E176)</f>
        <v>0</v>
      </c>
    </row>
    <row r="160" spans="1:5" ht="12.75" hidden="1" customHeight="1" outlineLevel="1" x14ac:dyDescent="0.2">
      <c r="A160" s="55" t="str">
        <f>"         "&amp;Labels!B93</f>
        <v xml:space="preserve">         Indirect</v>
      </c>
      <c r="B160" s="184"/>
      <c r="C160" s="184"/>
      <c r="D160" s="184"/>
      <c r="E160" s="175"/>
    </row>
    <row r="161" spans="1:9" ht="12.75" hidden="1" customHeight="1" outlineLevel="1" x14ac:dyDescent="0.2">
      <c r="A161" s="55" t="str">
        <f>"            "&amp;Labels!B96</f>
        <v xml:space="preserve">            Direct</v>
      </c>
      <c r="B161" s="185">
        <f>'(Other Variables)'!B179-0.25*SUM('(Other Variables)'!B179:E179)</f>
        <v>0</v>
      </c>
      <c r="C161" s="185">
        <f>'(Other Variables)'!C179-0.25*SUM('(Other Variables)'!B179:E179)</f>
        <v>0</v>
      </c>
      <c r="D161" s="185">
        <f>'(Other Variables)'!D179-0.25*SUM('(Other Variables)'!B179:E179)</f>
        <v>0</v>
      </c>
      <c r="E161" s="186">
        <f>'(Other Variables)'!E179-0.25*SUM('(Other Variables)'!B179:E179)</f>
        <v>0</v>
      </c>
    </row>
    <row r="162" spans="1:9" ht="12.75" hidden="1" customHeight="1" outlineLevel="1" x14ac:dyDescent="0.2">
      <c r="A162" s="59" t="str">
        <f>"            "&amp;Labels!B97</f>
        <v xml:space="preserve">            Indirect</v>
      </c>
      <c r="B162" s="187">
        <f>'(Other Variables)'!B180-0.25*SUM('(Other Variables)'!B180:E180)</f>
        <v>0</v>
      </c>
      <c r="C162" s="187">
        <f>'(Other Variables)'!C180-0.25*SUM('(Other Variables)'!B180:E180)</f>
        <v>0</v>
      </c>
      <c r="D162" s="187">
        <f>'(Other Variables)'!D180-0.25*SUM('(Other Variables)'!B180:E180)</f>
        <v>0</v>
      </c>
      <c r="E162" s="188">
        <f>'(Other Variables)'!E180-0.25*SUM('(Other Variables)'!B180:E180)</f>
        <v>0</v>
      </c>
    </row>
    <row r="163" spans="1:9" ht="12.75" hidden="1" customHeight="1" outlineLevel="1" x14ac:dyDescent="0.2"/>
    <row r="164" spans="1:9" ht="12.75" hidden="1" customHeight="1" outlineLevel="1" collapsed="1" x14ac:dyDescent="0.2"/>
    <row r="165" spans="1:9" ht="12.75" customHeight="1" collapsed="1" x14ac:dyDescent="0.2"/>
    <row r="166" spans="1:9" ht="12.75" customHeight="1" x14ac:dyDescent="0.2">
      <c r="A166" s="281" t="str">
        <f>"Regression Residuals"</f>
        <v>Regression Residuals</v>
      </c>
      <c r="B166" s="281"/>
    </row>
    <row r="167" spans="1:9" ht="12.75" hidden="1" customHeight="1" outlineLevel="1" x14ac:dyDescent="0.2">
      <c r="A167" s="1" t="str">
        <f>" "</f>
        <v xml:space="preserve"> </v>
      </c>
    </row>
    <row r="168" spans="1:9" ht="12.75" hidden="1" customHeight="1" outlineLevel="1" x14ac:dyDescent="0.2">
      <c r="A168" s="3" t="str">
        <f>"Adjusted Residuals"</f>
        <v>Adjusted Residuals</v>
      </c>
    </row>
    <row r="169" spans="1:9" ht="12.75" hidden="1" customHeight="1" outlineLevel="2" x14ac:dyDescent="0.2">
      <c r="A169" s="3" t="str">
        <f>" "</f>
        <v xml:space="preserve"> </v>
      </c>
    </row>
    <row r="170" spans="1:9" ht="12.75" hidden="1" customHeight="1" outlineLevel="2" x14ac:dyDescent="0.2">
      <c r="B170" s="9" t="str">
        <f>'(FnCalls 1)'!G6</f>
        <v>Q1 2009</v>
      </c>
      <c r="C170" s="10" t="str">
        <f>'(FnCalls 1)'!G7</f>
        <v>Q2 2009</v>
      </c>
      <c r="D170" s="10" t="str">
        <f>'(FnCalls 1)'!G8</f>
        <v>Q3 2009</v>
      </c>
      <c r="E170" s="10" t="str">
        <f>'(FnCalls 1)'!G9</f>
        <v>Q4 2009</v>
      </c>
      <c r="F170" s="10" t="str">
        <f>'(FnCalls 1)'!G10</f>
        <v>Q1 2010</v>
      </c>
      <c r="G170" s="10" t="str">
        <f>'(FnCalls 1)'!G11</f>
        <v>Q2 2010</v>
      </c>
      <c r="H170" s="10" t="str">
        <f>'(FnCalls 1)'!G12</f>
        <v>Q3 2010</v>
      </c>
      <c r="I170" s="11" t="str">
        <f>'(FnCalls 1)'!G13</f>
        <v>Q4 2010</v>
      </c>
    </row>
    <row r="171" spans="1:9" ht="12.75" hidden="1" customHeight="1" outlineLevel="2" x14ac:dyDescent="0.2">
      <c r="A171" s="49" t="str">
        <f>Labels!B81</f>
        <v>Unit Regression Residual</v>
      </c>
      <c r="B171" s="189"/>
      <c r="C171" s="189"/>
      <c r="D171" s="189"/>
      <c r="E171" s="189"/>
      <c r="F171" s="189"/>
      <c r="G171" s="189"/>
      <c r="H171" s="189"/>
      <c r="I171" s="169"/>
    </row>
    <row r="172" spans="1:9" ht="12.75" hidden="1" customHeight="1" outlineLevel="2" x14ac:dyDescent="0.2">
      <c r="A172" s="52" t="str">
        <f>"   "&amp;Labels!B111</f>
        <v xml:space="preserve">   Drill Press</v>
      </c>
      <c r="B172" s="190"/>
      <c r="C172" s="190"/>
      <c r="D172" s="190"/>
      <c r="E172" s="190"/>
      <c r="F172" s="190"/>
      <c r="G172" s="190"/>
      <c r="H172" s="190"/>
      <c r="I172" s="170"/>
    </row>
    <row r="173" spans="1:9" ht="12.75" hidden="1" customHeight="1" outlineLevel="2" x14ac:dyDescent="0.2">
      <c r="A173" s="55" t="str">
        <f>"      "&amp;Labels!B100</f>
        <v xml:space="preserve">      East</v>
      </c>
      <c r="B173" s="191"/>
      <c r="C173" s="191"/>
      <c r="D173" s="191"/>
      <c r="E173" s="191"/>
      <c r="F173" s="191"/>
      <c r="G173" s="191"/>
      <c r="H173" s="191"/>
      <c r="I173" s="171"/>
    </row>
    <row r="174" spans="1:9" ht="12.75" hidden="1" customHeight="1" outlineLevel="2" x14ac:dyDescent="0.2">
      <c r="A174" s="55" t="str">
        <f>"         "&amp;Labels!B92</f>
        <v xml:space="preserve">         Direct</v>
      </c>
      <c r="B174" s="191"/>
      <c r="C174" s="191"/>
      <c r="D174" s="191"/>
      <c r="E174" s="191"/>
      <c r="F174" s="191"/>
      <c r="G174" s="191"/>
      <c r="H174" s="191"/>
      <c r="I174" s="171"/>
    </row>
    <row r="175" spans="1:9" ht="12.75" hidden="1" customHeight="1" outlineLevel="2" x14ac:dyDescent="0.2">
      <c r="A175" s="55" t="str">
        <f>"            "&amp;Labels!B96</f>
        <v xml:space="preserve">            Direct</v>
      </c>
      <c r="B175" s="192">
        <f>IF(OR(AND('(Other Variables)'!B118=1,'(FnCalls 1)'!A6&lt;'(FnCalls 1)'!A7),AND('(Other Variables)'!B118=2,'(FnCalls 1)'!A6&lt;'(FnCalls 1)'!A8),AND('(Other Variables)'!B118=3,'(FnCalls 1)'!A6&lt;'(FnCalls 1)'!A9),AND('(Other Variables)'!B118=4,'(FnCalls 1)'!A6&lt;'(FnCalls 1)'!A10)),0,'Sales Summary'!B184-B55-'(Other Variables)'!B128*B93-'(Intermediate Computations)'!B459)</f>
        <v>0</v>
      </c>
      <c r="C175" s="192">
        <f>IF(OR(AND('(Other Variables)'!B118=1,'(FnCalls 1)'!A7&lt;'(FnCalls 1)'!A7),AND('(Other Variables)'!B118=2,'(FnCalls 1)'!A7&lt;'(FnCalls 1)'!A8),AND('(Other Variables)'!B118=3,'(FnCalls 1)'!A7&lt;'(FnCalls 1)'!A9),AND('(Other Variables)'!B118=4,'(FnCalls 1)'!A7&lt;'(FnCalls 1)'!A10)),0,'Sales Summary'!C184-B55-'(Other Variables)'!C128*B93-'(Intermediate Computations)'!C459)</f>
        <v>0</v>
      </c>
      <c r="D175" s="192">
        <f>IF(OR(AND('(Other Variables)'!B118=1,'(FnCalls 1)'!A8&lt;'(FnCalls 1)'!A7),AND('(Other Variables)'!B118=2,'(FnCalls 1)'!A8&lt;'(FnCalls 1)'!A8),AND('(Other Variables)'!B118=3,'(FnCalls 1)'!A8&lt;'(FnCalls 1)'!A9),AND('(Other Variables)'!B118=4,'(FnCalls 1)'!A8&lt;'(FnCalls 1)'!A10)),0,'Sales Summary'!D184-B55-'(Other Variables)'!D128*B93-'(Intermediate Computations)'!D459)</f>
        <v>0</v>
      </c>
      <c r="E175" s="192">
        <f>IF(OR(AND('(Other Variables)'!B118=1,'(FnCalls 1)'!A9&lt;'(FnCalls 1)'!A7),AND('(Other Variables)'!B118=2,'(FnCalls 1)'!A9&lt;'(FnCalls 1)'!A8),AND('(Other Variables)'!B118=3,'(FnCalls 1)'!A9&lt;'(FnCalls 1)'!A9),AND('(Other Variables)'!B118=4,'(FnCalls 1)'!A9&lt;'(FnCalls 1)'!A10)),0,'Sales Summary'!E184-B55-'(Other Variables)'!E128*B93-'(Intermediate Computations)'!E459)</f>
        <v>0</v>
      </c>
      <c r="F175" s="192">
        <f>IF(OR(AND('(Other Variables)'!B118=1,'(FnCalls 1)'!A10&lt;'(FnCalls 1)'!A7),AND('(Other Variables)'!B118=2,'(FnCalls 1)'!A10&lt;'(FnCalls 1)'!A8),AND('(Other Variables)'!B118=3,'(FnCalls 1)'!A10&lt;'(FnCalls 1)'!A9),AND('(Other Variables)'!B118=4,'(FnCalls 1)'!A10&lt;'(FnCalls 1)'!A10)),0,'Sales Summary'!F184-B55-'(Other Variables)'!F128*B93-'(Intermediate Computations)'!F459)</f>
        <v>0</v>
      </c>
      <c r="G175" s="192">
        <f>IF(OR(AND('(Other Variables)'!B118=1,'(FnCalls 1)'!A11&lt;'(FnCalls 1)'!A7),AND('(Other Variables)'!B118=2,'(FnCalls 1)'!A11&lt;'(FnCalls 1)'!A8),AND('(Other Variables)'!B118=3,'(FnCalls 1)'!A11&lt;'(FnCalls 1)'!A9),AND('(Other Variables)'!B118=4,'(FnCalls 1)'!A11&lt;'(FnCalls 1)'!A10)),0,'Sales Summary'!G184-B55-'(Other Variables)'!G128*B93-'(Intermediate Computations)'!G459)</f>
        <v>0</v>
      </c>
      <c r="H175" s="192">
        <f>IF(OR(AND('(Other Variables)'!B118=1,'(FnCalls 1)'!A12&lt;'(FnCalls 1)'!A7),AND('(Other Variables)'!B118=2,'(FnCalls 1)'!A12&lt;'(FnCalls 1)'!A8),AND('(Other Variables)'!B118=3,'(FnCalls 1)'!A12&lt;'(FnCalls 1)'!A9),AND('(Other Variables)'!B118=4,'(FnCalls 1)'!A12&lt;'(FnCalls 1)'!A10)),0,'Sales Summary'!H184-B55-'(Other Variables)'!H128*B93-'(Intermediate Computations)'!H459)</f>
        <v>0</v>
      </c>
      <c r="I175" s="193">
        <f>IF(OR(AND('(Other Variables)'!B118=1,'(FnCalls 1)'!A13&lt;'(FnCalls 1)'!A7),AND('(Other Variables)'!B118=2,'(FnCalls 1)'!A13&lt;'(FnCalls 1)'!A8),AND('(Other Variables)'!B118=3,'(FnCalls 1)'!A13&lt;'(FnCalls 1)'!A9),AND('(Other Variables)'!B118=4,'(FnCalls 1)'!A13&lt;'(FnCalls 1)'!A10)),0,'Sales Summary'!I184-B55-'(Other Variables)'!I128*B93-'(Intermediate Computations)'!I459)</f>
        <v>0</v>
      </c>
    </row>
    <row r="176" spans="1:9" ht="12.75" hidden="1" customHeight="1" outlineLevel="2" x14ac:dyDescent="0.2">
      <c r="A176" s="55" t="str">
        <f>"            "&amp;Labels!B97</f>
        <v xml:space="preserve">            Indirect</v>
      </c>
      <c r="B176" s="192">
        <f>IF(OR(AND('(Other Variables)'!B119=1,'(FnCalls 1)'!A6&lt;'(FnCalls 1)'!A7),AND('(Other Variables)'!B119=2,'(FnCalls 1)'!A6&lt;'(FnCalls 1)'!A8),AND('(Other Variables)'!B119=3,'(FnCalls 1)'!A6&lt;'(FnCalls 1)'!A9),AND('(Other Variables)'!B119=4,'(FnCalls 1)'!A6&lt;'(FnCalls 1)'!A10)),0,'Sales Summary'!B185-B56-'(Other Variables)'!B128*B94-'(Intermediate Computations)'!B465)</f>
        <v>0</v>
      </c>
      <c r="C176" s="192">
        <f>IF(OR(AND('(Other Variables)'!B119=1,'(FnCalls 1)'!A7&lt;'(FnCalls 1)'!A7),AND('(Other Variables)'!B119=2,'(FnCalls 1)'!A7&lt;'(FnCalls 1)'!A8),AND('(Other Variables)'!B119=3,'(FnCalls 1)'!A7&lt;'(FnCalls 1)'!A9),AND('(Other Variables)'!B119=4,'(FnCalls 1)'!A7&lt;'(FnCalls 1)'!A10)),0,'Sales Summary'!C185-B56-'(Other Variables)'!C128*B94-'(Intermediate Computations)'!C465)</f>
        <v>0</v>
      </c>
      <c r="D176" s="192">
        <f>IF(OR(AND('(Other Variables)'!B119=1,'(FnCalls 1)'!A8&lt;'(FnCalls 1)'!A7),AND('(Other Variables)'!B119=2,'(FnCalls 1)'!A8&lt;'(FnCalls 1)'!A8),AND('(Other Variables)'!B119=3,'(FnCalls 1)'!A8&lt;'(FnCalls 1)'!A9),AND('(Other Variables)'!B119=4,'(FnCalls 1)'!A8&lt;'(FnCalls 1)'!A10)),0,'Sales Summary'!D185-B56-'(Other Variables)'!D128*B94-'(Intermediate Computations)'!D465)</f>
        <v>0</v>
      </c>
      <c r="E176" s="192">
        <f>IF(OR(AND('(Other Variables)'!B119=1,'(FnCalls 1)'!A9&lt;'(FnCalls 1)'!A7),AND('(Other Variables)'!B119=2,'(FnCalls 1)'!A9&lt;'(FnCalls 1)'!A8),AND('(Other Variables)'!B119=3,'(FnCalls 1)'!A9&lt;'(FnCalls 1)'!A9),AND('(Other Variables)'!B119=4,'(FnCalls 1)'!A9&lt;'(FnCalls 1)'!A10)),0,'Sales Summary'!E185-B56-'(Other Variables)'!E128*B94-'(Intermediate Computations)'!E465)</f>
        <v>0</v>
      </c>
      <c r="F176" s="192">
        <f>IF(OR(AND('(Other Variables)'!B119=1,'(FnCalls 1)'!A10&lt;'(FnCalls 1)'!A7),AND('(Other Variables)'!B119=2,'(FnCalls 1)'!A10&lt;'(FnCalls 1)'!A8),AND('(Other Variables)'!B119=3,'(FnCalls 1)'!A10&lt;'(FnCalls 1)'!A9),AND('(Other Variables)'!B119=4,'(FnCalls 1)'!A10&lt;'(FnCalls 1)'!A10)),0,'Sales Summary'!F185-B56-'(Other Variables)'!F128*B94-'(Intermediate Computations)'!F465)</f>
        <v>0</v>
      </c>
      <c r="G176" s="192">
        <f>IF(OR(AND('(Other Variables)'!B119=1,'(FnCalls 1)'!A11&lt;'(FnCalls 1)'!A7),AND('(Other Variables)'!B119=2,'(FnCalls 1)'!A11&lt;'(FnCalls 1)'!A8),AND('(Other Variables)'!B119=3,'(FnCalls 1)'!A11&lt;'(FnCalls 1)'!A9),AND('(Other Variables)'!B119=4,'(FnCalls 1)'!A11&lt;'(FnCalls 1)'!A10)),0,'Sales Summary'!G185-B56-'(Other Variables)'!G128*B94-'(Intermediate Computations)'!G465)</f>
        <v>0</v>
      </c>
      <c r="H176" s="192">
        <f>IF(OR(AND('(Other Variables)'!B119=1,'(FnCalls 1)'!A12&lt;'(FnCalls 1)'!A7),AND('(Other Variables)'!B119=2,'(FnCalls 1)'!A12&lt;'(FnCalls 1)'!A8),AND('(Other Variables)'!B119=3,'(FnCalls 1)'!A12&lt;'(FnCalls 1)'!A9),AND('(Other Variables)'!B119=4,'(FnCalls 1)'!A12&lt;'(FnCalls 1)'!A10)),0,'Sales Summary'!H185-B56-'(Other Variables)'!H128*B94-'(Intermediate Computations)'!H465)</f>
        <v>0</v>
      </c>
      <c r="I176" s="193">
        <f>IF(OR(AND('(Other Variables)'!B119=1,'(FnCalls 1)'!A13&lt;'(FnCalls 1)'!A7),AND('(Other Variables)'!B119=2,'(FnCalls 1)'!A13&lt;'(FnCalls 1)'!A8),AND('(Other Variables)'!B119=3,'(FnCalls 1)'!A13&lt;'(FnCalls 1)'!A9),AND('(Other Variables)'!B119=4,'(FnCalls 1)'!A13&lt;'(FnCalls 1)'!A10)),0,'Sales Summary'!I185-B56-'(Other Variables)'!I128*B94-'(Intermediate Computations)'!I465)</f>
        <v>0</v>
      </c>
    </row>
    <row r="177" spans="1:9" ht="12.75" hidden="1" customHeight="1" outlineLevel="2" x14ac:dyDescent="0.2">
      <c r="A177" s="55" t="str">
        <f>"            "&amp;Labels!C95</f>
        <v xml:space="preserve">            Total</v>
      </c>
      <c r="B177" s="191">
        <f t="shared" ref="B177:I177" si="0">SUM(B175:B176)</f>
        <v>0</v>
      </c>
      <c r="C177" s="191">
        <f t="shared" si="0"/>
        <v>0</v>
      </c>
      <c r="D177" s="191">
        <f t="shared" si="0"/>
        <v>0</v>
      </c>
      <c r="E177" s="191">
        <f t="shared" si="0"/>
        <v>0</v>
      </c>
      <c r="F177" s="191">
        <f t="shared" si="0"/>
        <v>0</v>
      </c>
      <c r="G177" s="191">
        <f t="shared" si="0"/>
        <v>0</v>
      </c>
      <c r="H177" s="191">
        <f t="shared" si="0"/>
        <v>0</v>
      </c>
      <c r="I177" s="171">
        <f t="shared" si="0"/>
        <v>0</v>
      </c>
    </row>
    <row r="178" spans="1:9" ht="12.75" hidden="1" customHeight="1" outlineLevel="2" x14ac:dyDescent="0.2">
      <c r="A178" s="55" t="str">
        <f>"         "&amp;Labels!B93</f>
        <v xml:space="preserve">         Indirect</v>
      </c>
      <c r="B178" s="191"/>
      <c r="C178" s="191"/>
      <c r="D178" s="191"/>
      <c r="E178" s="191"/>
      <c r="F178" s="191"/>
      <c r="G178" s="191"/>
      <c r="H178" s="191"/>
      <c r="I178" s="171"/>
    </row>
    <row r="179" spans="1:9" ht="12.75" hidden="1" customHeight="1" outlineLevel="2" x14ac:dyDescent="0.2">
      <c r="A179" s="55" t="str">
        <f>"            "&amp;Labels!B96</f>
        <v xml:space="preserve">            Direct</v>
      </c>
      <c r="B179" s="192">
        <f>IF(OR(AND('(Other Variables)'!B121=1,'(FnCalls 1)'!A6&lt;'(FnCalls 1)'!A7),AND('(Other Variables)'!B121=2,'(FnCalls 1)'!A6&lt;'(FnCalls 1)'!A8),AND('(Other Variables)'!B121=3,'(FnCalls 1)'!A6&lt;'(FnCalls 1)'!A9),AND('(Other Variables)'!B121=4,'(FnCalls 1)'!A6&lt;'(FnCalls 1)'!A10)),0,'Sales Summary'!B188-B58-'(Other Variables)'!B128*B96-'(Intermediate Computations)'!B478)</f>
        <v>0</v>
      </c>
      <c r="C179" s="192">
        <f>IF(OR(AND('(Other Variables)'!B121=1,'(FnCalls 1)'!A7&lt;'(FnCalls 1)'!A7),AND('(Other Variables)'!B121=2,'(FnCalls 1)'!A7&lt;'(FnCalls 1)'!A8),AND('(Other Variables)'!B121=3,'(FnCalls 1)'!A7&lt;'(FnCalls 1)'!A9),AND('(Other Variables)'!B121=4,'(FnCalls 1)'!A7&lt;'(FnCalls 1)'!A10)),0,'Sales Summary'!C188-B58-'(Other Variables)'!C128*B96-'(Intermediate Computations)'!C478)</f>
        <v>0</v>
      </c>
      <c r="D179" s="192">
        <f>IF(OR(AND('(Other Variables)'!B121=1,'(FnCalls 1)'!A8&lt;'(FnCalls 1)'!A7),AND('(Other Variables)'!B121=2,'(FnCalls 1)'!A8&lt;'(FnCalls 1)'!A8),AND('(Other Variables)'!B121=3,'(FnCalls 1)'!A8&lt;'(FnCalls 1)'!A9),AND('(Other Variables)'!B121=4,'(FnCalls 1)'!A8&lt;'(FnCalls 1)'!A10)),0,'Sales Summary'!D188-B58-'(Other Variables)'!D128*B96-'(Intermediate Computations)'!D478)</f>
        <v>0</v>
      </c>
      <c r="E179" s="192">
        <f>IF(OR(AND('(Other Variables)'!B121=1,'(FnCalls 1)'!A9&lt;'(FnCalls 1)'!A7),AND('(Other Variables)'!B121=2,'(FnCalls 1)'!A9&lt;'(FnCalls 1)'!A8),AND('(Other Variables)'!B121=3,'(FnCalls 1)'!A9&lt;'(FnCalls 1)'!A9),AND('(Other Variables)'!B121=4,'(FnCalls 1)'!A9&lt;'(FnCalls 1)'!A10)),0,'Sales Summary'!E188-B58-'(Other Variables)'!E128*B96-'(Intermediate Computations)'!E478)</f>
        <v>0</v>
      </c>
      <c r="F179" s="192">
        <f>IF(OR(AND('(Other Variables)'!B121=1,'(FnCalls 1)'!A10&lt;'(FnCalls 1)'!A7),AND('(Other Variables)'!B121=2,'(FnCalls 1)'!A10&lt;'(FnCalls 1)'!A8),AND('(Other Variables)'!B121=3,'(FnCalls 1)'!A10&lt;'(FnCalls 1)'!A9),AND('(Other Variables)'!B121=4,'(FnCalls 1)'!A10&lt;'(FnCalls 1)'!A10)),0,'Sales Summary'!F188-B58-'(Other Variables)'!F128*B96-'(Intermediate Computations)'!F478)</f>
        <v>0</v>
      </c>
      <c r="G179" s="192">
        <f>IF(OR(AND('(Other Variables)'!B121=1,'(FnCalls 1)'!A11&lt;'(FnCalls 1)'!A7),AND('(Other Variables)'!B121=2,'(FnCalls 1)'!A11&lt;'(FnCalls 1)'!A8),AND('(Other Variables)'!B121=3,'(FnCalls 1)'!A11&lt;'(FnCalls 1)'!A9),AND('(Other Variables)'!B121=4,'(FnCalls 1)'!A11&lt;'(FnCalls 1)'!A10)),0,'Sales Summary'!G188-B58-'(Other Variables)'!G128*B96-'(Intermediate Computations)'!G478)</f>
        <v>0</v>
      </c>
      <c r="H179" s="192">
        <f>IF(OR(AND('(Other Variables)'!B121=1,'(FnCalls 1)'!A12&lt;'(FnCalls 1)'!A7),AND('(Other Variables)'!B121=2,'(FnCalls 1)'!A12&lt;'(FnCalls 1)'!A8),AND('(Other Variables)'!B121=3,'(FnCalls 1)'!A12&lt;'(FnCalls 1)'!A9),AND('(Other Variables)'!B121=4,'(FnCalls 1)'!A12&lt;'(FnCalls 1)'!A10)),0,'Sales Summary'!H188-B58-'(Other Variables)'!H128*B96-'(Intermediate Computations)'!H478)</f>
        <v>0</v>
      </c>
      <c r="I179" s="193">
        <f>IF(OR(AND('(Other Variables)'!B121=1,'(FnCalls 1)'!A13&lt;'(FnCalls 1)'!A7),AND('(Other Variables)'!B121=2,'(FnCalls 1)'!A13&lt;'(FnCalls 1)'!A8),AND('(Other Variables)'!B121=3,'(FnCalls 1)'!A13&lt;'(FnCalls 1)'!A9),AND('(Other Variables)'!B121=4,'(FnCalls 1)'!A13&lt;'(FnCalls 1)'!A10)),0,'Sales Summary'!I188-B58-'(Other Variables)'!I128*B96-'(Intermediate Computations)'!I478)</f>
        <v>0</v>
      </c>
    </row>
    <row r="180" spans="1:9" ht="12.75" hidden="1" customHeight="1" outlineLevel="2" x14ac:dyDescent="0.2">
      <c r="A180" s="55" t="str">
        <f>"            "&amp;Labels!B97</f>
        <v xml:space="preserve">            Indirect</v>
      </c>
      <c r="B180" s="192">
        <f>IF(OR(AND('(Other Variables)'!B122=1,'(FnCalls 1)'!A6&lt;'(FnCalls 1)'!A7),AND('(Other Variables)'!B122=2,'(FnCalls 1)'!A6&lt;'(FnCalls 1)'!A8),AND('(Other Variables)'!B122=3,'(FnCalls 1)'!A6&lt;'(FnCalls 1)'!A9),AND('(Other Variables)'!B122=4,'(FnCalls 1)'!A6&lt;'(FnCalls 1)'!A10)),0,'Sales Summary'!B189-B59-'(Other Variables)'!B128*B97-'(Intermediate Computations)'!B484)</f>
        <v>0</v>
      </c>
      <c r="C180" s="192">
        <f>IF(OR(AND('(Other Variables)'!B122=1,'(FnCalls 1)'!A7&lt;'(FnCalls 1)'!A7),AND('(Other Variables)'!B122=2,'(FnCalls 1)'!A7&lt;'(FnCalls 1)'!A8),AND('(Other Variables)'!B122=3,'(FnCalls 1)'!A7&lt;'(FnCalls 1)'!A9),AND('(Other Variables)'!B122=4,'(FnCalls 1)'!A7&lt;'(FnCalls 1)'!A10)),0,'Sales Summary'!C189-B59-'(Other Variables)'!C128*B97-'(Intermediate Computations)'!C484)</f>
        <v>0</v>
      </c>
      <c r="D180" s="192">
        <f>IF(OR(AND('(Other Variables)'!B122=1,'(FnCalls 1)'!A8&lt;'(FnCalls 1)'!A7),AND('(Other Variables)'!B122=2,'(FnCalls 1)'!A8&lt;'(FnCalls 1)'!A8),AND('(Other Variables)'!B122=3,'(FnCalls 1)'!A8&lt;'(FnCalls 1)'!A9),AND('(Other Variables)'!B122=4,'(FnCalls 1)'!A8&lt;'(FnCalls 1)'!A10)),0,'Sales Summary'!D189-B59-'(Other Variables)'!D128*B97-'(Intermediate Computations)'!D484)</f>
        <v>0</v>
      </c>
      <c r="E180" s="192">
        <f>IF(OR(AND('(Other Variables)'!B122=1,'(FnCalls 1)'!A9&lt;'(FnCalls 1)'!A7),AND('(Other Variables)'!B122=2,'(FnCalls 1)'!A9&lt;'(FnCalls 1)'!A8),AND('(Other Variables)'!B122=3,'(FnCalls 1)'!A9&lt;'(FnCalls 1)'!A9),AND('(Other Variables)'!B122=4,'(FnCalls 1)'!A9&lt;'(FnCalls 1)'!A10)),0,'Sales Summary'!E189-B59-'(Other Variables)'!E128*B97-'(Intermediate Computations)'!E484)</f>
        <v>0</v>
      </c>
      <c r="F180" s="192">
        <f>IF(OR(AND('(Other Variables)'!B122=1,'(FnCalls 1)'!A10&lt;'(FnCalls 1)'!A7),AND('(Other Variables)'!B122=2,'(FnCalls 1)'!A10&lt;'(FnCalls 1)'!A8),AND('(Other Variables)'!B122=3,'(FnCalls 1)'!A10&lt;'(FnCalls 1)'!A9),AND('(Other Variables)'!B122=4,'(FnCalls 1)'!A10&lt;'(FnCalls 1)'!A10)),0,'Sales Summary'!F189-B59-'(Other Variables)'!F128*B97-'(Intermediate Computations)'!F484)</f>
        <v>0</v>
      </c>
      <c r="G180" s="192">
        <f>IF(OR(AND('(Other Variables)'!B122=1,'(FnCalls 1)'!A11&lt;'(FnCalls 1)'!A7),AND('(Other Variables)'!B122=2,'(FnCalls 1)'!A11&lt;'(FnCalls 1)'!A8),AND('(Other Variables)'!B122=3,'(FnCalls 1)'!A11&lt;'(FnCalls 1)'!A9),AND('(Other Variables)'!B122=4,'(FnCalls 1)'!A11&lt;'(FnCalls 1)'!A10)),0,'Sales Summary'!G189-B59-'(Other Variables)'!G128*B97-'(Intermediate Computations)'!G484)</f>
        <v>0</v>
      </c>
      <c r="H180" s="192">
        <f>IF(OR(AND('(Other Variables)'!B122=1,'(FnCalls 1)'!A12&lt;'(FnCalls 1)'!A7),AND('(Other Variables)'!B122=2,'(FnCalls 1)'!A12&lt;'(FnCalls 1)'!A8),AND('(Other Variables)'!B122=3,'(FnCalls 1)'!A12&lt;'(FnCalls 1)'!A9),AND('(Other Variables)'!B122=4,'(FnCalls 1)'!A12&lt;'(FnCalls 1)'!A10)),0,'Sales Summary'!H189-B59-'(Other Variables)'!H128*B97-'(Intermediate Computations)'!H484)</f>
        <v>0</v>
      </c>
      <c r="I180" s="193">
        <f>IF(OR(AND('(Other Variables)'!B122=1,'(FnCalls 1)'!A13&lt;'(FnCalls 1)'!A7),AND('(Other Variables)'!B122=2,'(FnCalls 1)'!A13&lt;'(FnCalls 1)'!A8),AND('(Other Variables)'!B122=3,'(FnCalls 1)'!A13&lt;'(FnCalls 1)'!A9),AND('(Other Variables)'!B122=4,'(FnCalls 1)'!A13&lt;'(FnCalls 1)'!A10)),0,'Sales Summary'!I189-B59-'(Other Variables)'!I128*B97-'(Intermediate Computations)'!I484)</f>
        <v>0</v>
      </c>
    </row>
    <row r="181" spans="1:9" ht="12.75" hidden="1" customHeight="1" outlineLevel="2" x14ac:dyDescent="0.2">
      <c r="A181" s="55" t="str">
        <f>"            "&amp;Labels!C95</f>
        <v xml:space="preserve">            Total</v>
      </c>
      <c r="B181" s="191">
        <f t="shared" ref="B181:I181" si="1">SUM(B179:B180)</f>
        <v>0</v>
      </c>
      <c r="C181" s="191">
        <f t="shared" si="1"/>
        <v>0</v>
      </c>
      <c r="D181" s="191">
        <f t="shared" si="1"/>
        <v>0</v>
      </c>
      <c r="E181" s="191">
        <f t="shared" si="1"/>
        <v>0</v>
      </c>
      <c r="F181" s="191">
        <f t="shared" si="1"/>
        <v>0</v>
      </c>
      <c r="G181" s="191">
        <f t="shared" si="1"/>
        <v>0</v>
      </c>
      <c r="H181" s="191">
        <f t="shared" si="1"/>
        <v>0</v>
      </c>
      <c r="I181" s="171">
        <f t="shared" si="1"/>
        <v>0</v>
      </c>
    </row>
    <row r="182" spans="1:9" ht="12.75" hidden="1" customHeight="1" outlineLevel="2" x14ac:dyDescent="0.2">
      <c r="A182" s="55" t="str">
        <f>"         "&amp;Labels!C91</f>
        <v xml:space="preserve">         Total</v>
      </c>
      <c r="B182" s="191">
        <f t="shared" ref="B182:I182" si="2">SUM(B177,B181)</f>
        <v>0</v>
      </c>
      <c r="C182" s="191">
        <f t="shared" si="2"/>
        <v>0</v>
      </c>
      <c r="D182" s="191">
        <f t="shared" si="2"/>
        <v>0</v>
      </c>
      <c r="E182" s="191">
        <f t="shared" si="2"/>
        <v>0</v>
      </c>
      <c r="F182" s="191">
        <f t="shared" si="2"/>
        <v>0</v>
      </c>
      <c r="G182" s="191">
        <f t="shared" si="2"/>
        <v>0</v>
      </c>
      <c r="H182" s="191">
        <f t="shared" si="2"/>
        <v>0</v>
      </c>
      <c r="I182" s="171">
        <f t="shared" si="2"/>
        <v>0</v>
      </c>
    </row>
    <row r="183" spans="1:9" ht="12.75" hidden="1" customHeight="1" outlineLevel="2" x14ac:dyDescent="0.2">
      <c r="A183" s="55" t="str">
        <f>"            "&amp;Labels!B96</f>
        <v xml:space="preserve">            Direct</v>
      </c>
      <c r="B183" s="192">
        <f t="shared" ref="B183:I185" si="3">SUM(B175,B179)</f>
        <v>0</v>
      </c>
      <c r="C183" s="192">
        <f t="shared" si="3"/>
        <v>0</v>
      </c>
      <c r="D183" s="192">
        <f t="shared" si="3"/>
        <v>0</v>
      </c>
      <c r="E183" s="192">
        <f t="shared" si="3"/>
        <v>0</v>
      </c>
      <c r="F183" s="192">
        <f t="shared" si="3"/>
        <v>0</v>
      </c>
      <c r="G183" s="192">
        <f t="shared" si="3"/>
        <v>0</v>
      </c>
      <c r="H183" s="192">
        <f t="shared" si="3"/>
        <v>0</v>
      </c>
      <c r="I183" s="193">
        <f t="shared" si="3"/>
        <v>0</v>
      </c>
    </row>
    <row r="184" spans="1:9" ht="12.75" hidden="1" customHeight="1" outlineLevel="2" x14ac:dyDescent="0.2">
      <c r="A184" s="55" t="str">
        <f>"            "&amp;Labels!B97</f>
        <v xml:space="preserve">            Indirect</v>
      </c>
      <c r="B184" s="192">
        <f t="shared" si="3"/>
        <v>0</v>
      </c>
      <c r="C184" s="192">
        <f t="shared" si="3"/>
        <v>0</v>
      </c>
      <c r="D184" s="192">
        <f t="shared" si="3"/>
        <v>0</v>
      </c>
      <c r="E184" s="192">
        <f t="shared" si="3"/>
        <v>0</v>
      </c>
      <c r="F184" s="192">
        <f t="shared" si="3"/>
        <v>0</v>
      </c>
      <c r="G184" s="192">
        <f t="shared" si="3"/>
        <v>0</v>
      </c>
      <c r="H184" s="192">
        <f t="shared" si="3"/>
        <v>0</v>
      </c>
      <c r="I184" s="193">
        <f t="shared" si="3"/>
        <v>0</v>
      </c>
    </row>
    <row r="185" spans="1:9" ht="12.75" hidden="1" customHeight="1" outlineLevel="2" x14ac:dyDescent="0.2">
      <c r="A185" s="55" t="str">
        <f>"            "&amp;Labels!C95</f>
        <v xml:space="preserve">            Total</v>
      </c>
      <c r="B185" s="191">
        <f t="shared" si="3"/>
        <v>0</v>
      </c>
      <c r="C185" s="191">
        <f t="shared" si="3"/>
        <v>0</v>
      </c>
      <c r="D185" s="191">
        <f t="shared" si="3"/>
        <v>0</v>
      </c>
      <c r="E185" s="191">
        <f t="shared" si="3"/>
        <v>0</v>
      </c>
      <c r="F185" s="191">
        <f t="shared" si="3"/>
        <v>0</v>
      </c>
      <c r="G185" s="191">
        <f t="shared" si="3"/>
        <v>0</v>
      </c>
      <c r="H185" s="191">
        <f t="shared" si="3"/>
        <v>0</v>
      </c>
      <c r="I185" s="171">
        <f t="shared" si="3"/>
        <v>0</v>
      </c>
    </row>
    <row r="186" spans="1:9" ht="12.75" hidden="1" customHeight="1" outlineLevel="2" x14ac:dyDescent="0.2">
      <c r="A186" s="55" t="str">
        <f>"      "&amp;Labels!B101</f>
        <v xml:space="preserve">      West</v>
      </c>
      <c r="B186" s="191"/>
      <c r="C186" s="191"/>
      <c r="D186" s="191"/>
      <c r="E186" s="191"/>
      <c r="F186" s="191"/>
      <c r="G186" s="191"/>
      <c r="H186" s="191"/>
      <c r="I186" s="171"/>
    </row>
    <row r="187" spans="1:9" ht="12.75" hidden="1" customHeight="1" outlineLevel="2" x14ac:dyDescent="0.2">
      <c r="A187" s="55" t="str">
        <f>"         "&amp;Labels!B92</f>
        <v xml:space="preserve">         Direct</v>
      </c>
      <c r="B187" s="191"/>
      <c r="C187" s="191"/>
      <c r="D187" s="191"/>
      <c r="E187" s="191"/>
      <c r="F187" s="191"/>
      <c r="G187" s="191"/>
      <c r="H187" s="191"/>
      <c r="I187" s="171"/>
    </row>
    <row r="188" spans="1:9" ht="12.75" hidden="1" customHeight="1" outlineLevel="2" x14ac:dyDescent="0.2">
      <c r="A188" s="55" t="str">
        <f>"            "&amp;Labels!B96</f>
        <v xml:space="preserve">            Direct</v>
      </c>
      <c r="B188" s="192">
        <f>IF(OR(AND('(Other Variables)'!C118=1,'(FnCalls 1)'!A6&lt;'(FnCalls 1)'!A7),AND('(Other Variables)'!C118=2,'(FnCalls 1)'!A6&lt;'(FnCalls 1)'!A8),AND('(Other Variables)'!C118=3,'(FnCalls 1)'!A6&lt;'(FnCalls 1)'!A9),AND('(Other Variables)'!C118=4,'(FnCalls 1)'!A6&lt;'(FnCalls 1)'!A10)),0,'Sales Summary'!B197-B62-'(Other Variables)'!B128*B100-'(Intermediate Computations)'!B517)</f>
        <v>0</v>
      </c>
      <c r="C188" s="192">
        <f>IF(OR(AND('(Other Variables)'!C118=1,'(FnCalls 1)'!A7&lt;'(FnCalls 1)'!A7),AND('(Other Variables)'!C118=2,'(FnCalls 1)'!A7&lt;'(FnCalls 1)'!A8),AND('(Other Variables)'!C118=3,'(FnCalls 1)'!A7&lt;'(FnCalls 1)'!A9),AND('(Other Variables)'!C118=4,'(FnCalls 1)'!A7&lt;'(FnCalls 1)'!A10)),0,'Sales Summary'!C197-B62-'(Other Variables)'!C128*B100-'(Intermediate Computations)'!C517)</f>
        <v>0</v>
      </c>
      <c r="D188" s="192">
        <f>IF(OR(AND('(Other Variables)'!C118=1,'(FnCalls 1)'!A8&lt;'(FnCalls 1)'!A7),AND('(Other Variables)'!C118=2,'(FnCalls 1)'!A8&lt;'(FnCalls 1)'!A8),AND('(Other Variables)'!C118=3,'(FnCalls 1)'!A8&lt;'(FnCalls 1)'!A9),AND('(Other Variables)'!C118=4,'(FnCalls 1)'!A8&lt;'(FnCalls 1)'!A10)),0,'Sales Summary'!D197-B62-'(Other Variables)'!D128*B100-'(Intermediate Computations)'!D517)</f>
        <v>0</v>
      </c>
      <c r="E188" s="192">
        <f>IF(OR(AND('(Other Variables)'!C118=1,'(FnCalls 1)'!A9&lt;'(FnCalls 1)'!A7),AND('(Other Variables)'!C118=2,'(FnCalls 1)'!A9&lt;'(FnCalls 1)'!A8),AND('(Other Variables)'!C118=3,'(FnCalls 1)'!A9&lt;'(FnCalls 1)'!A9),AND('(Other Variables)'!C118=4,'(FnCalls 1)'!A9&lt;'(FnCalls 1)'!A10)),0,'Sales Summary'!E197-B62-'(Other Variables)'!E128*B100-'(Intermediate Computations)'!E517)</f>
        <v>0</v>
      </c>
      <c r="F188" s="192">
        <f>IF(OR(AND('(Other Variables)'!C118=1,'(FnCalls 1)'!A10&lt;'(FnCalls 1)'!A7),AND('(Other Variables)'!C118=2,'(FnCalls 1)'!A10&lt;'(FnCalls 1)'!A8),AND('(Other Variables)'!C118=3,'(FnCalls 1)'!A10&lt;'(FnCalls 1)'!A9),AND('(Other Variables)'!C118=4,'(FnCalls 1)'!A10&lt;'(FnCalls 1)'!A10)),0,'Sales Summary'!F197-B62-'(Other Variables)'!F128*B100-'(Intermediate Computations)'!F517)</f>
        <v>0</v>
      </c>
      <c r="G188" s="192">
        <f>IF(OR(AND('(Other Variables)'!C118=1,'(FnCalls 1)'!A11&lt;'(FnCalls 1)'!A7),AND('(Other Variables)'!C118=2,'(FnCalls 1)'!A11&lt;'(FnCalls 1)'!A8),AND('(Other Variables)'!C118=3,'(FnCalls 1)'!A11&lt;'(FnCalls 1)'!A9),AND('(Other Variables)'!C118=4,'(FnCalls 1)'!A11&lt;'(FnCalls 1)'!A10)),0,'Sales Summary'!G197-B62-'(Other Variables)'!G128*B100-'(Intermediate Computations)'!G517)</f>
        <v>0</v>
      </c>
      <c r="H188" s="192">
        <f>IF(OR(AND('(Other Variables)'!C118=1,'(FnCalls 1)'!A12&lt;'(FnCalls 1)'!A7),AND('(Other Variables)'!C118=2,'(FnCalls 1)'!A12&lt;'(FnCalls 1)'!A8),AND('(Other Variables)'!C118=3,'(FnCalls 1)'!A12&lt;'(FnCalls 1)'!A9),AND('(Other Variables)'!C118=4,'(FnCalls 1)'!A12&lt;'(FnCalls 1)'!A10)),0,'Sales Summary'!H197-B62-'(Other Variables)'!H128*B100-'(Intermediate Computations)'!H517)</f>
        <v>0</v>
      </c>
      <c r="I188" s="193">
        <f>IF(OR(AND('(Other Variables)'!C118=1,'(FnCalls 1)'!A13&lt;'(FnCalls 1)'!A7),AND('(Other Variables)'!C118=2,'(FnCalls 1)'!A13&lt;'(FnCalls 1)'!A8),AND('(Other Variables)'!C118=3,'(FnCalls 1)'!A13&lt;'(FnCalls 1)'!A9),AND('(Other Variables)'!C118=4,'(FnCalls 1)'!A13&lt;'(FnCalls 1)'!A10)),0,'Sales Summary'!I197-B62-'(Other Variables)'!I128*B100-'(Intermediate Computations)'!I517)</f>
        <v>0</v>
      </c>
    </row>
    <row r="189" spans="1:9" ht="12.75" hidden="1" customHeight="1" outlineLevel="2" x14ac:dyDescent="0.2">
      <c r="A189" s="55" t="str">
        <f>"            "&amp;Labels!B97</f>
        <v xml:space="preserve">            Indirect</v>
      </c>
      <c r="B189" s="192">
        <f>IF(OR(AND('(Other Variables)'!C119=1,'(FnCalls 1)'!A6&lt;'(FnCalls 1)'!A7),AND('(Other Variables)'!C119=2,'(FnCalls 1)'!A6&lt;'(FnCalls 1)'!A8),AND('(Other Variables)'!C119=3,'(FnCalls 1)'!A6&lt;'(FnCalls 1)'!A9),AND('(Other Variables)'!C119=4,'(FnCalls 1)'!A6&lt;'(FnCalls 1)'!A10)),0,'Sales Summary'!B198-B63-'(Other Variables)'!B128*B101-'(Intermediate Computations)'!B523)</f>
        <v>0</v>
      </c>
      <c r="C189" s="192">
        <f>IF(OR(AND('(Other Variables)'!C119=1,'(FnCalls 1)'!A7&lt;'(FnCalls 1)'!A7),AND('(Other Variables)'!C119=2,'(FnCalls 1)'!A7&lt;'(FnCalls 1)'!A8),AND('(Other Variables)'!C119=3,'(FnCalls 1)'!A7&lt;'(FnCalls 1)'!A9),AND('(Other Variables)'!C119=4,'(FnCalls 1)'!A7&lt;'(FnCalls 1)'!A10)),0,'Sales Summary'!C198-B63-'(Other Variables)'!C128*B101-'(Intermediate Computations)'!C523)</f>
        <v>0</v>
      </c>
      <c r="D189" s="192">
        <f>IF(OR(AND('(Other Variables)'!C119=1,'(FnCalls 1)'!A8&lt;'(FnCalls 1)'!A7),AND('(Other Variables)'!C119=2,'(FnCalls 1)'!A8&lt;'(FnCalls 1)'!A8),AND('(Other Variables)'!C119=3,'(FnCalls 1)'!A8&lt;'(FnCalls 1)'!A9),AND('(Other Variables)'!C119=4,'(FnCalls 1)'!A8&lt;'(FnCalls 1)'!A10)),0,'Sales Summary'!D198-B63-'(Other Variables)'!D128*B101-'(Intermediate Computations)'!D523)</f>
        <v>0</v>
      </c>
      <c r="E189" s="192">
        <f>IF(OR(AND('(Other Variables)'!C119=1,'(FnCalls 1)'!A9&lt;'(FnCalls 1)'!A7),AND('(Other Variables)'!C119=2,'(FnCalls 1)'!A9&lt;'(FnCalls 1)'!A8),AND('(Other Variables)'!C119=3,'(FnCalls 1)'!A9&lt;'(FnCalls 1)'!A9),AND('(Other Variables)'!C119=4,'(FnCalls 1)'!A9&lt;'(FnCalls 1)'!A10)),0,'Sales Summary'!E198-B63-'(Other Variables)'!E128*B101-'(Intermediate Computations)'!E523)</f>
        <v>0</v>
      </c>
      <c r="F189" s="192">
        <f>IF(OR(AND('(Other Variables)'!C119=1,'(FnCalls 1)'!A10&lt;'(FnCalls 1)'!A7),AND('(Other Variables)'!C119=2,'(FnCalls 1)'!A10&lt;'(FnCalls 1)'!A8),AND('(Other Variables)'!C119=3,'(FnCalls 1)'!A10&lt;'(FnCalls 1)'!A9),AND('(Other Variables)'!C119=4,'(FnCalls 1)'!A10&lt;'(FnCalls 1)'!A10)),0,'Sales Summary'!F198-B63-'(Other Variables)'!F128*B101-'(Intermediate Computations)'!F523)</f>
        <v>0</v>
      </c>
      <c r="G189" s="192">
        <f>IF(OR(AND('(Other Variables)'!C119=1,'(FnCalls 1)'!A11&lt;'(FnCalls 1)'!A7),AND('(Other Variables)'!C119=2,'(FnCalls 1)'!A11&lt;'(FnCalls 1)'!A8),AND('(Other Variables)'!C119=3,'(FnCalls 1)'!A11&lt;'(FnCalls 1)'!A9),AND('(Other Variables)'!C119=4,'(FnCalls 1)'!A11&lt;'(FnCalls 1)'!A10)),0,'Sales Summary'!G198-B63-'(Other Variables)'!G128*B101-'(Intermediate Computations)'!G523)</f>
        <v>0</v>
      </c>
      <c r="H189" s="192">
        <f>IF(OR(AND('(Other Variables)'!C119=1,'(FnCalls 1)'!A12&lt;'(FnCalls 1)'!A7),AND('(Other Variables)'!C119=2,'(FnCalls 1)'!A12&lt;'(FnCalls 1)'!A8),AND('(Other Variables)'!C119=3,'(FnCalls 1)'!A12&lt;'(FnCalls 1)'!A9),AND('(Other Variables)'!C119=4,'(FnCalls 1)'!A12&lt;'(FnCalls 1)'!A10)),0,'Sales Summary'!H198-B63-'(Other Variables)'!H128*B101-'(Intermediate Computations)'!H523)</f>
        <v>0</v>
      </c>
      <c r="I189" s="193">
        <f>IF(OR(AND('(Other Variables)'!C119=1,'(FnCalls 1)'!A13&lt;'(FnCalls 1)'!A7),AND('(Other Variables)'!C119=2,'(FnCalls 1)'!A13&lt;'(FnCalls 1)'!A8),AND('(Other Variables)'!C119=3,'(FnCalls 1)'!A13&lt;'(FnCalls 1)'!A9),AND('(Other Variables)'!C119=4,'(FnCalls 1)'!A13&lt;'(FnCalls 1)'!A10)),0,'Sales Summary'!I198-B63-'(Other Variables)'!I128*B101-'(Intermediate Computations)'!I523)</f>
        <v>0</v>
      </c>
    </row>
    <row r="190" spans="1:9" ht="12.75" hidden="1" customHeight="1" outlineLevel="2" x14ac:dyDescent="0.2">
      <c r="A190" s="55" t="str">
        <f>"            "&amp;Labels!C95</f>
        <v xml:space="preserve">            Total</v>
      </c>
      <c r="B190" s="191">
        <f t="shared" ref="B190:I190" si="4">SUM(B188:B189)</f>
        <v>0</v>
      </c>
      <c r="C190" s="191">
        <f t="shared" si="4"/>
        <v>0</v>
      </c>
      <c r="D190" s="191">
        <f t="shared" si="4"/>
        <v>0</v>
      </c>
      <c r="E190" s="191">
        <f t="shared" si="4"/>
        <v>0</v>
      </c>
      <c r="F190" s="191">
        <f t="shared" si="4"/>
        <v>0</v>
      </c>
      <c r="G190" s="191">
        <f t="shared" si="4"/>
        <v>0</v>
      </c>
      <c r="H190" s="191">
        <f t="shared" si="4"/>
        <v>0</v>
      </c>
      <c r="I190" s="171">
        <f t="shared" si="4"/>
        <v>0</v>
      </c>
    </row>
    <row r="191" spans="1:9" ht="12.75" hidden="1" customHeight="1" outlineLevel="2" x14ac:dyDescent="0.2">
      <c r="A191" s="55" t="str">
        <f>"         "&amp;Labels!B93</f>
        <v xml:space="preserve">         Indirect</v>
      </c>
      <c r="B191" s="191"/>
      <c r="C191" s="191"/>
      <c r="D191" s="191"/>
      <c r="E191" s="191"/>
      <c r="F191" s="191"/>
      <c r="G191" s="191"/>
      <c r="H191" s="191"/>
      <c r="I191" s="171"/>
    </row>
    <row r="192" spans="1:9" ht="12.75" hidden="1" customHeight="1" outlineLevel="2" x14ac:dyDescent="0.2">
      <c r="A192" s="55" t="str">
        <f>"            "&amp;Labels!B96</f>
        <v xml:space="preserve">            Direct</v>
      </c>
      <c r="B192" s="192">
        <f>IF(OR(AND('(Other Variables)'!C121=1,'(FnCalls 1)'!A6&lt;'(FnCalls 1)'!A7),AND('(Other Variables)'!C121=2,'(FnCalls 1)'!A6&lt;'(FnCalls 1)'!A8),AND('(Other Variables)'!C121=3,'(FnCalls 1)'!A6&lt;'(FnCalls 1)'!A9),AND('(Other Variables)'!C121=4,'(FnCalls 1)'!A6&lt;'(FnCalls 1)'!A10)),0,'Sales Summary'!B201-B65-'(Other Variables)'!B128*B103-'(Intermediate Computations)'!B536)</f>
        <v>0</v>
      </c>
      <c r="C192" s="192">
        <f>IF(OR(AND('(Other Variables)'!C121=1,'(FnCalls 1)'!A7&lt;'(FnCalls 1)'!A7),AND('(Other Variables)'!C121=2,'(FnCalls 1)'!A7&lt;'(FnCalls 1)'!A8),AND('(Other Variables)'!C121=3,'(FnCalls 1)'!A7&lt;'(FnCalls 1)'!A9),AND('(Other Variables)'!C121=4,'(FnCalls 1)'!A7&lt;'(FnCalls 1)'!A10)),0,'Sales Summary'!C201-B65-'(Other Variables)'!C128*B103-'(Intermediate Computations)'!C536)</f>
        <v>0</v>
      </c>
      <c r="D192" s="192">
        <f>IF(OR(AND('(Other Variables)'!C121=1,'(FnCalls 1)'!A8&lt;'(FnCalls 1)'!A7),AND('(Other Variables)'!C121=2,'(FnCalls 1)'!A8&lt;'(FnCalls 1)'!A8),AND('(Other Variables)'!C121=3,'(FnCalls 1)'!A8&lt;'(FnCalls 1)'!A9),AND('(Other Variables)'!C121=4,'(FnCalls 1)'!A8&lt;'(FnCalls 1)'!A10)),0,'Sales Summary'!D201-B65-'(Other Variables)'!D128*B103-'(Intermediate Computations)'!D536)</f>
        <v>0</v>
      </c>
      <c r="E192" s="192">
        <f>IF(OR(AND('(Other Variables)'!C121=1,'(FnCalls 1)'!A9&lt;'(FnCalls 1)'!A7),AND('(Other Variables)'!C121=2,'(FnCalls 1)'!A9&lt;'(FnCalls 1)'!A8),AND('(Other Variables)'!C121=3,'(FnCalls 1)'!A9&lt;'(FnCalls 1)'!A9),AND('(Other Variables)'!C121=4,'(FnCalls 1)'!A9&lt;'(FnCalls 1)'!A10)),0,'Sales Summary'!E201-B65-'(Other Variables)'!E128*B103-'(Intermediate Computations)'!E536)</f>
        <v>0</v>
      </c>
      <c r="F192" s="192">
        <f>IF(OR(AND('(Other Variables)'!C121=1,'(FnCalls 1)'!A10&lt;'(FnCalls 1)'!A7),AND('(Other Variables)'!C121=2,'(FnCalls 1)'!A10&lt;'(FnCalls 1)'!A8),AND('(Other Variables)'!C121=3,'(FnCalls 1)'!A10&lt;'(FnCalls 1)'!A9),AND('(Other Variables)'!C121=4,'(FnCalls 1)'!A10&lt;'(FnCalls 1)'!A10)),0,'Sales Summary'!F201-B65-'(Other Variables)'!F128*B103-'(Intermediate Computations)'!F536)</f>
        <v>0</v>
      </c>
      <c r="G192" s="192">
        <f>IF(OR(AND('(Other Variables)'!C121=1,'(FnCalls 1)'!A11&lt;'(FnCalls 1)'!A7),AND('(Other Variables)'!C121=2,'(FnCalls 1)'!A11&lt;'(FnCalls 1)'!A8),AND('(Other Variables)'!C121=3,'(FnCalls 1)'!A11&lt;'(FnCalls 1)'!A9),AND('(Other Variables)'!C121=4,'(FnCalls 1)'!A11&lt;'(FnCalls 1)'!A10)),0,'Sales Summary'!G201-B65-'(Other Variables)'!G128*B103-'(Intermediate Computations)'!G536)</f>
        <v>0</v>
      </c>
      <c r="H192" s="192">
        <f>IF(OR(AND('(Other Variables)'!C121=1,'(FnCalls 1)'!A12&lt;'(FnCalls 1)'!A7),AND('(Other Variables)'!C121=2,'(FnCalls 1)'!A12&lt;'(FnCalls 1)'!A8),AND('(Other Variables)'!C121=3,'(FnCalls 1)'!A12&lt;'(FnCalls 1)'!A9),AND('(Other Variables)'!C121=4,'(FnCalls 1)'!A12&lt;'(FnCalls 1)'!A10)),0,'Sales Summary'!H201-B65-'(Other Variables)'!H128*B103-'(Intermediate Computations)'!H536)</f>
        <v>0</v>
      </c>
      <c r="I192" s="193">
        <f>IF(OR(AND('(Other Variables)'!C121=1,'(FnCalls 1)'!A13&lt;'(FnCalls 1)'!A7),AND('(Other Variables)'!C121=2,'(FnCalls 1)'!A13&lt;'(FnCalls 1)'!A8),AND('(Other Variables)'!C121=3,'(FnCalls 1)'!A13&lt;'(FnCalls 1)'!A9),AND('(Other Variables)'!C121=4,'(FnCalls 1)'!A13&lt;'(FnCalls 1)'!A10)),0,'Sales Summary'!I201-B65-'(Other Variables)'!I128*B103-'(Intermediate Computations)'!I536)</f>
        <v>0</v>
      </c>
    </row>
    <row r="193" spans="1:9" ht="12.75" hidden="1" customHeight="1" outlineLevel="2" x14ac:dyDescent="0.2">
      <c r="A193" s="55" t="str">
        <f>"            "&amp;Labels!B97</f>
        <v xml:space="preserve">            Indirect</v>
      </c>
      <c r="B193" s="192">
        <f>IF(OR(AND('(Other Variables)'!C122=1,'(FnCalls 1)'!A6&lt;'(FnCalls 1)'!A7),AND('(Other Variables)'!C122=2,'(FnCalls 1)'!A6&lt;'(FnCalls 1)'!A8),AND('(Other Variables)'!C122=3,'(FnCalls 1)'!A6&lt;'(FnCalls 1)'!A9),AND('(Other Variables)'!C122=4,'(FnCalls 1)'!A6&lt;'(FnCalls 1)'!A10)),0,'Sales Summary'!B202-B66-'(Other Variables)'!B128*B104-'(Intermediate Computations)'!B542)</f>
        <v>0</v>
      </c>
      <c r="C193" s="192">
        <f>IF(OR(AND('(Other Variables)'!C122=1,'(FnCalls 1)'!A7&lt;'(FnCalls 1)'!A7),AND('(Other Variables)'!C122=2,'(FnCalls 1)'!A7&lt;'(FnCalls 1)'!A8),AND('(Other Variables)'!C122=3,'(FnCalls 1)'!A7&lt;'(FnCalls 1)'!A9),AND('(Other Variables)'!C122=4,'(FnCalls 1)'!A7&lt;'(FnCalls 1)'!A10)),0,'Sales Summary'!C202-B66-'(Other Variables)'!C128*B104-'(Intermediate Computations)'!C542)</f>
        <v>0</v>
      </c>
      <c r="D193" s="192">
        <f>IF(OR(AND('(Other Variables)'!C122=1,'(FnCalls 1)'!A8&lt;'(FnCalls 1)'!A7),AND('(Other Variables)'!C122=2,'(FnCalls 1)'!A8&lt;'(FnCalls 1)'!A8),AND('(Other Variables)'!C122=3,'(FnCalls 1)'!A8&lt;'(FnCalls 1)'!A9),AND('(Other Variables)'!C122=4,'(FnCalls 1)'!A8&lt;'(FnCalls 1)'!A10)),0,'Sales Summary'!D202-B66-'(Other Variables)'!D128*B104-'(Intermediate Computations)'!D542)</f>
        <v>0</v>
      </c>
      <c r="E193" s="192">
        <f>IF(OR(AND('(Other Variables)'!C122=1,'(FnCalls 1)'!A9&lt;'(FnCalls 1)'!A7),AND('(Other Variables)'!C122=2,'(FnCalls 1)'!A9&lt;'(FnCalls 1)'!A8),AND('(Other Variables)'!C122=3,'(FnCalls 1)'!A9&lt;'(FnCalls 1)'!A9),AND('(Other Variables)'!C122=4,'(FnCalls 1)'!A9&lt;'(FnCalls 1)'!A10)),0,'Sales Summary'!E202-B66-'(Other Variables)'!E128*B104-'(Intermediate Computations)'!E542)</f>
        <v>0</v>
      </c>
      <c r="F193" s="192">
        <f>IF(OR(AND('(Other Variables)'!C122=1,'(FnCalls 1)'!A10&lt;'(FnCalls 1)'!A7),AND('(Other Variables)'!C122=2,'(FnCalls 1)'!A10&lt;'(FnCalls 1)'!A8),AND('(Other Variables)'!C122=3,'(FnCalls 1)'!A10&lt;'(FnCalls 1)'!A9),AND('(Other Variables)'!C122=4,'(FnCalls 1)'!A10&lt;'(FnCalls 1)'!A10)),0,'Sales Summary'!F202-B66-'(Other Variables)'!F128*B104-'(Intermediate Computations)'!F542)</f>
        <v>0</v>
      </c>
      <c r="G193" s="192">
        <f>IF(OR(AND('(Other Variables)'!C122=1,'(FnCalls 1)'!A11&lt;'(FnCalls 1)'!A7),AND('(Other Variables)'!C122=2,'(FnCalls 1)'!A11&lt;'(FnCalls 1)'!A8),AND('(Other Variables)'!C122=3,'(FnCalls 1)'!A11&lt;'(FnCalls 1)'!A9),AND('(Other Variables)'!C122=4,'(FnCalls 1)'!A11&lt;'(FnCalls 1)'!A10)),0,'Sales Summary'!G202-B66-'(Other Variables)'!G128*B104-'(Intermediate Computations)'!G542)</f>
        <v>0</v>
      </c>
      <c r="H193" s="192">
        <f>IF(OR(AND('(Other Variables)'!C122=1,'(FnCalls 1)'!A12&lt;'(FnCalls 1)'!A7),AND('(Other Variables)'!C122=2,'(FnCalls 1)'!A12&lt;'(FnCalls 1)'!A8),AND('(Other Variables)'!C122=3,'(FnCalls 1)'!A12&lt;'(FnCalls 1)'!A9),AND('(Other Variables)'!C122=4,'(FnCalls 1)'!A12&lt;'(FnCalls 1)'!A10)),0,'Sales Summary'!H202-B66-'(Other Variables)'!H128*B104-'(Intermediate Computations)'!H542)</f>
        <v>0</v>
      </c>
      <c r="I193" s="193">
        <f>IF(OR(AND('(Other Variables)'!C122=1,'(FnCalls 1)'!A13&lt;'(FnCalls 1)'!A7),AND('(Other Variables)'!C122=2,'(FnCalls 1)'!A13&lt;'(FnCalls 1)'!A8),AND('(Other Variables)'!C122=3,'(FnCalls 1)'!A13&lt;'(FnCalls 1)'!A9),AND('(Other Variables)'!C122=4,'(FnCalls 1)'!A13&lt;'(FnCalls 1)'!A10)),0,'Sales Summary'!I202-B66-'(Other Variables)'!I128*B104-'(Intermediate Computations)'!I542)</f>
        <v>0</v>
      </c>
    </row>
    <row r="194" spans="1:9" ht="12.75" hidden="1" customHeight="1" outlineLevel="2" x14ac:dyDescent="0.2">
      <c r="A194" s="55" t="str">
        <f>"            "&amp;Labels!C95</f>
        <v xml:space="preserve">            Total</v>
      </c>
      <c r="B194" s="191">
        <f t="shared" ref="B194:I194" si="5">SUM(B192:B193)</f>
        <v>0</v>
      </c>
      <c r="C194" s="191">
        <f t="shared" si="5"/>
        <v>0</v>
      </c>
      <c r="D194" s="191">
        <f t="shared" si="5"/>
        <v>0</v>
      </c>
      <c r="E194" s="191">
        <f t="shared" si="5"/>
        <v>0</v>
      </c>
      <c r="F194" s="191">
        <f t="shared" si="5"/>
        <v>0</v>
      </c>
      <c r="G194" s="191">
        <f t="shared" si="5"/>
        <v>0</v>
      </c>
      <c r="H194" s="191">
        <f t="shared" si="5"/>
        <v>0</v>
      </c>
      <c r="I194" s="171">
        <f t="shared" si="5"/>
        <v>0</v>
      </c>
    </row>
    <row r="195" spans="1:9" ht="12.75" hidden="1" customHeight="1" outlineLevel="2" x14ac:dyDescent="0.2">
      <c r="A195" s="55" t="str">
        <f>"         "&amp;Labels!C91</f>
        <v xml:space="preserve">         Total</v>
      </c>
      <c r="B195" s="191">
        <f t="shared" ref="B195:I195" si="6">SUM(B190,B194)</f>
        <v>0</v>
      </c>
      <c r="C195" s="191">
        <f t="shared" si="6"/>
        <v>0</v>
      </c>
      <c r="D195" s="191">
        <f t="shared" si="6"/>
        <v>0</v>
      </c>
      <c r="E195" s="191">
        <f t="shared" si="6"/>
        <v>0</v>
      </c>
      <c r="F195" s="191">
        <f t="shared" si="6"/>
        <v>0</v>
      </c>
      <c r="G195" s="191">
        <f t="shared" si="6"/>
        <v>0</v>
      </c>
      <c r="H195" s="191">
        <f t="shared" si="6"/>
        <v>0</v>
      </c>
      <c r="I195" s="171">
        <f t="shared" si="6"/>
        <v>0</v>
      </c>
    </row>
    <row r="196" spans="1:9" ht="12.75" hidden="1" customHeight="1" outlineLevel="2" x14ac:dyDescent="0.2">
      <c r="A196" s="55" t="str">
        <f>"            "&amp;Labels!B96</f>
        <v xml:space="preserve">            Direct</v>
      </c>
      <c r="B196" s="192">
        <f t="shared" ref="B196:I198" si="7">SUM(B188,B192)</f>
        <v>0</v>
      </c>
      <c r="C196" s="192">
        <f t="shared" si="7"/>
        <v>0</v>
      </c>
      <c r="D196" s="192">
        <f t="shared" si="7"/>
        <v>0</v>
      </c>
      <c r="E196" s="192">
        <f t="shared" si="7"/>
        <v>0</v>
      </c>
      <c r="F196" s="192">
        <f t="shared" si="7"/>
        <v>0</v>
      </c>
      <c r="G196" s="192">
        <f t="shared" si="7"/>
        <v>0</v>
      </c>
      <c r="H196" s="192">
        <f t="shared" si="7"/>
        <v>0</v>
      </c>
      <c r="I196" s="193">
        <f t="shared" si="7"/>
        <v>0</v>
      </c>
    </row>
    <row r="197" spans="1:9" ht="12.75" hidden="1" customHeight="1" outlineLevel="2" x14ac:dyDescent="0.2">
      <c r="A197" s="55" t="str">
        <f>"            "&amp;Labels!B97</f>
        <v xml:space="preserve">            Indirect</v>
      </c>
      <c r="B197" s="192">
        <f t="shared" si="7"/>
        <v>0</v>
      </c>
      <c r="C197" s="192">
        <f t="shared" si="7"/>
        <v>0</v>
      </c>
      <c r="D197" s="192">
        <f t="shared" si="7"/>
        <v>0</v>
      </c>
      <c r="E197" s="192">
        <f t="shared" si="7"/>
        <v>0</v>
      </c>
      <c r="F197" s="192">
        <f t="shared" si="7"/>
        <v>0</v>
      </c>
      <c r="G197" s="192">
        <f t="shared" si="7"/>
        <v>0</v>
      </c>
      <c r="H197" s="192">
        <f t="shared" si="7"/>
        <v>0</v>
      </c>
      <c r="I197" s="193">
        <f t="shared" si="7"/>
        <v>0</v>
      </c>
    </row>
    <row r="198" spans="1:9" ht="12.75" hidden="1" customHeight="1" outlineLevel="2" x14ac:dyDescent="0.2">
      <c r="A198" s="55" t="str">
        <f>"            "&amp;Labels!C95</f>
        <v xml:space="preserve">            Total</v>
      </c>
      <c r="B198" s="191">
        <f t="shared" si="7"/>
        <v>0</v>
      </c>
      <c r="C198" s="191">
        <f t="shared" si="7"/>
        <v>0</v>
      </c>
      <c r="D198" s="191">
        <f t="shared" si="7"/>
        <v>0</v>
      </c>
      <c r="E198" s="191">
        <f t="shared" si="7"/>
        <v>0</v>
      </c>
      <c r="F198" s="191">
        <f t="shared" si="7"/>
        <v>0</v>
      </c>
      <c r="G198" s="191">
        <f t="shared" si="7"/>
        <v>0</v>
      </c>
      <c r="H198" s="191">
        <f t="shared" si="7"/>
        <v>0</v>
      </c>
      <c r="I198" s="171">
        <f t="shared" si="7"/>
        <v>0</v>
      </c>
    </row>
    <row r="199" spans="1:9" ht="12.75" hidden="1" customHeight="1" outlineLevel="2" x14ac:dyDescent="0.2">
      <c r="A199" s="52" t="str">
        <f>"      "&amp;Labels!C99</f>
        <v xml:space="preserve">      Total</v>
      </c>
      <c r="B199" s="190">
        <f t="shared" ref="B199:I199" si="8">SUM(B182,B195)</f>
        <v>0</v>
      </c>
      <c r="C199" s="190">
        <f t="shared" si="8"/>
        <v>0</v>
      </c>
      <c r="D199" s="190">
        <f t="shared" si="8"/>
        <v>0</v>
      </c>
      <c r="E199" s="190">
        <f t="shared" si="8"/>
        <v>0</v>
      </c>
      <c r="F199" s="190">
        <f t="shared" si="8"/>
        <v>0</v>
      </c>
      <c r="G199" s="190">
        <f t="shared" si="8"/>
        <v>0</v>
      </c>
      <c r="H199" s="190">
        <f t="shared" si="8"/>
        <v>0</v>
      </c>
      <c r="I199" s="170">
        <f t="shared" si="8"/>
        <v>0</v>
      </c>
    </row>
    <row r="200" spans="1:9" ht="12.75" hidden="1" customHeight="1" outlineLevel="2" x14ac:dyDescent="0.2">
      <c r="A200" s="55" t="str">
        <f>"         "&amp;Labels!B92</f>
        <v xml:space="preserve">         Direct</v>
      </c>
      <c r="B200" s="191"/>
      <c r="C200" s="191"/>
      <c r="D200" s="191"/>
      <c r="E200" s="191"/>
      <c r="F200" s="191"/>
      <c r="G200" s="191"/>
      <c r="H200" s="191"/>
      <c r="I200" s="171"/>
    </row>
    <row r="201" spans="1:9" ht="12.75" hidden="1" customHeight="1" outlineLevel="2" x14ac:dyDescent="0.2">
      <c r="A201" s="55" t="str">
        <f>"            "&amp;Labels!B96</f>
        <v xml:space="preserve">            Direct</v>
      </c>
      <c r="B201" s="192">
        <f t="shared" ref="B201:I203" si="9">SUM(B175,B188)</f>
        <v>0</v>
      </c>
      <c r="C201" s="192">
        <f t="shared" si="9"/>
        <v>0</v>
      </c>
      <c r="D201" s="192">
        <f t="shared" si="9"/>
        <v>0</v>
      </c>
      <c r="E201" s="192">
        <f t="shared" si="9"/>
        <v>0</v>
      </c>
      <c r="F201" s="192">
        <f t="shared" si="9"/>
        <v>0</v>
      </c>
      <c r="G201" s="192">
        <f t="shared" si="9"/>
        <v>0</v>
      </c>
      <c r="H201" s="192">
        <f t="shared" si="9"/>
        <v>0</v>
      </c>
      <c r="I201" s="193">
        <f t="shared" si="9"/>
        <v>0</v>
      </c>
    </row>
    <row r="202" spans="1:9" ht="12.75" hidden="1" customHeight="1" outlineLevel="2" x14ac:dyDescent="0.2">
      <c r="A202" s="55" t="str">
        <f>"            "&amp;Labels!B97</f>
        <v xml:space="preserve">            Indirect</v>
      </c>
      <c r="B202" s="192">
        <f t="shared" si="9"/>
        <v>0</v>
      </c>
      <c r="C202" s="192">
        <f t="shared" si="9"/>
        <v>0</v>
      </c>
      <c r="D202" s="192">
        <f t="shared" si="9"/>
        <v>0</v>
      </c>
      <c r="E202" s="192">
        <f t="shared" si="9"/>
        <v>0</v>
      </c>
      <c r="F202" s="192">
        <f t="shared" si="9"/>
        <v>0</v>
      </c>
      <c r="G202" s="192">
        <f t="shared" si="9"/>
        <v>0</v>
      </c>
      <c r="H202" s="192">
        <f t="shared" si="9"/>
        <v>0</v>
      </c>
      <c r="I202" s="193">
        <f t="shared" si="9"/>
        <v>0</v>
      </c>
    </row>
    <row r="203" spans="1:9" ht="12.75" hidden="1" customHeight="1" outlineLevel="2" x14ac:dyDescent="0.2">
      <c r="A203" s="55" t="str">
        <f>"            "&amp;Labels!C95</f>
        <v xml:space="preserve">            Total</v>
      </c>
      <c r="B203" s="191">
        <f t="shared" si="9"/>
        <v>0</v>
      </c>
      <c r="C203" s="191">
        <f t="shared" si="9"/>
        <v>0</v>
      </c>
      <c r="D203" s="191">
        <f t="shared" si="9"/>
        <v>0</v>
      </c>
      <c r="E203" s="191">
        <f t="shared" si="9"/>
        <v>0</v>
      </c>
      <c r="F203" s="191">
        <f t="shared" si="9"/>
        <v>0</v>
      </c>
      <c r="G203" s="191">
        <f t="shared" si="9"/>
        <v>0</v>
      </c>
      <c r="H203" s="191">
        <f t="shared" si="9"/>
        <v>0</v>
      </c>
      <c r="I203" s="171">
        <f t="shared" si="9"/>
        <v>0</v>
      </c>
    </row>
    <row r="204" spans="1:9" ht="12.75" hidden="1" customHeight="1" outlineLevel="2" x14ac:dyDescent="0.2">
      <c r="A204" s="55" t="str">
        <f>"         "&amp;Labels!B93</f>
        <v xml:space="preserve">         Indirect</v>
      </c>
      <c r="B204" s="191"/>
      <c r="C204" s="191"/>
      <c r="D204" s="191"/>
      <c r="E204" s="191"/>
      <c r="F204" s="191"/>
      <c r="G204" s="191"/>
      <c r="H204" s="191"/>
      <c r="I204" s="171"/>
    </row>
    <row r="205" spans="1:9" ht="12.75" hidden="1" customHeight="1" outlineLevel="2" x14ac:dyDescent="0.2">
      <c r="A205" s="55" t="str">
        <f>"            "&amp;Labels!B96</f>
        <v xml:space="preserve">            Direct</v>
      </c>
      <c r="B205" s="192">
        <f t="shared" ref="B205:I210" si="10">SUM(B179,B192)</f>
        <v>0</v>
      </c>
      <c r="C205" s="192">
        <f t="shared" si="10"/>
        <v>0</v>
      </c>
      <c r="D205" s="192">
        <f t="shared" si="10"/>
        <v>0</v>
      </c>
      <c r="E205" s="192">
        <f t="shared" si="10"/>
        <v>0</v>
      </c>
      <c r="F205" s="192">
        <f t="shared" si="10"/>
        <v>0</v>
      </c>
      <c r="G205" s="192">
        <f t="shared" si="10"/>
        <v>0</v>
      </c>
      <c r="H205" s="192">
        <f t="shared" si="10"/>
        <v>0</v>
      </c>
      <c r="I205" s="193">
        <f t="shared" si="10"/>
        <v>0</v>
      </c>
    </row>
    <row r="206" spans="1:9" ht="12.75" hidden="1" customHeight="1" outlineLevel="2" x14ac:dyDescent="0.2">
      <c r="A206" s="55" t="str">
        <f>"            "&amp;Labels!B97</f>
        <v xml:space="preserve">            Indirect</v>
      </c>
      <c r="B206" s="192">
        <f t="shared" si="10"/>
        <v>0</v>
      </c>
      <c r="C206" s="192">
        <f t="shared" si="10"/>
        <v>0</v>
      </c>
      <c r="D206" s="192">
        <f t="shared" si="10"/>
        <v>0</v>
      </c>
      <c r="E206" s="192">
        <f t="shared" si="10"/>
        <v>0</v>
      </c>
      <c r="F206" s="192">
        <f t="shared" si="10"/>
        <v>0</v>
      </c>
      <c r="G206" s="192">
        <f t="shared" si="10"/>
        <v>0</v>
      </c>
      <c r="H206" s="192">
        <f t="shared" si="10"/>
        <v>0</v>
      </c>
      <c r="I206" s="193">
        <f t="shared" si="10"/>
        <v>0</v>
      </c>
    </row>
    <row r="207" spans="1:9" ht="12.75" hidden="1" customHeight="1" outlineLevel="2" x14ac:dyDescent="0.2">
      <c r="A207" s="55" t="str">
        <f>"            "&amp;Labels!C95</f>
        <v xml:space="preserve">            Total</v>
      </c>
      <c r="B207" s="191">
        <f t="shared" si="10"/>
        <v>0</v>
      </c>
      <c r="C207" s="191">
        <f t="shared" si="10"/>
        <v>0</v>
      </c>
      <c r="D207" s="191">
        <f t="shared" si="10"/>
        <v>0</v>
      </c>
      <c r="E207" s="191">
        <f t="shared" si="10"/>
        <v>0</v>
      </c>
      <c r="F207" s="191">
        <f t="shared" si="10"/>
        <v>0</v>
      </c>
      <c r="G207" s="191">
        <f t="shared" si="10"/>
        <v>0</v>
      </c>
      <c r="H207" s="191">
        <f t="shared" si="10"/>
        <v>0</v>
      </c>
      <c r="I207" s="171">
        <f t="shared" si="10"/>
        <v>0</v>
      </c>
    </row>
    <row r="208" spans="1:9" ht="12.75" hidden="1" customHeight="1" outlineLevel="2" x14ac:dyDescent="0.2">
      <c r="A208" s="55" t="str">
        <f>"         "&amp;Labels!C91</f>
        <v xml:space="preserve">         Total</v>
      </c>
      <c r="B208" s="191">
        <f t="shared" si="10"/>
        <v>0</v>
      </c>
      <c r="C208" s="191">
        <f t="shared" si="10"/>
        <v>0</v>
      </c>
      <c r="D208" s="191">
        <f t="shared" si="10"/>
        <v>0</v>
      </c>
      <c r="E208" s="191">
        <f t="shared" si="10"/>
        <v>0</v>
      </c>
      <c r="F208" s="191">
        <f t="shared" si="10"/>
        <v>0</v>
      </c>
      <c r="G208" s="191">
        <f t="shared" si="10"/>
        <v>0</v>
      </c>
      <c r="H208" s="191">
        <f t="shared" si="10"/>
        <v>0</v>
      </c>
      <c r="I208" s="171">
        <f t="shared" si="10"/>
        <v>0</v>
      </c>
    </row>
    <row r="209" spans="1:9" ht="12.75" hidden="1" customHeight="1" outlineLevel="2" x14ac:dyDescent="0.2">
      <c r="A209" s="55" t="str">
        <f>"            "&amp;Labels!B96</f>
        <v xml:space="preserve">            Direct</v>
      </c>
      <c r="B209" s="192">
        <f t="shared" si="10"/>
        <v>0</v>
      </c>
      <c r="C209" s="192">
        <f t="shared" si="10"/>
        <v>0</v>
      </c>
      <c r="D209" s="192">
        <f t="shared" si="10"/>
        <v>0</v>
      </c>
      <c r="E209" s="192">
        <f t="shared" si="10"/>
        <v>0</v>
      </c>
      <c r="F209" s="192">
        <f t="shared" si="10"/>
        <v>0</v>
      </c>
      <c r="G209" s="192">
        <f t="shared" si="10"/>
        <v>0</v>
      </c>
      <c r="H209" s="192">
        <f t="shared" si="10"/>
        <v>0</v>
      </c>
      <c r="I209" s="193">
        <f t="shared" si="10"/>
        <v>0</v>
      </c>
    </row>
    <row r="210" spans="1:9" ht="12.75" hidden="1" customHeight="1" outlineLevel="2" x14ac:dyDescent="0.2">
      <c r="A210" s="55" t="str">
        <f>"            "&amp;Labels!B97</f>
        <v xml:space="preserve">            Indirect</v>
      </c>
      <c r="B210" s="192">
        <f t="shared" si="10"/>
        <v>0</v>
      </c>
      <c r="C210" s="192">
        <f t="shared" si="10"/>
        <v>0</v>
      </c>
      <c r="D210" s="192">
        <f t="shared" si="10"/>
        <v>0</v>
      </c>
      <c r="E210" s="192">
        <f t="shared" si="10"/>
        <v>0</v>
      </c>
      <c r="F210" s="192">
        <f t="shared" si="10"/>
        <v>0</v>
      </c>
      <c r="G210" s="192">
        <f t="shared" si="10"/>
        <v>0</v>
      </c>
      <c r="H210" s="192">
        <f t="shared" si="10"/>
        <v>0</v>
      </c>
      <c r="I210" s="193">
        <f t="shared" si="10"/>
        <v>0</v>
      </c>
    </row>
    <row r="211" spans="1:9" ht="12.75" hidden="1" customHeight="1" outlineLevel="2" x14ac:dyDescent="0.2">
      <c r="A211" s="55" t="str">
        <f>"            "&amp;Labels!C95</f>
        <v xml:space="preserve">            Total</v>
      </c>
      <c r="B211" s="191">
        <f t="shared" ref="B211:I211" si="11">SUM(B182,B195)</f>
        <v>0</v>
      </c>
      <c r="C211" s="191">
        <f t="shared" si="11"/>
        <v>0</v>
      </c>
      <c r="D211" s="191">
        <f t="shared" si="11"/>
        <v>0</v>
      </c>
      <c r="E211" s="191">
        <f t="shared" si="11"/>
        <v>0</v>
      </c>
      <c r="F211" s="191">
        <f t="shared" si="11"/>
        <v>0</v>
      </c>
      <c r="G211" s="191">
        <f t="shared" si="11"/>
        <v>0</v>
      </c>
      <c r="H211" s="191">
        <f t="shared" si="11"/>
        <v>0</v>
      </c>
      <c r="I211" s="171">
        <f t="shared" si="11"/>
        <v>0</v>
      </c>
    </row>
    <row r="212" spans="1:9" ht="12.75" hidden="1" customHeight="1" outlineLevel="2" x14ac:dyDescent="0.2">
      <c r="A212" s="57" t="str">
        <f>"   "&amp;Labels!C110</f>
        <v xml:space="preserve">   Total</v>
      </c>
      <c r="B212" s="194">
        <f t="shared" ref="B212:I212" si="12">B199</f>
        <v>0</v>
      </c>
      <c r="C212" s="194">
        <f t="shared" si="12"/>
        <v>0</v>
      </c>
      <c r="D212" s="194">
        <f t="shared" si="12"/>
        <v>0</v>
      </c>
      <c r="E212" s="194">
        <f t="shared" si="12"/>
        <v>0</v>
      </c>
      <c r="F212" s="194">
        <f t="shared" si="12"/>
        <v>0</v>
      </c>
      <c r="G212" s="194">
        <f t="shared" si="12"/>
        <v>0</v>
      </c>
      <c r="H212" s="194">
        <f t="shared" si="12"/>
        <v>0</v>
      </c>
      <c r="I212" s="195">
        <f t="shared" si="12"/>
        <v>0</v>
      </c>
    </row>
    <row r="213" spans="1:9" ht="12.75" hidden="1" customHeight="1" outlineLevel="2" x14ac:dyDescent="0.2">
      <c r="A213" s="55" t="str">
        <f>"      "&amp;Labels!B100</f>
        <v xml:space="preserve">      East</v>
      </c>
      <c r="B213" s="191"/>
      <c r="C213" s="191"/>
      <c r="D213" s="191"/>
      <c r="E213" s="191"/>
      <c r="F213" s="191"/>
      <c r="G213" s="191"/>
      <c r="H213" s="191"/>
      <c r="I213" s="171"/>
    </row>
    <row r="214" spans="1:9" ht="12.75" hidden="1" customHeight="1" outlineLevel="2" x14ac:dyDescent="0.2">
      <c r="A214" s="55" t="str">
        <f>"         "&amp;Labels!B92</f>
        <v xml:space="preserve">         Direct</v>
      </c>
      <c r="B214" s="191"/>
      <c r="C214" s="191"/>
      <c r="D214" s="191"/>
      <c r="E214" s="191"/>
      <c r="F214" s="191"/>
      <c r="G214" s="191"/>
      <c r="H214" s="191"/>
      <c r="I214" s="171"/>
    </row>
    <row r="215" spans="1:9" ht="12.75" hidden="1" customHeight="1" outlineLevel="2" x14ac:dyDescent="0.2">
      <c r="A215" s="55" t="str">
        <f>"            "&amp;Labels!B96</f>
        <v xml:space="preserve">            Direct</v>
      </c>
      <c r="B215" s="192">
        <f t="shared" ref="B215:I217" si="13">B175</f>
        <v>0</v>
      </c>
      <c r="C215" s="192">
        <f t="shared" si="13"/>
        <v>0</v>
      </c>
      <c r="D215" s="192">
        <f t="shared" si="13"/>
        <v>0</v>
      </c>
      <c r="E215" s="192">
        <f t="shared" si="13"/>
        <v>0</v>
      </c>
      <c r="F215" s="192">
        <f t="shared" si="13"/>
        <v>0</v>
      </c>
      <c r="G215" s="192">
        <f t="shared" si="13"/>
        <v>0</v>
      </c>
      <c r="H215" s="192">
        <f t="shared" si="13"/>
        <v>0</v>
      </c>
      <c r="I215" s="193">
        <f t="shared" si="13"/>
        <v>0</v>
      </c>
    </row>
    <row r="216" spans="1:9" ht="12.75" hidden="1" customHeight="1" outlineLevel="2" x14ac:dyDescent="0.2">
      <c r="A216" s="55" t="str">
        <f>"            "&amp;Labels!B97</f>
        <v xml:space="preserve">            Indirect</v>
      </c>
      <c r="B216" s="192">
        <f t="shared" si="13"/>
        <v>0</v>
      </c>
      <c r="C216" s="192">
        <f t="shared" si="13"/>
        <v>0</v>
      </c>
      <c r="D216" s="192">
        <f t="shared" si="13"/>
        <v>0</v>
      </c>
      <c r="E216" s="192">
        <f t="shared" si="13"/>
        <v>0</v>
      </c>
      <c r="F216" s="192">
        <f t="shared" si="13"/>
        <v>0</v>
      </c>
      <c r="G216" s="192">
        <f t="shared" si="13"/>
        <v>0</v>
      </c>
      <c r="H216" s="192">
        <f t="shared" si="13"/>
        <v>0</v>
      </c>
      <c r="I216" s="193">
        <f t="shared" si="13"/>
        <v>0</v>
      </c>
    </row>
    <row r="217" spans="1:9" ht="12.75" hidden="1" customHeight="1" outlineLevel="2" x14ac:dyDescent="0.2">
      <c r="A217" s="55" t="str">
        <f>"            "&amp;Labels!C95</f>
        <v xml:space="preserve">            Total</v>
      </c>
      <c r="B217" s="191">
        <f t="shared" si="13"/>
        <v>0</v>
      </c>
      <c r="C217" s="191">
        <f t="shared" si="13"/>
        <v>0</v>
      </c>
      <c r="D217" s="191">
        <f t="shared" si="13"/>
        <v>0</v>
      </c>
      <c r="E217" s="191">
        <f t="shared" si="13"/>
        <v>0</v>
      </c>
      <c r="F217" s="191">
        <f t="shared" si="13"/>
        <v>0</v>
      </c>
      <c r="G217" s="191">
        <f t="shared" si="13"/>
        <v>0</v>
      </c>
      <c r="H217" s="191">
        <f t="shared" si="13"/>
        <v>0</v>
      </c>
      <c r="I217" s="171">
        <f t="shared" si="13"/>
        <v>0</v>
      </c>
    </row>
    <row r="218" spans="1:9" ht="12.75" hidden="1" customHeight="1" outlineLevel="2" x14ac:dyDescent="0.2">
      <c r="A218" s="55" t="str">
        <f>"         "&amp;Labels!B93</f>
        <v xml:space="preserve">         Indirect</v>
      </c>
      <c r="B218" s="191"/>
      <c r="C218" s="191"/>
      <c r="D218" s="191"/>
      <c r="E218" s="191"/>
      <c r="F218" s="191"/>
      <c r="G218" s="191"/>
      <c r="H218" s="191"/>
      <c r="I218" s="171"/>
    </row>
    <row r="219" spans="1:9" ht="12.75" hidden="1" customHeight="1" outlineLevel="2" x14ac:dyDescent="0.2">
      <c r="A219" s="55" t="str">
        <f>"            "&amp;Labels!B96</f>
        <v xml:space="preserve">            Direct</v>
      </c>
      <c r="B219" s="192">
        <f t="shared" ref="B219:I224" si="14">B179</f>
        <v>0</v>
      </c>
      <c r="C219" s="192">
        <f t="shared" si="14"/>
        <v>0</v>
      </c>
      <c r="D219" s="192">
        <f t="shared" si="14"/>
        <v>0</v>
      </c>
      <c r="E219" s="192">
        <f t="shared" si="14"/>
        <v>0</v>
      </c>
      <c r="F219" s="192">
        <f t="shared" si="14"/>
        <v>0</v>
      </c>
      <c r="G219" s="192">
        <f t="shared" si="14"/>
        <v>0</v>
      </c>
      <c r="H219" s="192">
        <f t="shared" si="14"/>
        <v>0</v>
      </c>
      <c r="I219" s="193">
        <f t="shared" si="14"/>
        <v>0</v>
      </c>
    </row>
    <row r="220" spans="1:9" ht="12.75" hidden="1" customHeight="1" outlineLevel="2" x14ac:dyDescent="0.2">
      <c r="A220" s="55" t="str">
        <f>"            "&amp;Labels!B97</f>
        <v xml:space="preserve">            Indirect</v>
      </c>
      <c r="B220" s="192">
        <f t="shared" si="14"/>
        <v>0</v>
      </c>
      <c r="C220" s="192">
        <f t="shared" si="14"/>
        <v>0</v>
      </c>
      <c r="D220" s="192">
        <f t="shared" si="14"/>
        <v>0</v>
      </c>
      <c r="E220" s="192">
        <f t="shared" si="14"/>
        <v>0</v>
      </c>
      <c r="F220" s="192">
        <f t="shared" si="14"/>
        <v>0</v>
      </c>
      <c r="G220" s="192">
        <f t="shared" si="14"/>
        <v>0</v>
      </c>
      <c r="H220" s="192">
        <f t="shared" si="14"/>
        <v>0</v>
      </c>
      <c r="I220" s="193">
        <f t="shared" si="14"/>
        <v>0</v>
      </c>
    </row>
    <row r="221" spans="1:9" ht="12.75" hidden="1" customHeight="1" outlineLevel="2" x14ac:dyDescent="0.2">
      <c r="A221" s="55" t="str">
        <f>"            "&amp;Labels!C95</f>
        <v xml:space="preserve">            Total</v>
      </c>
      <c r="B221" s="191">
        <f t="shared" si="14"/>
        <v>0</v>
      </c>
      <c r="C221" s="191">
        <f t="shared" si="14"/>
        <v>0</v>
      </c>
      <c r="D221" s="191">
        <f t="shared" si="14"/>
        <v>0</v>
      </c>
      <c r="E221" s="191">
        <f t="shared" si="14"/>
        <v>0</v>
      </c>
      <c r="F221" s="191">
        <f t="shared" si="14"/>
        <v>0</v>
      </c>
      <c r="G221" s="191">
        <f t="shared" si="14"/>
        <v>0</v>
      </c>
      <c r="H221" s="191">
        <f t="shared" si="14"/>
        <v>0</v>
      </c>
      <c r="I221" s="171">
        <f t="shared" si="14"/>
        <v>0</v>
      </c>
    </row>
    <row r="222" spans="1:9" ht="12.75" hidden="1" customHeight="1" outlineLevel="2" x14ac:dyDescent="0.2">
      <c r="A222" s="55" t="str">
        <f>"         "&amp;Labels!C91</f>
        <v xml:space="preserve">         Total</v>
      </c>
      <c r="B222" s="191">
        <f t="shared" si="14"/>
        <v>0</v>
      </c>
      <c r="C222" s="191">
        <f t="shared" si="14"/>
        <v>0</v>
      </c>
      <c r="D222" s="191">
        <f t="shared" si="14"/>
        <v>0</v>
      </c>
      <c r="E222" s="191">
        <f t="shared" si="14"/>
        <v>0</v>
      </c>
      <c r="F222" s="191">
        <f t="shared" si="14"/>
        <v>0</v>
      </c>
      <c r="G222" s="191">
        <f t="shared" si="14"/>
        <v>0</v>
      </c>
      <c r="H222" s="191">
        <f t="shared" si="14"/>
        <v>0</v>
      </c>
      <c r="I222" s="171">
        <f t="shared" si="14"/>
        <v>0</v>
      </c>
    </row>
    <row r="223" spans="1:9" ht="12.75" hidden="1" customHeight="1" outlineLevel="2" x14ac:dyDescent="0.2">
      <c r="A223" s="55" t="str">
        <f>"            "&amp;Labels!B96</f>
        <v xml:space="preserve">            Direct</v>
      </c>
      <c r="B223" s="192">
        <f t="shared" si="14"/>
        <v>0</v>
      </c>
      <c r="C223" s="192">
        <f t="shared" si="14"/>
        <v>0</v>
      </c>
      <c r="D223" s="192">
        <f t="shared" si="14"/>
        <v>0</v>
      </c>
      <c r="E223" s="192">
        <f t="shared" si="14"/>
        <v>0</v>
      </c>
      <c r="F223" s="192">
        <f t="shared" si="14"/>
        <v>0</v>
      </c>
      <c r="G223" s="192">
        <f t="shared" si="14"/>
        <v>0</v>
      </c>
      <c r="H223" s="192">
        <f t="shared" si="14"/>
        <v>0</v>
      </c>
      <c r="I223" s="193">
        <f t="shared" si="14"/>
        <v>0</v>
      </c>
    </row>
    <row r="224" spans="1:9" ht="12.75" hidden="1" customHeight="1" outlineLevel="2" x14ac:dyDescent="0.2">
      <c r="A224" s="55" t="str">
        <f>"            "&amp;Labels!B97</f>
        <v xml:space="preserve">            Indirect</v>
      </c>
      <c r="B224" s="192">
        <f t="shared" si="14"/>
        <v>0</v>
      </c>
      <c r="C224" s="192">
        <f t="shared" si="14"/>
        <v>0</v>
      </c>
      <c r="D224" s="192">
        <f t="shared" si="14"/>
        <v>0</v>
      </c>
      <c r="E224" s="192">
        <f t="shared" si="14"/>
        <v>0</v>
      </c>
      <c r="F224" s="192">
        <f t="shared" si="14"/>
        <v>0</v>
      </c>
      <c r="G224" s="192">
        <f t="shared" si="14"/>
        <v>0</v>
      </c>
      <c r="H224" s="192">
        <f t="shared" si="14"/>
        <v>0</v>
      </c>
      <c r="I224" s="193">
        <f t="shared" si="14"/>
        <v>0</v>
      </c>
    </row>
    <row r="225" spans="1:9" ht="12.75" hidden="1" customHeight="1" outlineLevel="2" x14ac:dyDescent="0.2">
      <c r="A225" s="55" t="str">
        <f>"            "&amp;Labels!C95</f>
        <v xml:space="preserve">            Total</v>
      </c>
      <c r="B225" s="191">
        <f t="shared" ref="B225:I225" si="15">B182</f>
        <v>0</v>
      </c>
      <c r="C225" s="191">
        <f t="shared" si="15"/>
        <v>0</v>
      </c>
      <c r="D225" s="191">
        <f t="shared" si="15"/>
        <v>0</v>
      </c>
      <c r="E225" s="191">
        <f t="shared" si="15"/>
        <v>0</v>
      </c>
      <c r="F225" s="191">
        <f t="shared" si="15"/>
        <v>0</v>
      </c>
      <c r="G225" s="191">
        <f t="shared" si="15"/>
        <v>0</v>
      </c>
      <c r="H225" s="191">
        <f t="shared" si="15"/>
        <v>0</v>
      </c>
      <c r="I225" s="171">
        <f t="shared" si="15"/>
        <v>0</v>
      </c>
    </row>
    <row r="226" spans="1:9" ht="12.75" hidden="1" customHeight="1" outlineLevel="2" x14ac:dyDescent="0.2">
      <c r="A226" s="55" t="str">
        <f>"      "&amp;Labels!B101</f>
        <v xml:space="preserve">      West</v>
      </c>
      <c r="B226" s="191"/>
      <c r="C226" s="191"/>
      <c r="D226" s="191"/>
      <c r="E226" s="191"/>
      <c r="F226" s="191"/>
      <c r="G226" s="191"/>
      <c r="H226" s="191"/>
      <c r="I226" s="171"/>
    </row>
    <row r="227" spans="1:9" ht="12.75" hidden="1" customHeight="1" outlineLevel="2" x14ac:dyDescent="0.2">
      <c r="A227" s="55" t="str">
        <f>"         "&amp;Labels!B92</f>
        <v xml:space="preserve">         Direct</v>
      </c>
      <c r="B227" s="191"/>
      <c r="C227" s="191"/>
      <c r="D227" s="191"/>
      <c r="E227" s="191"/>
      <c r="F227" s="191"/>
      <c r="G227" s="191"/>
      <c r="H227" s="191"/>
      <c r="I227" s="171"/>
    </row>
    <row r="228" spans="1:9" ht="12.75" hidden="1" customHeight="1" outlineLevel="2" x14ac:dyDescent="0.2">
      <c r="A228" s="55" t="str">
        <f>"            "&amp;Labels!B96</f>
        <v xml:space="preserve">            Direct</v>
      </c>
      <c r="B228" s="192">
        <f t="shared" ref="B228:I230" si="16">B188</f>
        <v>0</v>
      </c>
      <c r="C228" s="192">
        <f t="shared" si="16"/>
        <v>0</v>
      </c>
      <c r="D228" s="192">
        <f t="shared" si="16"/>
        <v>0</v>
      </c>
      <c r="E228" s="192">
        <f t="shared" si="16"/>
        <v>0</v>
      </c>
      <c r="F228" s="192">
        <f t="shared" si="16"/>
        <v>0</v>
      </c>
      <c r="G228" s="192">
        <f t="shared" si="16"/>
        <v>0</v>
      </c>
      <c r="H228" s="192">
        <f t="shared" si="16"/>
        <v>0</v>
      </c>
      <c r="I228" s="193">
        <f t="shared" si="16"/>
        <v>0</v>
      </c>
    </row>
    <row r="229" spans="1:9" ht="12.75" hidden="1" customHeight="1" outlineLevel="2" x14ac:dyDescent="0.2">
      <c r="A229" s="55" t="str">
        <f>"            "&amp;Labels!B97</f>
        <v xml:space="preserve">            Indirect</v>
      </c>
      <c r="B229" s="192">
        <f t="shared" si="16"/>
        <v>0</v>
      </c>
      <c r="C229" s="192">
        <f t="shared" si="16"/>
        <v>0</v>
      </c>
      <c r="D229" s="192">
        <f t="shared" si="16"/>
        <v>0</v>
      </c>
      <c r="E229" s="192">
        <f t="shared" si="16"/>
        <v>0</v>
      </c>
      <c r="F229" s="192">
        <f t="shared" si="16"/>
        <v>0</v>
      </c>
      <c r="G229" s="192">
        <f t="shared" si="16"/>
        <v>0</v>
      </c>
      <c r="H229" s="192">
        <f t="shared" si="16"/>
        <v>0</v>
      </c>
      <c r="I229" s="193">
        <f t="shared" si="16"/>
        <v>0</v>
      </c>
    </row>
    <row r="230" spans="1:9" ht="12.75" hidden="1" customHeight="1" outlineLevel="2" x14ac:dyDescent="0.2">
      <c r="A230" s="55" t="str">
        <f>"            "&amp;Labels!C95</f>
        <v xml:space="preserve">            Total</v>
      </c>
      <c r="B230" s="191">
        <f t="shared" si="16"/>
        <v>0</v>
      </c>
      <c r="C230" s="191">
        <f t="shared" si="16"/>
        <v>0</v>
      </c>
      <c r="D230" s="191">
        <f t="shared" si="16"/>
        <v>0</v>
      </c>
      <c r="E230" s="191">
        <f t="shared" si="16"/>
        <v>0</v>
      </c>
      <c r="F230" s="191">
        <f t="shared" si="16"/>
        <v>0</v>
      </c>
      <c r="G230" s="191">
        <f t="shared" si="16"/>
        <v>0</v>
      </c>
      <c r="H230" s="191">
        <f t="shared" si="16"/>
        <v>0</v>
      </c>
      <c r="I230" s="171">
        <f t="shared" si="16"/>
        <v>0</v>
      </c>
    </row>
    <row r="231" spans="1:9" ht="12.75" hidden="1" customHeight="1" outlineLevel="2" x14ac:dyDescent="0.2">
      <c r="A231" s="55" t="str">
        <f>"         "&amp;Labels!B93</f>
        <v xml:space="preserve">         Indirect</v>
      </c>
      <c r="B231" s="191"/>
      <c r="C231" s="191"/>
      <c r="D231" s="191"/>
      <c r="E231" s="191"/>
      <c r="F231" s="191"/>
      <c r="G231" s="191"/>
      <c r="H231" s="191"/>
      <c r="I231" s="171"/>
    </row>
    <row r="232" spans="1:9" ht="12.75" hidden="1" customHeight="1" outlineLevel="2" x14ac:dyDescent="0.2">
      <c r="A232" s="55" t="str">
        <f>"            "&amp;Labels!B96</f>
        <v xml:space="preserve">            Direct</v>
      </c>
      <c r="B232" s="192">
        <f t="shared" ref="B232:I237" si="17">B192</f>
        <v>0</v>
      </c>
      <c r="C232" s="192">
        <f t="shared" si="17"/>
        <v>0</v>
      </c>
      <c r="D232" s="192">
        <f t="shared" si="17"/>
        <v>0</v>
      </c>
      <c r="E232" s="192">
        <f t="shared" si="17"/>
        <v>0</v>
      </c>
      <c r="F232" s="192">
        <f t="shared" si="17"/>
        <v>0</v>
      </c>
      <c r="G232" s="192">
        <f t="shared" si="17"/>
        <v>0</v>
      </c>
      <c r="H232" s="192">
        <f t="shared" si="17"/>
        <v>0</v>
      </c>
      <c r="I232" s="193">
        <f t="shared" si="17"/>
        <v>0</v>
      </c>
    </row>
    <row r="233" spans="1:9" ht="12.75" hidden="1" customHeight="1" outlineLevel="2" x14ac:dyDescent="0.2">
      <c r="A233" s="55" t="str">
        <f>"            "&amp;Labels!B97</f>
        <v xml:space="preserve">            Indirect</v>
      </c>
      <c r="B233" s="192">
        <f t="shared" si="17"/>
        <v>0</v>
      </c>
      <c r="C233" s="192">
        <f t="shared" si="17"/>
        <v>0</v>
      </c>
      <c r="D233" s="192">
        <f t="shared" si="17"/>
        <v>0</v>
      </c>
      <c r="E233" s="192">
        <f t="shared" si="17"/>
        <v>0</v>
      </c>
      <c r="F233" s="192">
        <f t="shared" si="17"/>
        <v>0</v>
      </c>
      <c r="G233" s="192">
        <f t="shared" si="17"/>
        <v>0</v>
      </c>
      <c r="H233" s="192">
        <f t="shared" si="17"/>
        <v>0</v>
      </c>
      <c r="I233" s="193">
        <f t="shared" si="17"/>
        <v>0</v>
      </c>
    </row>
    <row r="234" spans="1:9" ht="12.75" hidden="1" customHeight="1" outlineLevel="2" x14ac:dyDescent="0.2">
      <c r="A234" s="55" t="str">
        <f>"            "&amp;Labels!C95</f>
        <v xml:space="preserve">            Total</v>
      </c>
      <c r="B234" s="191">
        <f t="shared" si="17"/>
        <v>0</v>
      </c>
      <c r="C234" s="191">
        <f t="shared" si="17"/>
        <v>0</v>
      </c>
      <c r="D234" s="191">
        <f t="shared" si="17"/>
        <v>0</v>
      </c>
      <c r="E234" s="191">
        <f t="shared" si="17"/>
        <v>0</v>
      </c>
      <c r="F234" s="191">
        <f t="shared" si="17"/>
        <v>0</v>
      </c>
      <c r="G234" s="191">
        <f t="shared" si="17"/>
        <v>0</v>
      </c>
      <c r="H234" s="191">
        <f t="shared" si="17"/>
        <v>0</v>
      </c>
      <c r="I234" s="171">
        <f t="shared" si="17"/>
        <v>0</v>
      </c>
    </row>
    <row r="235" spans="1:9" ht="12.75" hidden="1" customHeight="1" outlineLevel="2" x14ac:dyDescent="0.2">
      <c r="A235" s="55" t="str">
        <f>"         "&amp;Labels!C91</f>
        <v xml:space="preserve">         Total</v>
      </c>
      <c r="B235" s="191">
        <f t="shared" si="17"/>
        <v>0</v>
      </c>
      <c r="C235" s="191">
        <f t="shared" si="17"/>
        <v>0</v>
      </c>
      <c r="D235" s="191">
        <f t="shared" si="17"/>
        <v>0</v>
      </c>
      <c r="E235" s="191">
        <f t="shared" si="17"/>
        <v>0</v>
      </c>
      <c r="F235" s="191">
        <f t="shared" si="17"/>
        <v>0</v>
      </c>
      <c r="G235" s="191">
        <f t="shared" si="17"/>
        <v>0</v>
      </c>
      <c r="H235" s="191">
        <f t="shared" si="17"/>
        <v>0</v>
      </c>
      <c r="I235" s="171">
        <f t="shared" si="17"/>
        <v>0</v>
      </c>
    </row>
    <row r="236" spans="1:9" ht="12.75" hidden="1" customHeight="1" outlineLevel="2" x14ac:dyDescent="0.2">
      <c r="A236" s="55" t="str">
        <f>"            "&amp;Labels!B96</f>
        <v xml:space="preserve">            Direct</v>
      </c>
      <c r="B236" s="192">
        <f t="shared" si="17"/>
        <v>0</v>
      </c>
      <c r="C236" s="192">
        <f t="shared" si="17"/>
        <v>0</v>
      </c>
      <c r="D236" s="192">
        <f t="shared" si="17"/>
        <v>0</v>
      </c>
      <c r="E236" s="192">
        <f t="shared" si="17"/>
        <v>0</v>
      </c>
      <c r="F236" s="192">
        <f t="shared" si="17"/>
        <v>0</v>
      </c>
      <c r="G236" s="192">
        <f t="shared" si="17"/>
        <v>0</v>
      </c>
      <c r="H236" s="192">
        <f t="shared" si="17"/>
        <v>0</v>
      </c>
      <c r="I236" s="193">
        <f t="shared" si="17"/>
        <v>0</v>
      </c>
    </row>
    <row r="237" spans="1:9" ht="12.75" hidden="1" customHeight="1" outlineLevel="2" x14ac:dyDescent="0.2">
      <c r="A237" s="55" t="str">
        <f>"            "&amp;Labels!B97</f>
        <v xml:space="preserve">            Indirect</v>
      </c>
      <c r="B237" s="192">
        <f t="shared" si="17"/>
        <v>0</v>
      </c>
      <c r="C237" s="192">
        <f t="shared" si="17"/>
        <v>0</v>
      </c>
      <c r="D237" s="192">
        <f t="shared" si="17"/>
        <v>0</v>
      </c>
      <c r="E237" s="192">
        <f t="shared" si="17"/>
        <v>0</v>
      </c>
      <c r="F237" s="192">
        <f t="shared" si="17"/>
        <v>0</v>
      </c>
      <c r="G237" s="192">
        <f t="shared" si="17"/>
        <v>0</v>
      </c>
      <c r="H237" s="192">
        <f t="shared" si="17"/>
        <v>0</v>
      </c>
      <c r="I237" s="193">
        <f t="shared" si="17"/>
        <v>0</v>
      </c>
    </row>
    <row r="238" spans="1:9" ht="12.75" hidden="1" customHeight="1" outlineLevel="2" x14ac:dyDescent="0.2">
      <c r="A238" s="55" t="str">
        <f>"            "&amp;Labels!C95</f>
        <v xml:space="preserve">            Total</v>
      </c>
      <c r="B238" s="191">
        <f t="shared" ref="B238:I238" si="18">B195</f>
        <v>0</v>
      </c>
      <c r="C238" s="191">
        <f t="shared" si="18"/>
        <v>0</v>
      </c>
      <c r="D238" s="191">
        <f t="shared" si="18"/>
        <v>0</v>
      </c>
      <c r="E238" s="191">
        <f t="shared" si="18"/>
        <v>0</v>
      </c>
      <c r="F238" s="191">
        <f t="shared" si="18"/>
        <v>0</v>
      </c>
      <c r="G238" s="191">
        <f t="shared" si="18"/>
        <v>0</v>
      </c>
      <c r="H238" s="191">
        <f t="shared" si="18"/>
        <v>0</v>
      </c>
      <c r="I238" s="171">
        <f t="shared" si="18"/>
        <v>0</v>
      </c>
    </row>
    <row r="239" spans="1:9" ht="12.75" hidden="1" customHeight="1" outlineLevel="2" x14ac:dyDescent="0.2">
      <c r="A239" s="52" t="str">
        <f>"      "&amp;Labels!C99</f>
        <v xml:space="preserve">      Total</v>
      </c>
      <c r="B239" s="190">
        <f t="shared" ref="B239:I239" si="19">B199</f>
        <v>0</v>
      </c>
      <c r="C239" s="190">
        <f t="shared" si="19"/>
        <v>0</v>
      </c>
      <c r="D239" s="190">
        <f t="shared" si="19"/>
        <v>0</v>
      </c>
      <c r="E239" s="190">
        <f t="shared" si="19"/>
        <v>0</v>
      </c>
      <c r="F239" s="190">
        <f t="shared" si="19"/>
        <v>0</v>
      </c>
      <c r="G239" s="190">
        <f t="shared" si="19"/>
        <v>0</v>
      </c>
      <c r="H239" s="190">
        <f t="shared" si="19"/>
        <v>0</v>
      </c>
      <c r="I239" s="170">
        <f t="shared" si="19"/>
        <v>0</v>
      </c>
    </row>
    <row r="240" spans="1:9" ht="12.75" hidden="1" customHeight="1" outlineLevel="2" x14ac:dyDescent="0.2">
      <c r="A240" s="55" t="str">
        <f>"         "&amp;Labels!B92</f>
        <v xml:space="preserve">         Direct</v>
      </c>
      <c r="B240" s="191"/>
      <c r="C240" s="191"/>
      <c r="D240" s="191"/>
      <c r="E240" s="191"/>
      <c r="F240" s="191"/>
      <c r="G240" s="191"/>
      <c r="H240" s="191"/>
      <c r="I240" s="171"/>
    </row>
    <row r="241" spans="1:9" ht="12.75" hidden="1" customHeight="1" outlineLevel="2" x14ac:dyDescent="0.2">
      <c r="A241" s="55" t="str">
        <f>"            "&amp;Labels!B96</f>
        <v xml:space="preserve">            Direct</v>
      </c>
      <c r="B241" s="192">
        <f t="shared" ref="B241:I243" si="20">B201</f>
        <v>0</v>
      </c>
      <c r="C241" s="192">
        <f t="shared" si="20"/>
        <v>0</v>
      </c>
      <c r="D241" s="192">
        <f t="shared" si="20"/>
        <v>0</v>
      </c>
      <c r="E241" s="192">
        <f t="shared" si="20"/>
        <v>0</v>
      </c>
      <c r="F241" s="192">
        <f t="shared" si="20"/>
        <v>0</v>
      </c>
      <c r="G241" s="192">
        <f t="shared" si="20"/>
        <v>0</v>
      </c>
      <c r="H241" s="192">
        <f t="shared" si="20"/>
        <v>0</v>
      </c>
      <c r="I241" s="193">
        <f t="shared" si="20"/>
        <v>0</v>
      </c>
    </row>
    <row r="242" spans="1:9" ht="12.75" hidden="1" customHeight="1" outlineLevel="2" x14ac:dyDescent="0.2">
      <c r="A242" s="55" t="str">
        <f>"            "&amp;Labels!B97</f>
        <v xml:space="preserve">            Indirect</v>
      </c>
      <c r="B242" s="192">
        <f t="shared" si="20"/>
        <v>0</v>
      </c>
      <c r="C242" s="192">
        <f t="shared" si="20"/>
        <v>0</v>
      </c>
      <c r="D242" s="192">
        <f t="shared" si="20"/>
        <v>0</v>
      </c>
      <c r="E242" s="192">
        <f t="shared" si="20"/>
        <v>0</v>
      </c>
      <c r="F242" s="192">
        <f t="shared" si="20"/>
        <v>0</v>
      </c>
      <c r="G242" s="192">
        <f t="shared" si="20"/>
        <v>0</v>
      </c>
      <c r="H242" s="192">
        <f t="shared" si="20"/>
        <v>0</v>
      </c>
      <c r="I242" s="193">
        <f t="shared" si="20"/>
        <v>0</v>
      </c>
    </row>
    <row r="243" spans="1:9" ht="12.75" hidden="1" customHeight="1" outlineLevel="2" x14ac:dyDescent="0.2">
      <c r="A243" s="55" t="str">
        <f>"            "&amp;Labels!C95</f>
        <v xml:space="preserve">            Total</v>
      </c>
      <c r="B243" s="191">
        <f t="shared" si="20"/>
        <v>0</v>
      </c>
      <c r="C243" s="191">
        <f t="shared" si="20"/>
        <v>0</v>
      </c>
      <c r="D243" s="191">
        <f t="shared" si="20"/>
        <v>0</v>
      </c>
      <c r="E243" s="191">
        <f t="shared" si="20"/>
        <v>0</v>
      </c>
      <c r="F243" s="191">
        <f t="shared" si="20"/>
        <v>0</v>
      </c>
      <c r="G243" s="191">
        <f t="shared" si="20"/>
        <v>0</v>
      </c>
      <c r="H243" s="191">
        <f t="shared" si="20"/>
        <v>0</v>
      </c>
      <c r="I243" s="171">
        <f t="shared" si="20"/>
        <v>0</v>
      </c>
    </row>
    <row r="244" spans="1:9" ht="12.75" hidden="1" customHeight="1" outlineLevel="2" x14ac:dyDescent="0.2">
      <c r="A244" s="55" t="str">
        <f>"         "&amp;Labels!B93</f>
        <v xml:space="preserve">         Indirect</v>
      </c>
      <c r="B244" s="191"/>
      <c r="C244" s="191"/>
      <c r="D244" s="191"/>
      <c r="E244" s="191"/>
      <c r="F244" s="191"/>
      <c r="G244" s="191"/>
      <c r="H244" s="191"/>
      <c r="I244" s="171"/>
    </row>
    <row r="245" spans="1:9" ht="12.75" hidden="1" customHeight="1" outlineLevel="2" x14ac:dyDescent="0.2">
      <c r="A245" s="55" t="str">
        <f>"            "&amp;Labels!B96</f>
        <v xml:space="preserve">            Direct</v>
      </c>
      <c r="B245" s="192">
        <f t="shared" ref="B245:I247" si="21">B205</f>
        <v>0</v>
      </c>
      <c r="C245" s="192">
        <f t="shared" si="21"/>
        <v>0</v>
      </c>
      <c r="D245" s="192">
        <f t="shared" si="21"/>
        <v>0</v>
      </c>
      <c r="E245" s="192">
        <f t="shared" si="21"/>
        <v>0</v>
      </c>
      <c r="F245" s="192">
        <f t="shared" si="21"/>
        <v>0</v>
      </c>
      <c r="G245" s="192">
        <f t="shared" si="21"/>
        <v>0</v>
      </c>
      <c r="H245" s="192">
        <f t="shared" si="21"/>
        <v>0</v>
      </c>
      <c r="I245" s="193">
        <f t="shared" si="21"/>
        <v>0</v>
      </c>
    </row>
    <row r="246" spans="1:9" ht="12.75" hidden="1" customHeight="1" outlineLevel="2" x14ac:dyDescent="0.2">
      <c r="A246" s="55" t="str">
        <f>"            "&amp;Labels!B97</f>
        <v xml:space="preserve">            Indirect</v>
      </c>
      <c r="B246" s="192">
        <f t="shared" si="21"/>
        <v>0</v>
      </c>
      <c r="C246" s="192">
        <f t="shared" si="21"/>
        <v>0</v>
      </c>
      <c r="D246" s="192">
        <f t="shared" si="21"/>
        <v>0</v>
      </c>
      <c r="E246" s="192">
        <f t="shared" si="21"/>
        <v>0</v>
      </c>
      <c r="F246" s="192">
        <f t="shared" si="21"/>
        <v>0</v>
      </c>
      <c r="G246" s="192">
        <f t="shared" si="21"/>
        <v>0</v>
      </c>
      <c r="H246" s="192">
        <f t="shared" si="21"/>
        <v>0</v>
      </c>
      <c r="I246" s="193">
        <f t="shared" si="21"/>
        <v>0</v>
      </c>
    </row>
    <row r="247" spans="1:9" ht="12.75" hidden="1" customHeight="1" outlineLevel="2" x14ac:dyDescent="0.2">
      <c r="A247" s="55" t="str">
        <f>"            "&amp;Labels!C95</f>
        <v xml:space="preserve">            Total</v>
      </c>
      <c r="B247" s="191">
        <f t="shared" si="21"/>
        <v>0</v>
      </c>
      <c r="C247" s="191">
        <f t="shared" si="21"/>
        <v>0</v>
      </c>
      <c r="D247" s="191">
        <f t="shared" si="21"/>
        <v>0</v>
      </c>
      <c r="E247" s="191">
        <f t="shared" si="21"/>
        <v>0</v>
      </c>
      <c r="F247" s="191">
        <f t="shared" si="21"/>
        <v>0</v>
      </c>
      <c r="G247" s="191">
        <f t="shared" si="21"/>
        <v>0</v>
      </c>
      <c r="H247" s="191">
        <f t="shared" si="21"/>
        <v>0</v>
      </c>
      <c r="I247" s="171">
        <f t="shared" si="21"/>
        <v>0</v>
      </c>
    </row>
    <row r="248" spans="1:9" ht="12.75" hidden="1" customHeight="1" outlineLevel="2" x14ac:dyDescent="0.2">
      <c r="A248" s="55" t="str">
        <f>"         "&amp;Labels!C91</f>
        <v xml:space="preserve">         Total</v>
      </c>
      <c r="B248" s="191">
        <f t="shared" ref="B248:I248" si="22">B199</f>
        <v>0</v>
      </c>
      <c r="C248" s="191">
        <f t="shared" si="22"/>
        <v>0</v>
      </c>
      <c r="D248" s="191">
        <f t="shared" si="22"/>
        <v>0</v>
      </c>
      <c r="E248" s="191">
        <f t="shared" si="22"/>
        <v>0</v>
      </c>
      <c r="F248" s="191">
        <f t="shared" si="22"/>
        <v>0</v>
      </c>
      <c r="G248" s="191">
        <f t="shared" si="22"/>
        <v>0</v>
      </c>
      <c r="H248" s="191">
        <f t="shared" si="22"/>
        <v>0</v>
      </c>
      <c r="I248" s="171">
        <f t="shared" si="22"/>
        <v>0</v>
      </c>
    </row>
    <row r="249" spans="1:9" ht="12.75" hidden="1" customHeight="1" outlineLevel="2" x14ac:dyDescent="0.2">
      <c r="A249" s="55" t="str">
        <f>"            "&amp;Labels!B96</f>
        <v xml:space="preserve">            Direct</v>
      </c>
      <c r="B249" s="192">
        <f t="shared" ref="B249:I250" si="23">B209</f>
        <v>0</v>
      </c>
      <c r="C249" s="192">
        <f t="shared" si="23"/>
        <v>0</v>
      </c>
      <c r="D249" s="192">
        <f t="shared" si="23"/>
        <v>0</v>
      </c>
      <c r="E249" s="192">
        <f t="shared" si="23"/>
        <v>0</v>
      </c>
      <c r="F249" s="192">
        <f t="shared" si="23"/>
        <v>0</v>
      </c>
      <c r="G249" s="192">
        <f t="shared" si="23"/>
        <v>0</v>
      </c>
      <c r="H249" s="192">
        <f t="shared" si="23"/>
        <v>0</v>
      </c>
      <c r="I249" s="193">
        <f t="shared" si="23"/>
        <v>0</v>
      </c>
    </row>
    <row r="250" spans="1:9" ht="12.75" hidden="1" customHeight="1" outlineLevel="2" x14ac:dyDescent="0.2">
      <c r="A250" s="55" t="str">
        <f>"            "&amp;Labels!B97</f>
        <v xml:space="preserve">            Indirect</v>
      </c>
      <c r="B250" s="192">
        <f t="shared" si="23"/>
        <v>0</v>
      </c>
      <c r="C250" s="192">
        <f t="shared" si="23"/>
        <v>0</v>
      </c>
      <c r="D250" s="192">
        <f t="shared" si="23"/>
        <v>0</v>
      </c>
      <c r="E250" s="192">
        <f t="shared" si="23"/>
        <v>0</v>
      </c>
      <c r="F250" s="192">
        <f t="shared" si="23"/>
        <v>0</v>
      </c>
      <c r="G250" s="192">
        <f t="shared" si="23"/>
        <v>0</v>
      </c>
      <c r="H250" s="192">
        <f t="shared" si="23"/>
        <v>0</v>
      </c>
      <c r="I250" s="193">
        <f t="shared" si="23"/>
        <v>0</v>
      </c>
    </row>
    <row r="251" spans="1:9" ht="12.75" hidden="1" customHeight="1" outlineLevel="2" x14ac:dyDescent="0.2">
      <c r="A251" s="59" t="str">
        <f>"            "&amp;Labels!C95</f>
        <v xml:space="preserve">            Total</v>
      </c>
      <c r="B251" s="196">
        <f t="shared" ref="B251:I251" si="24">B199</f>
        <v>0</v>
      </c>
      <c r="C251" s="196">
        <f t="shared" si="24"/>
        <v>0</v>
      </c>
      <c r="D251" s="196">
        <f t="shared" si="24"/>
        <v>0</v>
      </c>
      <c r="E251" s="196">
        <f t="shared" si="24"/>
        <v>0</v>
      </c>
      <c r="F251" s="196">
        <f t="shared" si="24"/>
        <v>0</v>
      </c>
      <c r="G251" s="196">
        <f t="shared" si="24"/>
        <v>0</v>
      </c>
      <c r="H251" s="196">
        <f t="shared" si="24"/>
        <v>0</v>
      </c>
      <c r="I251" s="172">
        <f t="shared" si="24"/>
        <v>0</v>
      </c>
    </row>
    <row r="252" spans="1:9" ht="12.75" hidden="1" customHeight="1" outlineLevel="2" collapsed="1" x14ac:dyDescent="0.2"/>
    <row r="253" spans="1:9" ht="12.75" hidden="1" customHeight="1" outlineLevel="1" collapsed="1" x14ac:dyDescent="0.2"/>
    <row r="254" spans="1:9" ht="12.75" customHeight="1" collapsed="1" x14ac:dyDescent="0.2"/>
  </sheetData>
  <mergeCells count="15">
    <mergeCell ref="A26:B26"/>
    <mergeCell ref="A1:D1"/>
    <mergeCell ref="A2:D2"/>
    <mergeCell ref="A3:D3"/>
    <mergeCell ref="A4:D4"/>
    <mergeCell ref="A5:B5"/>
    <mergeCell ref="A127:B127"/>
    <mergeCell ref="A144:C144"/>
    <mergeCell ref="A166:B166"/>
    <mergeCell ref="A27:B27"/>
    <mergeCell ref="A47:D47"/>
    <mergeCell ref="A68:B68"/>
    <mergeCell ref="A69:B69"/>
    <mergeCell ref="A106:B106"/>
    <mergeCell ref="A107:B107"/>
  </mergeCells>
  <pageMargins left="0.25" right="0.25" top="0.5" bottom="0.5" header="0.5" footer="0.5"/>
  <pageSetup paperSize="9" fitToHeight="32767" orientation="landscape" horizontalDpi="300" verticalDpi="300"/>
  <headerFooter alignWithMargins="0"/>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E176"/>
  <sheetViews>
    <sheetView zoomScaleNormal="100" workbookViewId="0"/>
  </sheetViews>
  <sheetFormatPr defaultRowHeight="12.75" customHeight="1" x14ac:dyDescent="0.2"/>
  <cols>
    <col min="1" max="1" width="26.42578125" customWidth="1"/>
    <col min="2" max="2" width="24.7109375" customWidth="1"/>
    <col min="3" max="3" width="35.5703125" customWidth="1"/>
    <col min="4" max="4" width="12.42578125" customWidth="1"/>
    <col min="5" max="5" width="255.7109375" customWidth="1"/>
  </cols>
  <sheetData>
    <row r="1" spans="1:5" ht="15.75" customHeight="1" x14ac:dyDescent="0.2">
      <c r="A1" s="282" t="str">
        <f>"Sales Plan, "&amp;YEAR('(FnCalls 1)'!A18-1)</f>
        <v>Sales Plan, 2011</v>
      </c>
      <c r="B1" s="282"/>
      <c r="C1" s="282"/>
      <c r="D1" s="282"/>
    </row>
    <row r="2" spans="1:5" ht="15.75" customHeight="1" x14ac:dyDescent="0.2">
      <c r="A2" s="282" t="str">
        <f>'History Input'!F8</f>
        <v>ABC Corp.</v>
      </c>
      <c r="B2" s="282"/>
      <c r="C2" s="282"/>
      <c r="D2" s="282"/>
    </row>
    <row r="3" spans="1:5" ht="15.75" customHeight="1" x14ac:dyDescent="0.2">
      <c r="A3" s="282" t="str">
        <f>"Formulas"</f>
        <v>Formulas</v>
      </c>
      <c r="B3" s="282"/>
      <c r="C3" s="282"/>
      <c r="D3" s="282"/>
    </row>
    <row r="4" spans="1:5" ht="15.75" customHeight="1" x14ac:dyDescent="0.2">
      <c r="A4" s="282" t="str">
        <f>""</f>
        <v/>
      </c>
      <c r="B4" s="282"/>
      <c r="C4" s="282"/>
      <c r="D4" s="282"/>
    </row>
    <row r="5" spans="1:5" ht="12.75" customHeight="1" x14ac:dyDescent="0.2">
      <c r="A5" s="197" t="s">
        <v>459</v>
      </c>
      <c r="B5" s="197" t="s">
        <v>861</v>
      </c>
      <c r="C5" s="197" t="s">
        <v>20</v>
      </c>
      <c r="D5" s="197"/>
      <c r="E5" s="197" t="s">
        <v>762</v>
      </c>
    </row>
    <row r="6" spans="1:5" ht="12.75" customHeight="1" x14ac:dyDescent="0.2">
      <c r="A6" s="198" t="s">
        <v>576</v>
      </c>
      <c r="B6" s="198" t="str">
        <f>Labels!B8</f>
        <v>Channel Adjust Factor</v>
      </c>
      <c r="C6" s="199" t="s">
        <v>869</v>
      </c>
      <c r="D6" s="200" t="s">
        <v>629</v>
      </c>
      <c r="E6" s="201" t="s">
        <v>454</v>
      </c>
    </row>
    <row r="7" spans="1:5" ht="12.75" customHeight="1" x14ac:dyDescent="0.2">
      <c r="A7" s="6"/>
      <c r="B7" s="6"/>
      <c r="C7" s="202"/>
      <c r="D7" s="203"/>
      <c r="E7" s="6"/>
    </row>
    <row r="8" spans="1:5" ht="12.75" customHeight="1" x14ac:dyDescent="0.2">
      <c r="A8" s="198" t="s">
        <v>543</v>
      </c>
      <c r="B8" s="198" t="str">
        <f>Labels!B9</f>
        <v>Suggested Channel Factor</v>
      </c>
      <c r="C8" s="199" t="s">
        <v>869</v>
      </c>
      <c r="D8" s="200" t="s">
        <v>629</v>
      </c>
      <c r="E8" s="201" t="s">
        <v>839</v>
      </c>
    </row>
    <row r="9" spans="1:5" ht="12.75" customHeight="1" x14ac:dyDescent="0.2">
      <c r="A9" s="6"/>
      <c r="B9" s="6"/>
      <c r="C9" s="202"/>
      <c r="D9" s="203"/>
      <c r="E9" s="6"/>
    </row>
    <row r="10" spans="1:5" ht="12.75" customHeight="1" x14ac:dyDescent="0.2">
      <c r="A10" s="198" t="s">
        <v>272</v>
      </c>
      <c r="B10" s="198" t="str">
        <f>Labels!B10</f>
        <v>Industry Adjust Factor</v>
      </c>
      <c r="C10" s="199" t="s">
        <v>152</v>
      </c>
      <c r="D10" s="200" t="s">
        <v>629</v>
      </c>
      <c r="E10" s="201" t="s">
        <v>454</v>
      </c>
    </row>
    <row r="11" spans="1:5" ht="12.75" customHeight="1" x14ac:dyDescent="0.2">
      <c r="A11" s="6"/>
      <c r="B11" s="6"/>
      <c r="C11" s="202"/>
      <c r="D11" s="203"/>
      <c r="E11" s="6"/>
    </row>
    <row r="12" spans="1:5" ht="12.75" customHeight="1" x14ac:dyDescent="0.2">
      <c r="A12" s="198" t="s">
        <v>369</v>
      </c>
      <c r="B12" s="198" t="str">
        <f>Labels!B11</f>
        <v>Suggested Industry Factor</v>
      </c>
      <c r="C12" s="199" t="s">
        <v>152</v>
      </c>
      <c r="D12" s="200" t="s">
        <v>629</v>
      </c>
      <c r="E12" s="201" t="s">
        <v>558</v>
      </c>
    </row>
    <row r="13" spans="1:5" ht="12.75" customHeight="1" x14ac:dyDescent="0.2">
      <c r="A13" s="6"/>
      <c r="B13" s="6"/>
      <c r="C13" s="202"/>
      <c r="D13" s="203"/>
      <c r="E13" s="6"/>
    </row>
    <row r="14" spans="1:5" ht="12.75" customHeight="1" x14ac:dyDescent="0.2">
      <c r="A14" s="198" t="s">
        <v>492</v>
      </c>
      <c r="B14" s="198" t="str">
        <f>Labels!B12</f>
        <v>Location Adjust Factor</v>
      </c>
      <c r="C14" s="199" t="s">
        <v>528</v>
      </c>
      <c r="D14" s="200" t="s">
        <v>629</v>
      </c>
      <c r="E14" s="201" t="s">
        <v>454</v>
      </c>
    </row>
    <row r="15" spans="1:5" ht="12.75" customHeight="1" x14ac:dyDescent="0.2">
      <c r="A15" s="6"/>
      <c r="B15" s="6"/>
      <c r="C15" s="202"/>
      <c r="D15" s="203"/>
      <c r="E15" s="6"/>
    </row>
    <row r="16" spans="1:5" ht="12.75" customHeight="1" x14ac:dyDescent="0.2">
      <c r="A16" s="198" t="s">
        <v>465</v>
      </c>
      <c r="B16" s="198" t="str">
        <f>Labels!B13</f>
        <v>Suggested Location Factor</v>
      </c>
      <c r="C16" s="199" t="s">
        <v>528</v>
      </c>
      <c r="D16" s="200" t="s">
        <v>629</v>
      </c>
      <c r="E16" s="201" t="s">
        <v>480</v>
      </c>
    </row>
    <row r="17" spans="1:5" ht="12.75" customHeight="1" x14ac:dyDescent="0.2">
      <c r="A17" s="6"/>
      <c r="B17" s="6"/>
      <c r="C17" s="202"/>
      <c r="D17" s="203"/>
      <c r="E17" s="6"/>
    </row>
    <row r="18" spans="1:5" ht="12.75" customHeight="1" x14ac:dyDescent="0.2">
      <c r="A18" s="198" t="s">
        <v>490</v>
      </c>
      <c r="B18" s="198" t="str">
        <f>Labels!B14</f>
        <v>Product Adjust Factor</v>
      </c>
      <c r="C18" s="199" t="s">
        <v>248</v>
      </c>
      <c r="D18" s="200" t="s">
        <v>629</v>
      </c>
      <c r="E18" s="201" t="s">
        <v>454</v>
      </c>
    </row>
    <row r="19" spans="1:5" ht="12.75" customHeight="1" x14ac:dyDescent="0.2">
      <c r="A19" s="6"/>
      <c r="B19" s="6"/>
      <c r="C19" s="202"/>
      <c r="D19" s="203"/>
      <c r="E19" s="6"/>
    </row>
    <row r="20" spans="1:5" ht="12.75" customHeight="1" x14ac:dyDescent="0.2">
      <c r="A20" s="198" t="s">
        <v>116</v>
      </c>
      <c r="B20" s="198" t="str">
        <f>Labels!B15</f>
        <v>Prod-Loc Adjust Factor</v>
      </c>
      <c r="C20" s="199" t="s">
        <v>254</v>
      </c>
      <c r="D20" s="200" t="s">
        <v>629</v>
      </c>
      <c r="E20" s="201" t="s">
        <v>454</v>
      </c>
    </row>
    <row r="21" spans="1:5" ht="12.75" customHeight="1" x14ac:dyDescent="0.2">
      <c r="A21" s="6"/>
      <c r="B21" s="6"/>
      <c r="C21" s="202"/>
      <c r="D21" s="203"/>
      <c r="E21" s="6"/>
    </row>
    <row r="22" spans="1:5" ht="12.75" customHeight="1" x14ac:dyDescent="0.2">
      <c r="A22" s="198" t="s">
        <v>335</v>
      </c>
      <c r="B22" s="198" t="str">
        <f>Labels!B16</f>
        <v xml:space="preserve">Suggested Product Factor </v>
      </c>
      <c r="C22" s="199" t="s">
        <v>248</v>
      </c>
      <c r="D22" s="200" t="s">
        <v>629</v>
      </c>
      <c r="E22" s="201" t="s">
        <v>411</v>
      </c>
    </row>
    <row r="23" spans="1:5" ht="12.75" customHeight="1" x14ac:dyDescent="0.2">
      <c r="A23" s="6"/>
      <c r="B23" s="6"/>
      <c r="C23" s="202"/>
      <c r="D23" s="203"/>
      <c r="E23" s="6"/>
    </row>
    <row r="24" spans="1:5" ht="12.75" customHeight="1" x14ac:dyDescent="0.2">
      <c r="A24" s="198" t="s">
        <v>641</v>
      </c>
      <c r="B24" s="198" t="str">
        <f>Labels!B17</f>
        <v>Total Adjust Factor</v>
      </c>
      <c r="C24" s="199" t="s">
        <v>518</v>
      </c>
      <c r="D24" s="200" t="s">
        <v>629</v>
      </c>
      <c r="E24" s="201" t="s">
        <v>454</v>
      </c>
    </row>
    <row r="25" spans="1:5" ht="12.75" customHeight="1" x14ac:dyDescent="0.2">
      <c r="A25" s="6"/>
      <c r="B25" s="6"/>
      <c r="C25" s="202"/>
      <c r="D25" s="203"/>
      <c r="E25" s="6"/>
    </row>
    <row r="26" spans="1:5" ht="12.75" customHeight="1" x14ac:dyDescent="0.2">
      <c r="A26" s="198" t="s">
        <v>209</v>
      </c>
      <c r="B26" s="198" t="str">
        <f>Labels!B18</f>
        <v>Suggested Total Factor</v>
      </c>
      <c r="C26" s="199" t="s">
        <v>518</v>
      </c>
      <c r="D26" s="200" t="s">
        <v>629</v>
      </c>
      <c r="E26" s="201" t="s">
        <v>765</v>
      </c>
    </row>
    <row r="27" spans="1:5" ht="12.75" customHeight="1" x14ac:dyDescent="0.2">
      <c r="A27" s="6"/>
      <c r="B27" s="6"/>
      <c r="C27" s="202"/>
      <c r="D27" s="203"/>
      <c r="E27" s="6"/>
    </row>
    <row r="28" spans="1:5" ht="12.75" customHeight="1" x14ac:dyDescent="0.2">
      <c r="A28" s="198" t="s">
        <v>157</v>
      </c>
      <c r="B28" s="198" t="str">
        <f>Labels!B19</f>
        <v>Company Name</v>
      </c>
      <c r="C28" s="199"/>
      <c r="D28" s="200"/>
      <c r="E28" s="201"/>
    </row>
    <row r="29" spans="1:5" ht="12.75" customHeight="1" x14ac:dyDescent="0.2">
      <c r="A29" s="6"/>
      <c r="B29" s="6"/>
      <c r="C29" s="202"/>
      <c r="D29" s="203"/>
      <c r="E29" s="6"/>
    </row>
    <row r="30" spans="1:5" ht="12.75" customHeight="1" x14ac:dyDescent="0.2">
      <c r="A30" s="198" t="s">
        <v>55</v>
      </c>
      <c r="B30" s="198" t="str">
        <f>Labels!B20</f>
        <v>Contribution Margin</v>
      </c>
      <c r="C30" s="199" t="s">
        <v>54</v>
      </c>
      <c r="D30" s="200" t="s">
        <v>629</v>
      </c>
      <c r="E30" s="201" t="s">
        <v>602</v>
      </c>
    </row>
    <row r="31" spans="1:5" ht="12.75" customHeight="1" x14ac:dyDescent="0.2">
      <c r="A31" s="6"/>
      <c r="B31" s="6"/>
      <c r="C31" s="202"/>
      <c r="D31" s="203"/>
      <c r="E31" s="6"/>
    </row>
    <row r="32" spans="1:5" ht="12.75" customHeight="1" x14ac:dyDescent="0.2">
      <c r="A32" s="198" t="s">
        <v>412</v>
      </c>
      <c r="B32" s="198" t="str">
        <f>Labels!B21</f>
        <v>Contribution Margin %</v>
      </c>
      <c r="C32" s="199" t="s">
        <v>54</v>
      </c>
      <c r="D32" s="200" t="s">
        <v>129</v>
      </c>
      <c r="E32" s="201" t="s">
        <v>793</v>
      </c>
    </row>
    <row r="33" spans="1:5" ht="12.75" customHeight="1" x14ac:dyDescent="0.2">
      <c r="A33" s="6"/>
      <c r="B33" s="6"/>
      <c r="C33" s="202"/>
      <c r="D33" s="203"/>
      <c r="E33" s="6"/>
    </row>
    <row r="34" spans="1:5" ht="12.75" customHeight="1" x14ac:dyDescent="0.2">
      <c r="A34" s="198" t="s">
        <v>908</v>
      </c>
      <c r="B34" s="198" t="str">
        <f>Labels!B22</f>
        <v>Convergence Speed</v>
      </c>
      <c r="C34" s="199"/>
      <c r="D34" s="200"/>
      <c r="E34" s="201"/>
    </row>
    <row r="35" spans="1:5" ht="12.75" customHeight="1" x14ac:dyDescent="0.2">
      <c r="A35" s="6"/>
      <c r="B35" s="6"/>
      <c r="C35" s="202"/>
      <c r="D35" s="203"/>
      <c r="E35" s="6"/>
    </row>
    <row r="36" spans="1:5" ht="12.75" customHeight="1" x14ac:dyDescent="0.2">
      <c r="A36" s="198" t="s">
        <v>190</v>
      </c>
      <c r="B36" s="198" t="str">
        <f>Labels!B23</f>
        <v>Length History Periods</v>
      </c>
      <c r="C36" s="199" t="s">
        <v>518</v>
      </c>
      <c r="D36" s="200" t="s">
        <v>629</v>
      </c>
      <c r="E36" s="201" t="s">
        <v>25</v>
      </c>
    </row>
    <row r="37" spans="1:5" ht="12.75" customHeight="1" x14ac:dyDescent="0.2">
      <c r="A37" s="6"/>
      <c r="B37" s="6"/>
      <c r="C37" s="202"/>
      <c r="D37" s="203"/>
      <c r="E37" s="6"/>
    </row>
    <row r="38" spans="1:5" ht="12.75" customHeight="1" x14ac:dyDescent="0.2">
      <c r="A38" s="198" t="s">
        <v>436</v>
      </c>
      <c r="B38" s="198" t="str">
        <f>Labels!B24</f>
        <v>Length Plan Periods</v>
      </c>
      <c r="C38" s="199" t="s">
        <v>518</v>
      </c>
      <c r="D38" s="200" t="s">
        <v>629</v>
      </c>
      <c r="E38" s="201" t="s">
        <v>896</v>
      </c>
    </row>
    <row r="39" spans="1:5" ht="12.75" customHeight="1" x14ac:dyDescent="0.2">
      <c r="A39" s="6"/>
      <c r="B39" s="6"/>
      <c r="C39" s="202"/>
      <c r="D39" s="203"/>
      <c r="E39" s="6"/>
    </row>
    <row r="40" spans="1:5" ht="12.75" customHeight="1" x14ac:dyDescent="0.2">
      <c r="A40" s="198" t="s">
        <v>530</v>
      </c>
      <c r="B40" s="198" t="str">
        <f>Labels!B25</f>
        <v>Max Annual Unit Growth Rate</v>
      </c>
      <c r="C40" s="199"/>
      <c r="D40" s="200"/>
      <c r="E40" s="201"/>
    </row>
    <row r="41" spans="1:5" ht="12.75" customHeight="1" x14ac:dyDescent="0.2">
      <c r="A41" s="6"/>
      <c r="B41" s="6"/>
      <c r="C41" s="202"/>
      <c r="D41" s="203"/>
      <c r="E41" s="6"/>
    </row>
    <row r="42" spans="1:5" ht="12.75" customHeight="1" x14ac:dyDescent="0.2">
      <c r="A42" s="198" t="s">
        <v>278</v>
      </c>
      <c r="B42" s="198" t="str">
        <f>Labels!B26</f>
        <v>Max B1/B0 (Yr)</v>
      </c>
      <c r="C42" s="199" t="s">
        <v>518</v>
      </c>
      <c r="D42" s="200" t="s">
        <v>629</v>
      </c>
      <c r="E42" s="201" t="s">
        <v>797</v>
      </c>
    </row>
    <row r="43" spans="1:5" ht="12.75" customHeight="1" x14ac:dyDescent="0.2">
      <c r="A43" s="6"/>
      <c r="B43" s="6"/>
      <c r="C43" s="202"/>
      <c r="D43" s="203"/>
      <c r="E43" s="6"/>
    </row>
    <row r="44" spans="1:5" ht="12.75" customHeight="1" x14ac:dyDescent="0.2">
      <c r="A44" s="198" t="s">
        <v>322</v>
      </c>
      <c r="B44" s="198" t="str">
        <f>Labels!B27</f>
        <v>Min B1/B0 (Yr)</v>
      </c>
      <c r="C44" s="199" t="s">
        <v>518</v>
      </c>
      <c r="D44" s="200" t="s">
        <v>629</v>
      </c>
      <c r="E44" s="201" t="s">
        <v>890</v>
      </c>
    </row>
    <row r="45" spans="1:5" ht="12.75" customHeight="1" x14ac:dyDescent="0.2">
      <c r="A45" s="6"/>
      <c r="B45" s="6"/>
      <c r="C45" s="202"/>
      <c r="D45" s="203"/>
      <c r="E45" s="6"/>
    </row>
    <row r="46" spans="1:5" ht="12.75" customHeight="1" x14ac:dyDescent="0.2">
      <c r="A46" s="198" t="s">
        <v>700</v>
      </c>
      <c r="B46" s="198" t="str">
        <f>Labels!B28</f>
        <v>Average Price $</v>
      </c>
      <c r="C46" s="199" t="s">
        <v>471</v>
      </c>
      <c r="D46" s="200" t="s">
        <v>129</v>
      </c>
      <c r="E46" s="201" t="s">
        <v>250</v>
      </c>
    </row>
    <row r="47" spans="1:5" ht="12.75" customHeight="1" x14ac:dyDescent="0.2">
      <c r="A47" s="6"/>
      <c r="B47" s="6"/>
      <c r="C47" s="202"/>
      <c r="D47" s="203"/>
      <c r="E47" s="6"/>
    </row>
    <row r="48" spans="1:5" ht="12.75" customHeight="1" x14ac:dyDescent="0.2">
      <c r="A48" s="198" t="s">
        <v>779</v>
      </c>
      <c r="B48" s="198" t="str">
        <f>Labels!B29</f>
        <v>Average Price $</v>
      </c>
      <c r="C48" s="199" t="s">
        <v>471</v>
      </c>
      <c r="D48" s="200" t="s">
        <v>129</v>
      </c>
      <c r="E48" s="201" t="s">
        <v>507</v>
      </c>
    </row>
    <row r="49" spans="1:5" ht="12.75" customHeight="1" x14ac:dyDescent="0.2">
      <c r="A49" s="6"/>
      <c r="B49" s="6"/>
      <c r="C49" s="202"/>
      <c r="D49" s="203"/>
      <c r="E49" s="6"/>
    </row>
    <row r="50" spans="1:5" ht="12.75" customHeight="1" x14ac:dyDescent="0.2">
      <c r="A50" s="198" t="s">
        <v>383</v>
      </c>
      <c r="B50" s="198" t="str">
        <f>Labels!B30</f>
        <v>Price Discount %</v>
      </c>
      <c r="C50" s="199" t="s">
        <v>471</v>
      </c>
      <c r="D50" s="200" t="s">
        <v>129</v>
      </c>
      <c r="E50" s="201" t="s">
        <v>672</v>
      </c>
    </row>
    <row r="51" spans="1:5" ht="12.75" customHeight="1" x14ac:dyDescent="0.2">
      <c r="A51" s="6"/>
      <c r="B51" s="6"/>
      <c r="C51" s="202"/>
      <c r="D51" s="203"/>
      <c r="E51" s="6"/>
    </row>
    <row r="52" spans="1:5" ht="12.75" customHeight="1" x14ac:dyDescent="0.2">
      <c r="A52" s="198" t="s">
        <v>885</v>
      </c>
      <c r="B52" s="198" t="str">
        <f>Labels!B31</f>
        <v>Price Discount %</v>
      </c>
      <c r="C52" s="199" t="s">
        <v>471</v>
      </c>
      <c r="D52" s="200" t="s">
        <v>129</v>
      </c>
      <c r="E52" s="201" t="s">
        <v>218</v>
      </c>
    </row>
    <row r="53" spans="1:5" ht="12.75" customHeight="1" x14ac:dyDescent="0.2">
      <c r="A53" s="6"/>
      <c r="B53" s="6"/>
      <c r="C53" s="202"/>
      <c r="D53" s="203"/>
      <c r="E53" s="6"/>
    </row>
    <row r="54" spans="1:5" ht="12.75" customHeight="1" x14ac:dyDescent="0.2">
      <c r="A54" s="198" t="s">
        <v>180</v>
      </c>
      <c r="B54" s="198" t="str">
        <f>Labels!B32</f>
        <v>Price Discount %</v>
      </c>
      <c r="C54" s="199" t="s">
        <v>471</v>
      </c>
      <c r="D54" s="200" t="s">
        <v>629</v>
      </c>
      <c r="E54" s="201" t="s">
        <v>915</v>
      </c>
    </row>
    <row r="55" spans="1:5" ht="12.75" customHeight="1" x14ac:dyDescent="0.2">
      <c r="A55" s="198"/>
      <c r="B55" s="198"/>
      <c r="C55" s="199"/>
      <c r="D55" s="200" t="s">
        <v>129</v>
      </c>
      <c r="E55" s="201" t="s">
        <v>218</v>
      </c>
    </row>
    <row r="56" spans="1:5" ht="12.75" customHeight="1" x14ac:dyDescent="0.2">
      <c r="A56" s="6"/>
      <c r="B56" s="6"/>
      <c r="C56" s="202"/>
      <c r="D56" s="203"/>
      <c r="E56" s="6"/>
    </row>
    <row r="57" spans="1:5" ht="12.75" customHeight="1" x14ac:dyDescent="0.2">
      <c r="A57" s="198" t="s">
        <v>405</v>
      </c>
      <c r="B57" s="198" t="str">
        <f>Labels!B33</f>
        <v>List Price</v>
      </c>
      <c r="C57" s="199" t="s">
        <v>98</v>
      </c>
      <c r="D57" s="200" t="s">
        <v>129</v>
      </c>
      <c r="E57" s="201" t="s">
        <v>173</v>
      </c>
    </row>
    <row r="58" spans="1:5" ht="12.75" customHeight="1" x14ac:dyDescent="0.2">
      <c r="A58" s="6"/>
      <c r="B58" s="6"/>
      <c r="C58" s="202"/>
      <c r="D58" s="203"/>
      <c r="E58" s="6"/>
    </row>
    <row r="59" spans="1:5" ht="12.75" customHeight="1" x14ac:dyDescent="0.2">
      <c r="A59" s="198" t="s">
        <v>549</v>
      </c>
      <c r="B59" s="198" t="str">
        <f>Labels!B34</f>
        <v>List Price</v>
      </c>
      <c r="C59" s="199" t="s">
        <v>710</v>
      </c>
      <c r="D59" s="200" t="s">
        <v>629</v>
      </c>
      <c r="E59" s="201" t="s">
        <v>673</v>
      </c>
    </row>
    <row r="60" spans="1:5" ht="12.75" customHeight="1" x14ac:dyDescent="0.2">
      <c r="A60" s="198"/>
      <c r="B60" s="198"/>
      <c r="C60" s="199"/>
      <c r="D60" s="200" t="s">
        <v>129</v>
      </c>
      <c r="E60" s="201" t="s">
        <v>661</v>
      </c>
    </row>
    <row r="61" spans="1:5" ht="12.75" customHeight="1" x14ac:dyDescent="0.2">
      <c r="A61" s="6"/>
      <c r="B61" s="6"/>
      <c r="C61" s="202"/>
      <c r="D61" s="203"/>
      <c r="E61" s="6"/>
    </row>
    <row r="62" spans="1:5" ht="12.75" customHeight="1" x14ac:dyDescent="0.2">
      <c r="A62" s="198" t="s">
        <v>673</v>
      </c>
      <c r="B62" s="198" t="str">
        <f>Labels!B35</f>
        <v>List Price History Input</v>
      </c>
      <c r="C62" s="199" t="s">
        <v>81</v>
      </c>
      <c r="D62" s="200" t="s">
        <v>629</v>
      </c>
      <c r="E62" s="201" t="s">
        <v>454</v>
      </c>
    </row>
    <row r="63" spans="1:5" ht="12.75" customHeight="1" x14ac:dyDescent="0.2">
      <c r="A63" s="6"/>
      <c r="B63" s="6"/>
      <c r="C63" s="202"/>
      <c r="D63" s="203"/>
      <c r="E63" s="6"/>
    </row>
    <row r="64" spans="1:5" ht="12.75" customHeight="1" x14ac:dyDescent="0.2">
      <c r="A64" s="198" t="s">
        <v>79</v>
      </c>
      <c r="B64" s="198" t="str">
        <f>Labels!B36</f>
        <v>List Price</v>
      </c>
      <c r="C64" s="199" t="s">
        <v>98</v>
      </c>
      <c r="D64" s="200" t="s">
        <v>464</v>
      </c>
      <c r="E64" s="201" t="s">
        <v>183</v>
      </c>
    </row>
    <row r="65" spans="1:5" ht="12.75" customHeight="1" x14ac:dyDescent="0.2">
      <c r="A65" s="198"/>
      <c r="B65" s="198"/>
      <c r="C65" s="199"/>
      <c r="D65" s="200" t="s">
        <v>629</v>
      </c>
      <c r="E65" s="201" t="s">
        <v>454</v>
      </c>
    </row>
    <row r="66" spans="1:5" ht="12.75" customHeight="1" x14ac:dyDescent="0.2">
      <c r="A66" s="198"/>
      <c r="B66" s="198"/>
      <c r="C66" s="199"/>
      <c r="D66" s="200" t="s">
        <v>129</v>
      </c>
      <c r="E66" s="201" t="s">
        <v>613</v>
      </c>
    </row>
    <row r="67" spans="1:5" ht="12.75" customHeight="1" x14ac:dyDescent="0.2">
      <c r="A67" s="6"/>
      <c r="B67" s="6"/>
      <c r="C67" s="202"/>
      <c r="D67" s="203"/>
      <c r="E67" s="6"/>
    </row>
    <row r="68" spans="1:5" ht="12.75" customHeight="1" x14ac:dyDescent="0.2">
      <c r="A68" s="198" t="s">
        <v>68</v>
      </c>
      <c r="B68" s="198" t="str">
        <f>Labels!B37</f>
        <v>Products</v>
      </c>
      <c r="C68" s="199" t="s">
        <v>248</v>
      </c>
      <c r="D68" s="200" t="s">
        <v>629</v>
      </c>
      <c r="E68" s="201" t="s">
        <v>734</v>
      </c>
    </row>
    <row r="69" spans="1:5" ht="12.75" customHeight="1" x14ac:dyDescent="0.2">
      <c r="A69" s="6"/>
      <c r="B69" s="6"/>
      <c r="C69" s="202"/>
      <c r="D69" s="203"/>
      <c r="E69" s="6"/>
    </row>
    <row r="70" spans="1:5" ht="12.75" customHeight="1" x14ac:dyDescent="0.2">
      <c r="A70" s="198" t="s">
        <v>16</v>
      </c>
      <c r="B70" s="198" t="str">
        <f>Labels!B38</f>
        <v>r squared</v>
      </c>
      <c r="C70" s="199" t="s">
        <v>471</v>
      </c>
      <c r="D70" s="200" t="s">
        <v>629</v>
      </c>
      <c r="E70" s="201" t="s">
        <v>662</v>
      </c>
    </row>
    <row r="71" spans="1:5" ht="12.75" customHeight="1" x14ac:dyDescent="0.2">
      <c r="A71" s="6"/>
      <c r="B71" s="6"/>
      <c r="C71" s="202"/>
      <c r="D71" s="203"/>
      <c r="E71" s="6"/>
    </row>
    <row r="72" spans="1:5" ht="12.75" customHeight="1" x14ac:dyDescent="0.2">
      <c r="A72" s="198" t="s">
        <v>292</v>
      </c>
      <c r="B72" s="198" t="str">
        <f>Labels!B39</f>
        <v>r squared</v>
      </c>
      <c r="C72" s="199" t="s">
        <v>471</v>
      </c>
      <c r="D72" s="200" t="s">
        <v>629</v>
      </c>
      <c r="E72" s="201" t="s">
        <v>379</v>
      </c>
    </row>
    <row r="73" spans="1:5" ht="12.75" customHeight="1" x14ac:dyDescent="0.2">
      <c r="A73" s="6"/>
      <c r="B73" s="6"/>
      <c r="C73" s="202"/>
      <c r="D73" s="203"/>
      <c r="E73" s="6"/>
    </row>
    <row r="74" spans="1:5" ht="12.75" customHeight="1" x14ac:dyDescent="0.2">
      <c r="A74" s="198" t="s">
        <v>135</v>
      </c>
      <c r="B74" s="198" t="str">
        <f>Labels!B40</f>
        <v>Revenue</v>
      </c>
      <c r="C74" s="199" t="s">
        <v>471</v>
      </c>
      <c r="D74" s="200" t="s">
        <v>629</v>
      </c>
      <c r="E74" s="201" t="s">
        <v>320</v>
      </c>
    </row>
    <row r="75" spans="1:5" ht="12.75" customHeight="1" x14ac:dyDescent="0.2">
      <c r="A75" s="6"/>
      <c r="B75" s="6"/>
      <c r="C75" s="202"/>
      <c r="D75" s="203"/>
      <c r="E75" s="6"/>
    </row>
    <row r="76" spans="1:5" ht="12.75" customHeight="1" x14ac:dyDescent="0.2">
      <c r="A76" s="198" t="s">
        <v>274</v>
      </c>
      <c r="B76" s="198" t="str">
        <f>Labels!B41</f>
        <v>Rev at List Price</v>
      </c>
      <c r="C76" s="199" t="s">
        <v>471</v>
      </c>
      <c r="D76" s="200" t="s">
        <v>629</v>
      </c>
      <c r="E76" s="201" t="s">
        <v>45</v>
      </c>
    </row>
    <row r="77" spans="1:5" ht="12.75" customHeight="1" x14ac:dyDescent="0.2">
      <c r="A77" s="6"/>
      <c r="B77" s="6"/>
      <c r="C77" s="202"/>
      <c r="D77" s="203"/>
      <c r="E77" s="6"/>
    </row>
    <row r="78" spans="1:5" ht="12.75" customHeight="1" x14ac:dyDescent="0.2">
      <c r="A78" s="198" t="s">
        <v>159</v>
      </c>
      <c r="B78" s="198" t="str">
        <f>Labels!B42</f>
        <v>Rev at List Price</v>
      </c>
      <c r="C78" s="199" t="s">
        <v>471</v>
      </c>
      <c r="D78" s="200" t="s">
        <v>629</v>
      </c>
      <c r="E78" s="201" t="s">
        <v>308</v>
      </c>
    </row>
    <row r="79" spans="1:5" ht="12.75" customHeight="1" x14ac:dyDescent="0.2">
      <c r="A79" s="6"/>
      <c r="B79" s="6"/>
      <c r="C79" s="202"/>
      <c r="D79" s="203"/>
      <c r="E79" s="6"/>
    </row>
    <row r="80" spans="1:5" ht="12.75" customHeight="1" x14ac:dyDescent="0.2">
      <c r="A80" s="198" t="s">
        <v>50</v>
      </c>
      <c r="B80" s="198" t="str">
        <f>Labels!B43</f>
        <v>Rev Growth</v>
      </c>
      <c r="C80" s="199" t="s">
        <v>471</v>
      </c>
      <c r="D80" s="200" t="s">
        <v>129</v>
      </c>
      <c r="E80" s="201" t="s">
        <v>467</v>
      </c>
    </row>
    <row r="81" spans="1:5" ht="12.75" customHeight="1" x14ac:dyDescent="0.2">
      <c r="A81" s="6"/>
      <c r="B81" s="6"/>
      <c r="C81" s="202"/>
      <c r="D81" s="203"/>
      <c r="E81" s="6"/>
    </row>
    <row r="82" spans="1:5" ht="12.75" customHeight="1" x14ac:dyDescent="0.2">
      <c r="A82" s="198" t="s">
        <v>231</v>
      </c>
      <c r="B82" s="198" t="str">
        <f>Labels!B44</f>
        <v>Revenue History</v>
      </c>
      <c r="C82" s="199" t="s">
        <v>829</v>
      </c>
      <c r="D82" s="200" t="s">
        <v>629</v>
      </c>
      <c r="E82" s="201" t="s">
        <v>17</v>
      </c>
    </row>
    <row r="83" spans="1:5" ht="12.75" customHeight="1" x14ac:dyDescent="0.2">
      <c r="A83" s="6"/>
      <c r="B83" s="6"/>
      <c r="C83" s="202"/>
      <c r="D83" s="203"/>
      <c r="E83" s="6"/>
    </row>
    <row r="84" spans="1:5" ht="12.75" customHeight="1" x14ac:dyDescent="0.2">
      <c r="A84" s="198" t="s">
        <v>17</v>
      </c>
      <c r="B84" s="198" t="str">
        <f>Labels!B45</f>
        <v>Revenue History Input</v>
      </c>
      <c r="C84" s="199" t="s">
        <v>829</v>
      </c>
      <c r="D84" s="200" t="s">
        <v>629</v>
      </c>
      <c r="E84" s="201" t="s">
        <v>491</v>
      </c>
    </row>
    <row r="85" spans="1:5" ht="12.75" customHeight="1" x14ac:dyDescent="0.2">
      <c r="A85" s="6"/>
      <c r="B85" s="6"/>
      <c r="C85" s="202"/>
      <c r="D85" s="203"/>
      <c r="E85" s="6"/>
    </row>
    <row r="86" spans="1:5" ht="12.75" customHeight="1" x14ac:dyDescent="0.2">
      <c r="A86" s="198" t="s">
        <v>894</v>
      </c>
      <c r="B86" s="198" t="str">
        <f>Labels!B46</f>
        <v>Revenue Plan</v>
      </c>
      <c r="C86" s="199" t="s">
        <v>471</v>
      </c>
      <c r="D86" s="200" t="s">
        <v>629</v>
      </c>
      <c r="E86" s="201" t="s">
        <v>52</v>
      </c>
    </row>
    <row r="87" spans="1:5" ht="12.75" customHeight="1" x14ac:dyDescent="0.2">
      <c r="A87" s="6"/>
      <c r="B87" s="6"/>
      <c r="C87" s="202"/>
      <c r="D87" s="203"/>
      <c r="E87" s="6"/>
    </row>
    <row r="88" spans="1:5" ht="12.75" customHeight="1" x14ac:dyDescent="0.2">
      <c r="A88" s="198" t="s">
        <v>714</v>
      </c>
      <c r="B88" s="198" t="str">
        <f>Labels!B47</f>
        <v>Revenue Plan</v>
      </c>
      <c r="C88" s="199" t="s">
        <v>248</v>
      </c>
      <c r="D88" s="200" t="s">
        <v>629</v>
      </c>
      <c r="E88" s="201" t="s">
        <v>894</v>
      </c>
    </row>
    <row r="89" spans="1:5" ht="12.75" customHeight="1" x14ac:dyDescent="0.2">
      <c r="A89" s="6"/>
      <c r="B89" s="6"/>
      <c r="C89" s="202"/>
      <c r="D89" s="203"/>
      <c r="E89" s="6"/>
    </row>
    <row r="90" spans="1:5" ht="12.75" customHeight="1" x14ac:dyDescent="0.2">
      <c r="A90" s="198" t="s">
        <v>636</v>
      </c>
      <c r="B90" s="198" t="str">
        <f>Labels!B48</f>
        <v>Regress Begin Offset</v>
      </c>
      <c r="C90" s="199" t="s">
        <v>54</v>
      </c>
      <c r="D90" s="200" t="s">
        <v>629</v>
      </c>
      <c r="E90" s="201" t="s">
        <v>115</v>
      </c>
    </row>
    <row r="91" spans="1:5" ht="12.75" customHeight="1" x14ac:dyDescent="0.2">
      <c r="A91" s="6"/>
      <c r="B91" s="6"/>
      <c r="C91" s="202"/>
      <c r="D91" s="203"/>
      <c r="E91" s="6"/>
    </row>
    <row r="92" spans="1:5" ht="12.75" customHeight="1" x14ac:dyDescent="0.2">
      <c r="A92" s="198" t="s">
        <v>394</v>
      </c>
      <c r="B92" s="198" t="str">
        <f>Labels!B49</f>
        <v>Seasonal Basis</v>
      </c>
      <c r="C92" s="199" t="s">
        <v>117</v>
      </c>
      <c r="D92" s="200" t="s">
        <v>629</v>
      </c>
      <c r="E92" s="201" t="s">
        <v>327</v>
      </c>
    </row>
    <row r="93" spans="1:5" ht="12.75" customHeight="1" x14ac:dyDescent="0.2">
      <c r="A93" s="6"/>
      <c r="B93" s="6"/>
      <c r="C93" s="202"/>
      <c r="D93" s="203"/>
      <c r="E93" s="6"/>
    </row>
    <row r="94" spans="1:5" ht="12.75" customHeight="1" x14ac:dyDescent="0.2">
      <c r="A94" s="198" t="s">
        <v>704</v>
      </c>
      <c r="B94" s="198" t="str">
        <f>Labels!B50</f>
        <v>Std Error Y (Units)</v>
      </c>
      <c r="C94" s="199" t="s">
        <v>471</v>
      </c>
      <c r="D94" s="200" t="s">
        <v>629</v>
      </c>
      <c r="E94" s="201" t="s">
        <v>469</v>
      </c>
    </row>
    <row r="95" spans="1:5" ht="12.75" customHeight="1" x14ac:dyDescent="0.2">
      <c r="A95" s="6"/>
      <c r="B95" s="6"/>
      <c r="C95" s="202"/>
      <c r="D95" s="203"/>
      <c r="E95" s="6"/>
    </row>
    <row r="96" spans="1:5" ht="12.75" customHeight="1" x14ac:dyDescent="0.2">
      <c r="A96" s="198" t="s">
        <v>610</v>
      </c>
      <c r="B96" s="198" t="str">
        <f>Labels!B51</f>
        <v>Std Error Y (Units)</v>
      </c>
      <c r="C96" s="199" t="s">
        <v>471</v>
      </c>
      <c r="D96" s="200" t="s">
        <v>629</v>
      </c>
      <c r="E96" s="201" t="s">
        <v>316</v>
      </c>
    </row>
    <row r="97" spans="1:5" ht="12.75" customHeight="1" x14ac:dyDescent="0.2">
      <c r="A97" s="6"/>
      <c r="B97" s="6"/>
      <c r="C97" s="202"/>
      <c r="D97" s="203"/>
      <c r="E97" s="6"/>
    </row>
    <row r="98" spans="1:5" ht="12.75" customHeight="1" x14ac:dyDescent="0.2">
      <c r="A98" s="198" t="s">
        <v>551</v>
      </c>
      <c r="B98" s="198" t="str">
        <f>Labels!B52</f>
        <v>Channel Revenue Target</v>
      </c>
      <c r="C98" s="199" t="s">
        <v>869</v>
      </c>
      <c r="D98" s="200" t="s">
        <v>629</v>
      </c>
      <c r="E98" s="201" t="s">
        <v>491</v>
      </c>
    </row>
    <row r="99" spans="1:5" ht="12.75" customHeight="1" x14ac:dyDescent="0.2">
      <c r="A99" s="6"/>
      <c r="B99" s="6"/>
      <c r="C99" s="202"/>
      <c r="D99" s="203"/>
      <c r="E99" s="6"/>
    </row>
    <row r="100" spans="1:5" ht="12.75" customHeight="1" x14ac:dyDescent="0.2">
      <c r="A100" s="198" t="s">
        <v>624</v>
      </c>
      <c r="B100" s="198" t="str">
        <f>Labels!B53</f>
        <v>Industry Revenue Targets</v>
      </c>
      <c r="C100" s="199" t="s">
        <v>152</v>
      </c>
      <c r="D100" s="200" t="s">
        <v>629</v>
      </c>
      <c r="E100" s="201" t="s">
        <v>491</v>
      </c>
    </row>
    <row r="101" spans="1:5" ht="12.75" customHeight="1" x14ac:dyDescent="0.2">
      <c r="A101" s="6"/>
      <c r="B101" s="6"/>
      <c r="C101" s="202"/>
      <c r="D101" s="203"/>
      <c r="E101" s="6"/>
    </row>
    <row r="102" spans="1:5" ht="12.75" customHeight="1" x14ac:dyDescent="0.2">
      <c r="A102" s="198" t="s">
        <v>565</v>
      </c>
      <c r="B102" s="198" t="str">
        <f>Labels!B54</f>
        <v>Location Revenue Target</v>
      </c>
      <c r="C102" s="199" t="s">
        <v>528</v>
      </c>
      <c r="D102" s="200" t="s">
        <v>629</v>
      </c>
      <c r="E102" s="201" t="s">
        <v>491</v>
      </c>
    </row>
    <row r="103" spans="1:5" ht="12.75" customHeight="1" x14ac:dyDescent="0.2">
      <c r="A103" s="6"/>
      <c r="B103" s="6"/>
      <c r="C103" s="202"/>
      <c r="D103" s="203"/>
      <c r="E103" s="6"/>
    </row>
    <row r="104" spans="1:5" ht="12.75" customHeight="1" x14ac:dyDescent="0.2">
      <c r="A104" s="198" t="s">
        <v>703</v>
      </c>
      <c r="B104" s="198" t="str">
        <f>Labels!B55</f>
        <v>Product Revenue Target</v>
      </c>
      <c r="C104" s="199" t="s">
        <v>248</v>
      </c>
      <c r="D104" s="200" t="s">
        <v>629</v>
      </c>
      <c r="E104" s="201" t="s">
        <v>491</v>
      </c>
    </row>
    <row r="105" spans="1:5" ht="12.75" customHeight="1" x14ac:dyDescent="0.2">
      <c r="A105" s="6"/>
      <c r="B105" s="6"/>
      <c r="C105" s="202"/>
      <c r="D105" s="203"/>
      <c r="E105" s="6"/>
    </row>
    <row r="106" spans="1:5" ht="12.75" customHeight="1" x14ac:dyDescent="0.2">
      <c r="A106" s="198" t="s">
        <v>440</v>
      </c>
      <c r="B106" s="198" t="str">
        <f>Labels!B56</f>
        <v>Total Revenue Target</v>
      </c>
      <c r="C106" s="199" t="s">
        <v>518</v>
      </c>
      <c r="D106" s="200" t="s">
        <v>629</v>
      </c>
      <c r="E106" s="201" t="s">
        <v>491</v>
      </c>
    </row>
    <row r="107" spans="1:5" ht="12.75" customHeight="1" x14ac:dyDescent="0.2">
      <c r="A107" s="6"/>
      <c r="B107" s="6"/>
      <c r="C107" s="202"/>
      <c r="D107" s="203"/>
      <c r="E107" s="6"/>
    </row>
    <row r="108" spans="1:5" ht="12.75" customHeight="1" x14ac:dyDescent="0.2">
      <c r="A108" s="198" t="s">
        <v>151</v>
      </c>
      <c r="B108" s="198" t="str">
        <f>Labels!B57</f>
        <v>Time</v>
      </c>
      <c r="C108" s="199" t="s">
        <v>518</v>
      </c>
      <c r="D108" s="200" t="s">
        <v>629</v>
      </c>
      <c r="E108" s="201" t="s">
        <v>317</v>
      </c>
    </row>
    <row r="109" spans="1:5" ht="12.75" customHeight="1" x14ac:dyDescent="0.2">
      <c r="A109" s="6"/>
      <c r="B109" s="6"/>
      <c r="C109" s="202"/>
      <c r="D109" s="203"/>
      <c r="E109" s="6"/>
    </row>
    <row r="110" spans="1:5" ht="12.75" customHeight="1" x14ac:dyDescent="0.2">
      <c r="A110" s="198" t="s">
        <v>163</v>
      </c>
      <c r="B110" s="198" t="str">
        <f>Labels!B58</f>
        <v>Time History</v>
      </c>
      <c r="C110" s="199" t="s">
        <v>518</v>
      </c>
      <c r="D110" s="200" t="s">
        <v>629</v>
      </c>
      <c r="E110" s="201" t="s">
        <v>627</v>
      </c>
    </row>
    <row r="111" spans="1:5" ht="12.75" customHeight="1" x14ac:dyDescent="0.2">
      <c r="A111" s="6"/>
      <c r="B111" s="6"/>
      <c r="C111" s="202"/>
      <c r="D111" s="203"/>
      <c r="E111" s="6"/>
    </row>
    <row r="112" spans="1:5" ht="12.75" customHeight="1" x14ac:dyDescent="0.2">
      <c r="A112" s="198" t="s">
        <v>864</v>
      </c>
      <c r="B112" s="198" t="str">
        <f>Labels!B59</f>
        <v>Time Period</v>
      </c>
      <c r="C112" s="199" t="s">
        <v>518</v>
      </c>
      <c r="D112" s="200" t="s">
        <v>629</v>
      </c>
      <c r="E112" s="201" t="s">
        <v>255</v>
      </c>
    </row>
    <row r="113" spans="1:5" ht="12.75" customHeight="1" x14ac:dyDescent="0.2">
      <c r="A113" s="6"/>
      <c r="B113" s="6"/>
      <c r="C113" s="202"/>
      <c r="D113" s="203"/>
      <c r="E113" s="6"/>
    </row>
    <row r="114" spans="1:5" ht="12.75" customHeight="1" x14ac:dyDescent="0.2">
      <c r="A114" s="198" t="s">
        <v>645</v>
      </c>
      <c r="B114" s="198" t="str">
        <f>Labels!B60</f>
        <v>Time Period</v>
      </c>
      <c r="C114" s="199" t="s">
        <v>518</v>
      </c>
      <c r="D114" s="200" t="s">
        <v>629</v>
      </c>
      <c r="E114" s="201" t="s">
        <v>255</v>
      </c>
    </row>
    <row r="115" spans="1:5" ht="12.75" customHeight="1" x14ac:dyDescent="0.2">
      <c r="A115" s="6"/>
      <c r="B115" s="6"/>
      <c r="C115" s="202"/>
      <c r="D115" s="203"/>
      <c r="E115" s="6"/>
    </row>
    <row r="116" spans="1:5" ht="12.75" customHeight="1" x14ac:dyDescent="0.2">
      <c r="A116" s="198" t="s">
        <v>374</v>
      </c>
      <c r="B116" s="198" t="str">
        <f>Labels!B61</f>
        <v>Time Plan</v>
      </c>
      <c r="C116" s="199" t="s">
        <v>518</v>
      </c>
      <c r="D116" s="200" t="s">
        <v>464</v>
      </c>
      <c r="E116" s="201" t="s">
        <v>80</v>
      </c>
    </row>
    <row r="117" spans="1:5" ht="12.75" customHeight="1" x14ac:dyDescent="0.2">
      <c r="A117" s="198"/>
      <c r="B117" s="198"/>
      <c r="C117" s="199"/>
      <c r="D117" s="200" t="s">
        <v>629</v>
      </c>
      <c r="E117" s="201" t="s">
        <v>134</v>
      </c>
    </row>
    <row r="118" spans="1:5" ht="12.75" customHeight="1" x14ac:dyDescent="0.2">
      <c r="A118" s="6"/>
      <c r="B118" s="6"/>
      <c r="C118" s="202"/>
      <c r="D118" s="203"/>
      <c r="E118" s="6"/>
    </row>
    <row r="119" spans="1:5" ht="12.75" customHeight="1" x14ac:dyDescent="0.2">
      <c r="A119" s="198" t="s">
        <v>442</v>
      </c>
      <c r="B119" s="198" t="str">
        <f>Labels!B62</f>
        <v>Time Period</v>
      </c>
      <c r="C119" s="199" t="s">
        <v>518</v>
      </c>
      <c r="D119" s="200" t="s">
        <v>629</v>
      </c>
      <c r="E119" s="201" t="s">
        <v>255</v>
      </c>
    </row>
    <row r="120" spans="1:5" ht="12.75" customHeight="1" x14ac:dyDescent="0.2">
      <c r="A120" s="6"/>
      <c r="B120" s="6"/>
      <c r="C120" s="202"/>
      <c r="D120" s="203"/>
      <c r="E120" s="6"/>
    </row>
    <row r="121" spans="1:5" ht="12.75" customHeight="1" x14ac:dyDescent="0.2">
      <c r="A121" s="198" t="s">
        <v>428</v>
      </c>
      <c r="B121" s="198" t="str">
        <f>Labels!B63</f>
        <v>Sales Units</v>
      </c>
      <c r="C121" s="199" t="s">
        <v>471</v>
      </c>
      <c r="D121" s="200" t="s">
        <v>629</v>
      </c>
      <c r="E121" s="201" t="s">
        <v>192</v>
      </c>
    </row>
    <row r="122" spans="1:5" ht="12.75" customHeight="1" x14ac:dyDescent="0.2">
      <c r="A122" s="6"/>
      <c r="B122" s="6"/>
      <c r="C122" s="202"/>
      <c r="D122" s="203"/>
      <c r="E122" s="6"/>
    </row>
    <row r="123" spans="1:5" ht="12.75" customHeight="1" x14ac:dyDescent="0.2">
      <c r="A123" s="198" t="s">
        <v>776</v>
      </c>
      <c r="B123" s="198" t="str">
        <f>Labels!B64</f>
        <v>Units History Intercept</v>
      </c>
      <c r="C123" s="199" t="s">
        <v>471</v>
      </c>
      <c r="D123" s="200" t="s">
        <v>629</v>
      </c>
      <c r="E123" s="201" t="s">
        <v>258</v>
      </c>
    </row>
    <row r="124" spans="1:5" ht="12.75" customHeight="1" x14ac:dyDescent="0.2">
      <c r="A124" s="6"/>
      <c r="B124" s="6"/>
      <c r="C124" s="202"/>
      <c r="D124" s="203"/>
      <c r="E124" s="6"/>
    </row>
    <row r="125" spans="1:5" ht="12.75" customHeight="1" x14ac:dyDescent="0.2">
      <c r="A125" s="198" t="s">
        <v>921</v>
      </c>
      <c r="B125" s="198" t="str">
        <f>Labels!B65</f>
        <v>Units History Intercept</v>
      </c>
      <c r="C125" s="199" t="s">
        <v>471</v>
      </c>
      <c r="D125" s="200" t="s">
        <v>629</v>
      </c>
      <c r="E125" s="201" t="s">
        <v>326</v>
      </c>
    </row>
    <row r="126" spans="1:5" ht="12.75" customHeight="1" x14ac:dyDescent="0.2">
      <c r="A126" s="6"/>
      <c r="B126" s="6"/>
      <c r="C126" s="202"/>
      <c r="D126" s="203"/>
      <c r="E126" s="6"/>
    </row>
    <row r="127" spans="1:5" ht="12.75" customHeight="1" x14ac:dyDescent="0.2">
      <c r="A127" s="198" t="s">
        <v>385</v>
      </c>
      <c r="B127" s="198" t="str">
        <f>Labels!B66</f>
        <v>Units B0 Std Error</v>
      </c>
      <c r="C127" s="199" t="s">
        <v>471</v>
      </c>
      <c r="D127" s="200" t="s">
        <v>629</v>
      </c>
      <c r="E127" s="201" t="s">
        <v>140</v>
      </c>
    </row>
    <row r="128" spans="1:5" ht="12.75" customHeight="1" x14ac:dyDescent="0.2">
      <c r="A128" s="6"/>
      <c r="B128" s="6"/>
      <c r="C128" s="202"/>
      <c r="D128" s="203"/>
      <c r="E128" s="6"/>
    </row>
    <row r="129" spans="1:5" ht="12.75" customHeight="1" x14ac:dyDescent="0.2">
      <c r="A129" s="198" t="s">
        <v>251</v>
      </c>
      <c r="B129" s="198" t="str">
        <f>Labels!B67</f>
        <v>Units B0 Std Error</v>
      </c>
      <c r="C129" s="199" t="s">
        <v>471</v>
      </c>
      <c r="D129" s="200" t="s">
        <v>629</v>
      </c>
      <c r="E129" s="201" t="s">
        <v>119</v>
      </c>
    </row>
    <row r="130" spans="1:5" ht="12.75" customHeight="1" x14ac:dyDescent="0.2">
      <c r="A130" s="6"/>
      <c r="B130" s="6"/>
      <c r="C130" s="202"/>
      <c r="D130" s="203"/>
      <c r="E130" s="6"/>
    </row>
    <row r="131" spans="1:5" ht="12.75" customHeight="1" x14ac:dyDescent="0.2">
      <c r="A131" s="198" t="s">
        <v>717</v>
      </c>
      <c r="B131" s="198" t="str">
        <f>Labels!B68</f>
        <v>Units History Slope</v>
      </c>
      <c r="C131" s="199" t="s">
        <v>471</v>
      </c>
      <c r="D131" s="200" t="s">
        <v>629</v>
      </c>
      <c r="E131" s="201" t="s">
        <v>917</v>
      </c>
    </row>
    <row r="132" spans="1:5" ht="12.75" customHeight="1" x14ac:dyDescent="0.2">
      <c r="A132" s="6"/>
      <c r="B132" s="6"/>
      <c r="C132" s="202"/>
      <c r="D132" s="203"/>
      <c r="E132" s="6"/>
    </row>
    <row r="133" spans="1:5" ht="12.75" customHeight="1" x14ac:dyDescent="0.2">
      <c r="A133" s="198" t="s">
        <v>506</v>
      </c>
      <c r="B133" s="198" t="str">
        <f>Labels!B69</f>
        <v>Units History Raw Slope</v>
      </c>
      <c r="C133" s="199" t="s">
        <v>471</v>
      </c>
      <c r="D133" s="200" t="s">
        <v>629</v>
      </c>
      <c r="E133" s="201" t="s">
        <v>678</v>
      </c>
    </row>
    <row r="134" spans="1:5" ht="12.75" customHeight="1" x14ac:dyDescent="0.2">
      <c r="A134" s="6"/>
      <c r="B134" s="6"/>
      <c r="C134" s="202"/>
      <c r="D134" s="203"/>
      <c r="E134" s="6"/>
    </row>
    <row r="135" spans="1:5" ht="12.75" customHeight="1" x14ac:dyDescent="0.2">
      <c r="A135" s="198" t="s">
        <v>174</v>
      </c>
      <c r="B135" s="198" t="str">
        <f>Labels!B70</f>
        <v>Units History Raw Slope</v>
      </c>
      <c r="C135" s="199" t="s">
        <v>471</v>
      </c>
      <c r="D135" s="200" t="s">
        <v>629</v>
      </c>
      <c r="E135" s="201" t="s">
        <v>657</v>
      </c>
    </row>
    <row r="136" spans="1:5" ht="12.75" customHeight="1" x14ac:dyDescent="0.2">
      <c r="A136" s="6"/>
      <c r="B136" s="6"/>
      <c r="C136" s="202"/>
      <c r="D136" s="203"/>
      <c r="E136" s="6"/>
    </row>
    <row r="137" spans="1:5" ht="12.75" customHeight="1" x14ac:dyDescent="0.2">
      <c r="A137" s="198" t="s">
        <v>447</v>
      </c>
      <c r="B137" s="198" t="str">
        <f>Labels!B71</f>
        <v>Units B1 Std Error</v>
      </c>
      <c r="C137" s="199" t="s">
        <v>471</v>
      </c>
      <c r="D137" s="200" t="s">
        <v>629</v>
      </c>
      <c r="E137" s="201" t="s">
        <v>57</v>
      </c>
    </row>
    <row r="138" spans="1:5" ht="12.75" customHeight="1" x14ac:dyDescent="0.2">
      <c r="A138" s="6"/>
      <c r="B138" s="6"/>
      <c r="C138" s="202"/>
      <c r="D138" s="203"/>
      <c r="E138" s="6"/>
    </row>
    <row r="139" spans="1:5" ht="12.75" customHeight="1" x14ac:dyDescent="0.2">
      <c r="A139" s="198" t="s">
        <v>796</v>
      </c>
      <c r="B139" s="198" t="str">
        <f>Labels!B72</f>
        <v>Units B1 Std Error</v>
      </c>
      <c r="C139" s="199" t="s">
        <v>471</v>
      </c>
      <c r="D139" s="200" t="s">
        <v>629</v>
      </c>
      <c r="E139" s="201" t="s">
        <v>547</v>
      </c>
    </row>
    <row r="140" spans="1:5" ht="12.75" customHeight="1" x14ac:dyDescent="0.2">
      <c r="A140" s="6"/>
      <c r="B140" s="6"/>
      <c r="C140" s="202"/>
      <c r="D140" s="203"/>
      <c r="E140" s="6"/>
    </row>
    <row r="141" spans="1:5" ht="12.75" customHeight="1" x14ac:dyDescent="0.2">
      <c r="A141" s="198" t="s">
        <v>445</v>
      </c>
      <c r="B141" s="198" t="str">
        <f>Labels!B73</f>
        <v>Units Season Coeffs</v>
      </c>
      <c r="C141" s="199" t="s">
        <v>670</v>
      </c>
      <c r="D141" s="200" t="s">
        <v>629</v>
      </c>
      <c r="E141" s="201" t="s">
        <v>600</v>
      </c>
    </row>
    <row r="142" spans="1:5" ht="12.75" customHeight="1" x14ac:dyDescent="0.2">
      <c r="A142" s="6"/>
      <c r="B142" s="6"/>
      <c r="C142" s="202"/>
      <c r="D142" s="203"/>
      <c r="E142" s="6"/>
    </row>
    <row r="143" spans="1:5" ht="12.75" customHeight="1" x14ac:dyDescent="0.2">
      <c r="A143" s="198" t="s">
        <v>574</v>
      </c>
      <c r="B143" s="198" t="str">
        <f>Labels!B74</f>
        <v>Units Season Raw Coeffs</v>
      </c>
      <c r="C143" s="199" t="s">
        <v>670</v>
      </c>
      <c r="D143" s="200" t="s">
        <v>629</v>
      </c>
      <c r="E143" s="201" t="s">
        <v>179</v>
      </c>
    </row>
    <row r="144" spans="1:5" ht="12.75" customHeight="1" x14ac:dyDescent="0.2">
      <c r="A144" s="6"/>
      <c r="B144" s="6"/>
      <c r="C144" s="202"/>
      <c r="D144" s="203"/>
      <c r="E144" s="6"/>
    </row>
    <row r="145" spans="1:5" ht="12.75" customHeight="1" x14ac:dyDescent="0.2">
      <c r="A145" s="198" t="s">
        <v>268</v>
      </c>
      <c r="B145" s="198" t="str">
        <f>Labels!B75</f>
        <v>Units Season Coeffs Std Error</v>
      </c>
      <c r="C145" s="199" t="s">
        <v>670</v>
      </c>
      <c r="D145" s="200" t="s">
        <v>629</v>
      </c>
      <c r="E145" s="201" t="s">
        <v>313</v>
      </c>
    </row>
    <row r="146" spans="1:5" ht="12.75" customHeight="1" x14ac:dyDescent="0.2">
      <c r="A146" s="6"/>
      <c r="B146" s="6"/>
      <c r="C146" s="202"/>
      <c r="D146" s="203"/>
      <c r="E146" s="6"/>
    </row>
    <row r="147" spans="1:5" ht="12.75" customHeight="1" x14ac:dyDescent="0.2">
      <c r="A147" s="198" t="s">
        <v>256</v>
      </c>
      <c r="B147" s="198" t="str">
        <f>Labels!B76</f>
        <v>Sales Units History</v>
      </c>
      <c r="C147" s="199" t="s">
        <v>471</v>
      </c>
      <c r="D147" s="200" t="s">
        <v>629</v>
      </c>
      <c r="E147" s="201" t="s">
        <v>336</v>
      </c>
    </row>
    <row r="148" spans="1:5" ht="12.75" customHeight="1" x14ac:dyDescent="0.2">
      <c r="A148" s="6"/>
      <c r="B148" s="6"/>
      <c r="C148" s="202"/>
      <c r="D148" s="203"/>
      <c r="E148" s="6"/>
    </row>
    <row r="149" spans="1:5" ht="12.75" customHeight="1" x14ac:dyDescent="0.2">
      <c r="A149" s="198" t="s">
        <v>336</v>
      </c>
      <c r="B149" s="198" t="str">
        <f>Labels!B77</f>
        <v>Sales Unit History Input</v>
      </c>
      <c r="C149" s="199" t="s">
        <v>829</v>
      </c>
      <c r="D149" s="200" t="s">
        <v>629</v>
      </c>
      <c r="E149" s="201" t="s">
        <v>491</v>
      </c>
    </row>
    <row r="150" spans="1:5" ht="12.75" customHeight="1" x14ac:dyDescent="0.2">
      <c r="A150" s="6"/>
      <c r="B150" s="6"/>
      <c r="C150" s="202"/>
      <c r="D150" s="203"/>
      <c r="E150" s="6"/>
    </row>
    <row r="151" spans="1:5" ht="12.75" customHeight="1" x14ac:dyDescent="0.2">
      <c r="A151" s="198" t="s">
        <v>51</v>
      </c>
      <c r="B151" s="198" t="str">
        <f>Labels!B78</f>
        <v>Sales Units Plan</v>
      </c>
      <c r="C151" s="199" t="s">
        <v>829</v>
      </c>
      <c r="D151" s="200" t="s">
        <v>629</v>
      </c>
      <c r="E151" s="201" t="s">
        <v>681</v>
      </c>
    </row>
    <row r="152" spans="1:5" ht="12.75" customHeight="1" x14ac:dyDescent="0.2">
      <c r="A152" s="6"/>
      <c r="B152" s="6"/>
      <c r="C152" s="202"/>
      <c r="D152" s="203"/>
      <c r="E152" s="6"/>
    </row>
    <row r="153" spans="1:5" ht="12.75" customHeight="1" x14ac:dyDescent="0.2">
      <c r="A153" s="198" t="s">
        <v>10</v>
      </c>
      <c r="B153" s="198" t="str">
        <f>Labels!B79</f>
        <v>Sales Units Plan</v>
      </c>
      <c r="C153" s="199" t="s">
        <v>248</v>
      </c>
      <c r="D153" s="200" t="s">
        <v>629</v>
      </c>
      <c r="E153" s="201" t="s">
        <v>51</v>
      </c>
    </row>
    <row r="154" spans="1:5" ht="12.75" customHeight="1" x14ac:dyDescent="0.2">
      <c r="A154" s="6"/>
      <c r="B154" s="6"/>
      <c r="C154" s="202"/>
      <c r="D154" s="203"/>
      <c r="E154" s="6"/>
    </row>
    <row r="155" spans="1:5" ht="12.75" customHeight="1" x14ac:dyDescent="0.2">
      <c r="A155" s="198" t="s">
        <v>424</v>
      </c>
      <c r="B155" s="198" t="str">
        <f>Labels!B80</f>
        <v>Units Regression Plan</v>
      </c>
      <c r="C155" s="199" t="s">
        <v>471</v>
      </c>
      <c r="D155" s="200" t="s">
        <v>629</v>
      </c>
      <c r="E155" s="201" t="s">
        <v>414</v>
      </c>
    </row>
    <row r="156" spans="1:5" ht="12.75" customHeight="1" x14ac:dyDescent="0.2">
      <c r="A156" s="6"/>
      <c r="B156" s="6"/>
      <c r="C156" s="202"/>
      <c r="D156" s="203"/>
      <c r="E156" s="6"/>
    </row>
    <row r="157" spans="1:5" ht="12.75" customHeight="1" x14ac:dyDescent="0.2">
      <c r="A157" s="198" t="s">
        <v>774</v>
      </c>
      <c r="B157" s="198" t="str">
        <f>Labels!B81</f>
        <v>Unit Regression Residual</v>
      </c>
      <c r="C157" s="199" t="s">
        <v>471</v>
      </c>
      <c r="D157" s="200" t="s">
        <v>629</v>
      </c>
      <c r="E157" s="201" t="s">
        <v>171</v>
      </c>
    </row>
    <row r="158" spans="1:5" ht="12.75" customHeight="1" x14ac:dyDescent="0.2">
      <c r="A158" s="6"/>
      <c r="B158" s="6"/>
      <c r="C158" s="202"/>
      <c r="D158" s="203"/>
      <c r="E158" s="6"/>
    </row>
    <row r="159" spans="1:5" ht="12.75" customHeight="1" x14ac:dyDescent="0.2">
      <c r="A159" s="198" t="s">
        <v>886</v>
      </c>
      <c r="B159" s="198" t="str">
        <f>Labels!B82</f>
        <v>Units Residual No Seasons</v>
      </c>
      <c r="C159" s="199" t="s">
        <v>471</v>
      </c>
      <c r="D159" s="200" t="s">
        <v>629</v>
      </c>
      <c r="E159" s="201" t="s">
        <v>177</v>
      </c>
    </row>
    <row r="160" spans="1:5" ht="12.75" customHeight="1" x14ac:dyDescent="0.2">
      <c r="A160" s="6"/>
      <c r="B160" s="6"/>
      <c r="C160" s="202"/>
      <c r="D160" s="203"/>
      <c r="E160" s="6"/>
    </row>
    <row r="161" spans="1:5" ht="12.75" customHeight="1" x14ac:dyDescent="0.2">
      <c r="A161" s="198" t="s">
        <v>370</v>
      </c>
      <c r="B161" s="198" t="str">
        <f>Labels!B83</f>
        <v>Unit Regression Residual</v>
      </c>
      <c r="C161" s="199" t="s">
        <v>471</v>
      </c>
      <c r="D161" s="200" t="s">
        <v>629</v>
      </c>
      <c r="E161" s="201" t="s">
        <v>834</v>
      </c>
    </row>
    <row r="162" spans="1:5" ht="12.75" customHeight="1" x14ac:dyDescent="0.2">
      <c r="A162" s="6"/>
      <c r="B162" s="6"/>
      <c r="C162" s="202"/>
      <c r="D162" s="203"/>
      <c r="E162" s="6"/>
    </row>
    <row r="163" spans="1:5" ht="12.75" customHeight="1" x14ac:dyDescent="0.2">
      <c r="A163" s="198" t="s">
        <v>205</v>
      </c>
      <c r="B163" s="198" t="str">
        <f>Labels!B84</f>
        <v>Variable Cost / Unit</v>
      </c>
      <c r="C163" s="199" t="s">
        <v>199</v>
      </c>
      <c r="D163" s="200" t="s">
        <v>629</v>
      </c>
      <c r="E163" s="201" t="s">
        <v>260</v>
      </c>
    </row>
    <row r="164" spans="1:5" ht="12.75" customHeight="1" x14ac:dyDescent="0.2">
      <c r="A164" s="198"/>
      <c r="B164" s="198"/>
      <c r="C164" s="199"/>
      <c r="D164" s="200" t="s">
        <v>129</v>
      </c>
      <c r="E164" s="201" t="s">
        <v>133</v>
      </c>
    </row>
    <row r="165" spans="1:5" ht="12.75" customHeight="1" x14ac:dyDescent="0.2">
      <c r="A165" s="6"/>
      <c r="B165" s="6"/>
      <c r="C165" s="202"/>
      <c r="D165" s="203"/>
      <c r="E165" s="6"/>
    </row>
    <row r="166" spans="1:5" ht="12.75" customHeight="1" x14ac:dyDescent="0.2">
      <c r="A166" s="198" t="s">
        <v>70</v>
      </c>
      <c r="B166" s="198" t="str">
        <f>Labels!B85</f>
        <v>Variable Cost/U History</v>
      </c>
      <c r="C166" s="199" t="s">
        <v>199</v>
      </c>
      <c r="D166" s="200" t="s">
        <v>629</v>
      </c>
      <c r="E166" s="201" t="s">
        <v>804</v>
      </c>
    </row>
    <row r="167" spans="1:5" ht="12.75" customHeight="1" x14ac:dyDescent="0.2">
      <c r="A167" s="198"/>
      <c r="B167" s="198"/>
      <c r="C167" s="199"/>
      <c r="D167" s="200" t="s">
        <v>129</v>
      </c>
      <c r="E167" s="201" t="s">
        <v>133</v>
      </c>
    </row>
    <row r="168" spans="1:5" ht="12.75" customHeight="1" x14ac:dyDescent="0.2">
      <c r="A168" s="6"/>
      <c r="B168" s="6"/>
      <c r="C168" s="202"/>
      <c r="D168" s="203"/>
      <c r="E168" s="6"/>
    </row>
    <row r="169" spans="1:5" ht="12.75" customHeight="1" x14ac:dyDescent="0.2">
      <c r="A169" s="198" t="s">
        <v>804</v>
      </c>
      <c r="B169" s="198" t="str">
        <f>Labels!B86</f>
        <v>Variable Cost/U History</v>
      </c>
      <c r="C169" s="199" t="s">
        <v>199</v>
      </c>
      <c r="D169" s="200" t="s">
        <v>629</v>
      </c>
      <c r="E169" s="201" t="s">
        <v>491</v>
      </c>
    </row>
    <row r="170" spans="1:5" ht="12.75" customHeight="1" x14ac:dyDescent="0.2">
      <c r="A170" s="198"/>
      <c r="B170" s="198"/>
      <c r="C170" s="199"/>
      <c r="D170" s="200" t="s">
        <v>129</v>
      </c>
      <c r="E170" s="201" t="s">
        <v>133</v>
      </c>
    </row>
    <row r="171" spans="1:5" ht="12.75" customHeight="1" x14ac:dyDescent="0.2">
      <c r="A171" s="6"/>
      <c r="B171" s="6"/>
      <c r="C171" s="202"/>
      <c r="D171" s="203"/>
      <c r="E171" s="6"/>
    </row>
    <row r="172" spans="1:5" ht="12.75" customHeight="1" x14ac:dyDescent="0.2">
      <c r="A172" s="198" t="s">
        <v>588</v>
      </c>
      <c r="B172" s="198" t="str">
        <f>Labels!B87</f>
        <v>Var Cost / U Plan</v>
      </c>
      <c r="C172" s="199" t="s">
        <v>199</v>
      </c>
      <c r="D172" s="200" t="s">
        <v>464</v>
      </c>
      <c r="E172" s="201" t="s">
        <v>887</v>
      </c>
    </row>
    <row r="173" spans="1:5" ht="12.75" customHeight="1" x14ac:dyDescent="0.2">
      <c r="A173" s="198"/>
      <c r="B173" s="198"/>
      <c r="C173" s="199"/>
      <c r="D173" s="200" t="s">
        <v>629</v>
      </c>
      <c r="E173" s="201" t="s">
        <v>491</v>
      </c>
    </row>
    <row r="174" spans="1:5" ht="12.75" customHeight="1" x14ac:dyDescent="0.2">
      <c r="A174" s="198"/>
      <c r="B174" s="198"/>
      <c r="C174" s="199"/>
      <c r="D174" s="200" t="s">
        <v>129</v>
      </c>
      <c r="E174" s="201" t="s">
        <v>133</v>
      </c>
    </row>
    <row r="175" spans="1:5" ht="12.75" customHeight="1" x14ac:dyDescent="0.2">
      <c r="A175" s="6"/>
      <c r="B175" s="6"/>
      <c r="C175" s="202"/>
      <c r="D175" s="203"/>
      <c r="E175" s="6"/>
    </row>
    <row r="176" spans="1:5" ht="12.75" customHeight="1" x14ac:dyDescent="0.2">
      <c r="A176" s="198" t="s">
        <v>669</v>
      </c>
      <c r="B176" s="198" t="str">
        <f>Labels!B88</f>
        <v>Variable Cost</v>
      </c>
      <c r="C176" s="199" t="s">
        <v>54</v>
      </c>
      <c r="D176" s="200" t="s">
        <v>629</v>
      </c>
      <c r="E176" s="201" t="s">
        <v>67</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F9"/>
  <sheetViews>
    <sheetView zoomScaleNormal="100" workbookViewId="0"/>
  </sheetViews>
  <sheetFormatPr defaultRowHeight="12.75" customHeight="1" x14ac:dyDescent="0.2"/>
  <cols>
    <col min="1" max="5" width="12.42578125" customWidth="1"/>
    <col min="6" max="6" width="14.140625" customWidth="1"/>
  </cols>
  <sheetData>
    <row r="1" spans="1:6" ht="15.75" customHeight="1" x14ac:dyDescent="0.2">
      <c r="A1" s="282" t="str">
        <f>"Sales Plan, "&amp;YEAR('(FnCalls 1)'!A18-1)</f>
        <v>Sales Plan, 2011</v>
      </c>
      <c r="B1" s="282"/>
      <c r="C1" s="282"/>
      <c r="D1" s="282"/>
    </row>
    <row r="2" spans="1:6" ht="15.75" customHeight="1" x14ac:dyDescent="0.2">
      <c r="A2" s="282" t="str">
        <f>'History Input'!F8</f>
        <v>ABC Corp.</v>
      </c>
      <c r="B2" s="282"/>
      <c r="C2" s="282"/>
      <c r="D2" s="282"/>
    </row>
    <row r="3" spans="1:6" ht="15.75" customHeight="1" x14ac:dyDescent="0.2">
      <c r="A3" s="282" t="str">
        <f>"Plot Vars"</f>
        <v>Plot Vars</v>
      </c>
      <c r="B3" s="282"/>
      <c r="C3" s="282"/>
      <c r="D3" s="282"/>
    </row>
    <row r="4" spans="1:6" ht="15.75" customHeight="1" x14ac:dyDescent="0.2">
      <c r="A4" s="282" t="str">
        <f>""</f>
        <v/>
      </c>
      <c r="B4" s="282"/>
      <c r="C4" s="282"/>
      <c r="D4" s="282"/>
    </row>
    <row r="5" spans="1:6" ht="15.75" customHeight="1" x14ac:dyDescent="0.2">
      <c r="A5" s="282" t="str">
        <f>"Plot Variables"</f>
        <v>Plot Variables</v>
      </c>
      <c r="B5" s="282"/>
      <c r="C5" s="282"/>
      <c r="D5" s="282"/>
    </row>
    <row r="6" spans="1:6" ht="15.75" customHeight="1" x14ac:dyDescent="0.2">
      <c r="A6" s="282" t="str">
        <f>""</f>
        <v/>
      </c>
      <c r="B6" s="282"/>
      <c r="C6" s="282"/>
      <c r="D6" s="282"/>
    </row>
    <row r="7" spans="1:6" ht="12.75" customHeight="1" x14ac:dyDescent="0.2">
      <c r="A7" s="49" t="str">
        <f>Labels!B37</f>
        <v>Products</v>
      </c>
      <c r="B7" s="204"/>
      <c r="E7" s="9" t="str">
        <f>Labels!B47</f>
        <v>Revenue Plan</v>
      </c>
      <c r="F7" s="11" t="str">
        <f>Labels!B79</f>
        <v>Sales Units Plan</v>
      </c>
    </row>
    <row r="8" spans="1:6" ht="12.75" customHeight="1" x14ac:dyDescent="0.2">
      <c r="A8" s="166" t="str">
        <f>"   "&amp;Labels!B111</f>
        <v xml:space="preserve">   Drill Press</v>
      </c>
      <c r="B8" s="205" t="str">
        <f>Labels!B111</f>
        <v>Drill Press</v>
      </c>
      <c r="D8" s="49" t="str">
        <f>Labels!B111</f>
        <v>Drill Press</v>
      </c>
      <c r="E8" s="206">
        <f>SUM(Targets!Q47:T47)</f>
        <v>0</v>
      </c>
      <c r="F8" s="207">
        <f>SUM('Sales Plan'!H36:K36)</f>
        <v>0</v>
      </c>
    </row>
    <row r="9" spans="1:6" ht="12.75" customHeight="1" x14ac:dyDescent="0.2">
      <c r="D9" s="90" t="str">
        <f>Labels!C110</f>
        <v>Total</v>
      </c>
      <c r="E9" s="208">
        <f>E8</f>
        <v>0</v>
      </c>
      <c r="F9" s="209">
        <f>F8</f>
        <v>0</v>
      </c>
    </row>
  </sheetData>
  <mergeCells count="6">
    <mergeCell ref="A6:D6"/>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4"/>
  <sheetViews>
    <sheetView zoomScaleNormal="100" workbookViewId="0"/>
  </sheetViews>
  <sheetFormatPr defaultColWidth="9.140625" defaultRowHeight="12.75" x14ac:dyDescent="0.2"/>
  <sheetData>
    <row r="1" ht="12.75" customHeight="1" x14ac:dyDescent="0.2"/>
    <row r="44" ht="12.75" customHeight="1" x14ac:dyDescent="0.2"/>
  </sheetData>
  <printOptions horizontalCentered="1"/>
  <pageMargins left="0.25" right="0.25" top="0.5" bottom="0.5" header="0.3" footer="0.3"/>
  <pageSetup orientation="landscape"/>
  <headerFooter scaleWithDoc="0" alignWithMargins="0">
    <oddFooter>&amp;C</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H1259"/>
  <sheetViews>
    <sheetView zoomScaleNormal="100" workbookViewId="0"/>
  </sheetViews>
  <sheetFormatPr defaultRowHeight="12.75" customHeight="1" x14ac:dyDescent="0.2"/>
  <sheetData>
    <row r="1" spans="1:8" ht="12.75" customHeight="1" x14ac:dyDescent="0.2">
      <c r="A1" s="282" t="str">
        <f>"Sales Plan, "&amp;YEAR(A18-1)</f>
        <v>Sales Plan, 2011</v>
      </c>
      <c r="B1" s="282"/>
      <c r="C1" s="282"/>
      <c r="D1" s="282"/>
    </row>
    <row r="2" spans="1:8" ht="12.75" customHeight="1" x14ac:dyDescent="0.2">
      <c r="A2" s="282" t="str">
        <f>'History Input'!F8</f>
        <v>ABC Corp.</v>
      </c>
      <c r="B2" s="282"/>
      <c r="C2" s="282"/>
      <c r="D2" s="282"/>
    </row>
    <row r="3" spans="1:8" ht="12.75" customHeight="1" x14ac:dyDescent="0.2">
      <c r="A3" s="282" t="str">
        <f>"(FnCalls 1)"</f>
        <v>(FnCalls 1)</v>
      </c>
      <c r="B3" s="282"/>
      <c r="C3" s="282"/>
      <c r="D3" s="282"/>
    </row>
    <row r="4" spans="1:8" ht="12.75" customHeight="1" x14ac:dyDescent="0.2">
      <c r="A4" s="282" t="str">
        <f>""</f>
        <v/>
      </c>
      <c r="B4" s="282"/>
      <c r="C4" s="282"/>
      <c r="D4" s="282"/>
    </row>
    <row r="5" spans="1:8" ht="12.75" customHeight="1" x14ac:dyDescent="0.2">
      <c r="A5" s="4">
        <f>IF(WEEKDAY(Labels!B5)&gt;=1,Labels!B5-WEEKDAY(Labels!B5)+1,Labels!B5-(7-(1-WEEKDAY(Labels!B5))))</f>
        <v>39810</v>
      </c>
    </row>
    <row r="6" spans="1:8" ht="12.75" customHeight="1" x14ac:dyDescent="0.2">
      <c r="A6" s="4">
        <f>DATE(YEAR(Labels!B5)+(0),MONTH(Labels!B5)+(0),1)</f>
        <v>39814</v>
      </c>
      <c r="C6" s="4">
        <f>Labels!B5+(0)</f>
        <v>39814</v>
      </c>
      <c r="D6" t="e">
        <f t="shared" ref="D6:D18" si="0">TEXT(C6,"m/d/yyyy")</f>
        <v>#VALUE!</v>
      </c>
      <c r="F6" t="str">
        <f t="shared" ref="F6:F18" si="1">TEXT(A6,"MMM yyyy")</f>
        <v>MMM 2009</v>
      </c>
      <c r="G6" t="str">
        <f t="shared" ref="G6:G18" si="2">"Q"&amp;(TRUNC((MONTH(A6)-1)/3)+1)&amp;" "&amp;YEAR(A6)</f>
        <v>Q1 2009</v>
      </c>
      <c r="H6" t="str">
        <f>TEXT(YEAR(A6),"0000")</f>
        <v>2009</v>
      </c>
    </row>
    <row r="7" spans="1:8" ht="12.75" customHeight="1" x14ac:dyDescent="0.2">
      <c r="A7" s="4">
        <f>DATE(YEAR(Labels!B5)+(0),MONTH(Labels!B5)+(3),1)</f>
        <v>39904</v>
      </c>
      <c r="C7" s="4">
        <f>Labels!B5+(90)</f>
        <v>39904</v>
      </c>
      <c r="D7" t="e">
        <f t="shared" si="0"/>
        <v>#VALUE!</v>
      </c>
      <c r="F7" t="str">
        <f t="shared" si="1"/>
        <v>MMM 2009</v>
      </c>
      <c r="G7" t="str">
        <f t="shared" si="2"/>
        <v>Q2 2009</v>
      </c>
    </row>
    <row r="8" spans="1:8" ht="12.75" customHeight="1" x14ac:dyDescent="0.2">
      <c r="A8" s="4">
        <f>DATE(YEAR(Labels!B5)+(0),MONTH(Labels!B5)+(6),1)</f>
        <v>39995</v>
      </c>
      <c r="C8" s="4">
        <f>Labels!B5+(181)</f>
        <v>39995</v>
      </c>
      <c r="D8" t="e">
        <f t="shared" si="0"/>
        <v>#VALUE!</v>
      </c>
      <c r="F8" t="str">
        <f t="shared" si="1"/>
        <v>MMM 2009</v>
      </c>
      <c r="G8" t="str">
        <f t="shared" si="2"/>
        <v>Q3 2009</v>
      </c>
    </row>
    <row r="9" spans="1:8" ht="12.75" customHeight="1" x14ac:dyDescent="0.2">
      <c r="A9" s="4">
        <f>DATE(YEAR(Labels!B5)+(0),MONTH(Labels!B5)+(9),1)</f>
        <v>40087</v>
      </c>
      <c r="C9" s="4">
        <f>Labels!B5+(273)</f>
        <v>40087</v>
      </c>
      <c r="D9" t="e">
        <f t="shared" si="0"/>
        <v>#VALUE!</v>
      </c>
      <c r="F9" t="str">
        <f t="shared" si="1"/>
        <v>MMM 2009</v>
      </c>
      <c r="G9" t="str">
        <f t="shared" si="2"/>
        <v>Q4 2009</v>
      </c>
    </row>
    <row r="10" spans="1:8" ht="12.75" customHeight="1" x14ac:dyDescent="0.2">
      <c r="A10" s="4">
        <f>DATE(YEAR(Labels!B5)+(1),MONTH(Labels!B5)+(0),1)</f>
        <v>40179</v>
      </c>
      <c r="C10" s="4">
        <f>Labels!B5+(365)</f>
        <v>40179</v>
      </c>
      <c r="D10" t="e">
        <f t="shared" si="0"/>
        <v>#VALUE!</v>
      </c>
      <c r="F10" t="str">
        <f t="shared" si="1"/>
        <v>MMM 2010</v>
      </c>
      <c r="G10" t="str">
        <f t="shared" si="2"/>
        <v>Q1 2010</v>
      </c>
      <c r="H10" t="str">
        <f>TEXT(YEAR(A10),"0000")</f>
        <v>2010</v>
      </c>
    </row>
    <row r="11" spans="1:8" ht="12.75" customHeight="1" x14ac:dyDescent="0.2">
      <c r="A11" s="4">
        <f>DATE(YEAR(Labels!B5)+(1),MONTH(Labels!B5)+(3),1)</f>
        <v>40269</v>
      </c>
      <c r="C11" s="4">
        <f>Labels!B5+(455)</f>
        <v>40269</v>
      </c>
      <c r="D11" t="e">
        <f t="shared" si="0"/>
        <v>#VALUE!</v>
      </c>
      <c r="F11" t="str">
        <f t="shared" si="1"/>
        <v>MMM 2010</v>
      </c>
      <c r="G11" t="str">
        <f t="shared" si="2"/>
        <v>Q2 2010</v>
      </c>
    </row>
    <row r="12" spans="1:8" ht="12.75" customHeight="1" x14ac:dyDescent="0.2">
      <c r="A12" s="4">
        <f>DATE(YEAR(Labels!B5)+(1),MONTH(Labels!B5)+(6),1)</f>
        <v>40360</v>
      </c>
      <c r="C12" s="4">
        <f>Labels!B5+(546)</f>
        <v>40360</v>
      </c>
      <c r="D12" t="e">
        <f t="shared" si="0"/>
        <v>#VALUE!</v>
      </c>
      <c r="F12" t="str">
        <f t="shared" si="1"/>
        <v>MMM 2010</v>
      </c>
      <c r="G12" t="str">
        <f t="shared" si="2"/>
        <v>Q3 2010</v>
      </c>
    </row>
    <row r="13" spans="1:8" ht="12.75" customHeight="1" x14ac:dyDescent="0.2">
      <c r="A13" s="4">
        <f>DATE(YEAR(Labels!B5)+(1),MONTH(Labels!B5)+(9),1)</f>
        <v>40452</v>
      </c>
      <c r="C13" s="4">
        <f>Labels!B5+(638)</f>
        <v>40452</v>
      </c>
      <c r="D13" t="e">
        <f t="shared" si="0"/>
        <v>#VALUE!</v>
      </c>
      <c r="F13" t="str">
        <f t="shared" si="1"/>
        <v>MMM 2010</v>
      </c>
      <c r="G13" t="str">
        <f t="shared" si="2"/>
        <v>Q4 2010</v>
      </c>
    </row>
    <row r="14" spans="1:8" ht="12.75" customHeight="1" x14ac:dyDescent="0.2">
      <c r="A14" s="4">
        <f>DATE(YEAR(Labels!B5)+(2),MONTH(Labels!B5)+(0),1)</f>
        <v>40544</v>
      </c>
      <c r="C14" s="4">
        <f>Labels!B5+(730)</f>
        <v>40544</v>
      </c>
      <c r="D14" t="e">
        <f t="shared" si="0"/>
        <v>#VALUE!</v>
      </c>
      <c r="F14" t="str">
        <f t="shared" si="1"/>
        <v>MMM 2011</v>
      </c>
      <c r="G14" t="str">
        <f t="shared" si="2"/>
        <v>Q1 2011</v>
      </c>
      <c r="H14" t="str">
        <f>TEXT(YEAR(A14),"0000")</f>
        <v>2011</v>
      </c>
    </row>
    <row r="15" spans="1:8" ht="12.75" customHeight="1" x14ac:dyDescent="0.2">
      <c r="A15" s="4">
        <f>DATE(YEAR(Labels!B5)+(2),MONTH(Labels!B5)+(3),1)</f>
        <v>40634</v>
      </c>
      <c r="C15" s="4">
        <f>Labels!B5+(820)</f>
        <v>40634</v>
      </c>
      <c r="D15" t="e">
        <f t="shared" si="0"/>
        <v>#VALUE!</v>
      </c>
      <c r="F15" t="str">
        <f t="shared" si="1"/>
        <v>MMM 2011</v>
      </c>
      <c r="G15" t="str">
        <f t="shared" si="2"/>
        <v>Q2 2011</v>
      </c>
    </row>
    <row r="16" spans="1:8" ht="12.75" customHeight="1" x14ac:dyDescent="0.2">
      <c r="A16" s="4">
        <f>DATE(YEAR(Labels!B5)+(2),MONTH(Labels!B5)+(6),1)</f>
        <v>40725</v>
      </c>
      <c r="C16" s="4">
        <f>Labels!B5+(911)</f>
        <v>40725</v>
      </c>
      <c r="D16" t="e">
        <f t="shared" si="0"/>
        <v>#VALUE!</v>
      </c>
      <c r="F16" t="str">
        <f t="shared" si="1"/>
        <v>MMM 2011</v>
      </c>
      <c r="G16" t="str">
        <f t="shared" si="2"/>
        <v>Q3 2011</v>
      </c>
    </row>
    <row r="17" spans="1:8" ht="12.75" customHeight="1" x14ac:dyDescent="0.2">
      <c r="A17" s="4">
        <f>DATE(YEAR(Labels!B5)+(2),MONTH(Labels!B5)+(9),1)</f>
        <v>40817</v>
      </c>
      <c r="C17" s="4">
        <f>Labels!B5+(1003)</f>
        <v>40817</v>
      </c>
      <c r="D17" t="e">
        <f t="shared" si="0"/>
        <v>#VALUE!</v>
      </c>
      <c r="F17" t="str">
        <f t="shared" si="1"/>
        <v>MMM 2011</v>
      </c>
      <c r="G17" t="str">
        <f t="shared" si="2"/>
        <v>Q4 2011</v>
      </c>
    </row>
    <row r="18" spans="1:8" ht="12.75" customHeight="1" x14ac:dyDescent="0.2">
      <c r="A18" s="4">
        <f>DATE(YEAR(Labels!B5)+(3),MONTH(Labels!B5)+(0),1)</f>
        <v>40909</v>
      </c>
      <c r="B18" s="4">
        <f>A5+(1099)</f>
        <v>40909</v>
      </c>
      <c r="C18" s="4">
        <f>Labels!B5+(1095)</f>
        <v>40909</v>
      </c>
      <c r="D18" t="e">
        <f t="shared" si="0"/>
        <v>#VALUE!</v>
      </c>
      <c r="E18" t="e">
        <f>"W "&amp;TEXT(B18,"m/d/yyyy")</f>
        <v>#VALUE!</v>
      </c>
      <c r="F18" t="str">
        <f t="shared" si="1"/>
        <v>MMM 2012</v>
      </c>
      <c r="G18" t="str">
        <f t="shared" si="2"/>
        <v>Q1 2012</v>
      </c>
      <c r="H18" t="str">
        <f>TEXT(YEAR(A18),"0000")</f>
        <v>2012</v>
      </c>
    </row>
    <row r="21" spans="1:8" ht="12.75" customHeight="1" x14ac:dyDescent="0.2">
      <c r="A21" s="1">
        <f>'Sales History'!B100</f>
        <v>0</v>
      </c>
      <c r="B21" s="1">
        <f>'Sales History'!C100</f>
        <v>0</v>
      </c>
      <c r="C21" s="1">
        <f>'Sales History'!D100</f>
        <v>0</v>
      </c>
      <c r="D21" s="1">
        <f>'Sales History'!E100</f>
        <v>0</v>
      </c>
      <c r="E21" s="1">
        <f>'Sales History'!G100</f>
        <v>0</v>
      </c>
      <c r="F21" s="1">
        <f>'Sales History'!H100</f>
        <v>0</v>
      </c>
      <c r="G21" s="1">
        <f>'Sales History'!I100</f>
        <v>0</v>
      </c>
      <c r="H21" s="1">
        <f>'Sales History'!J100</f>
        <v>0</v>
      </c>
    </row>
    <row r="22" spans="1:8" ht="12.75" customHeight="1" x14ac:dyDescent="0.2">
      <c r="A22" s="1">
        <f>'(Other Variables)'!B128</f>
        <v>-1.75</v>
      </c>
      <c r="B22" s="1">
        <f>'(Other Variables)'!C128</f>
        <v>-1.5</v>
      </c>
      <c r="C22" s="1">
        <f>'(Other Variables)'!D128</f>
        <v>-1.25</v>
      </c>
      <c r="D22" s="1">
        <f>'(Other Variables)'!E128</f>
        <v>-1</v>
      </c>
      <c r="E22" s="1">
        <f>'(Other Variables)'!F128</f>
        <v>-0.75</v>
      </c>
      <c r="F22" s="1">
        <f>'(Other Variables)'!G128</f>
        <v>-0.5</v>
      </c>
      <c r="G22" s="1">
        <f>'(Other Variables)'!H128</f>
        <v>-0.25</v>
      </c>
      <c r="H22" s="1">
        <f>'(Other Variables)'!I128</f>
        <v>0</v>
      </c>
    </row>
    <row r="23" spans="1:8" ht="12.75" customHeight="1" x14ac:dyDescent="0.2">
      <c r="A23" s="1">
        <f>'(Other Variables)'!B137</f>
        <v>1</v>
      </c>
      <c r="B23" s="1">
        <f>'(Other Variables)'!C137</f>
        <v>-0.33333333333333331</v>
      </c>
      <c r="C23" s="1">
        <f>'(Other Variables)'!D137</f>
        <v>-0.33333333333333331</v>
      </c>
      <c r="D23" s="1">
        <f>'(Other Variables)'!E137</f>
        <v>-0.33333333333333331</v>
      </c>
      <c r="E23" s="1">
        <f>'(Other Variables)'!F137</f>
        <v>1</v>
      </c>
      <c r="F23" s="1">
        <f>'(Other Variables)'!G137</f>
        <v>-0.33333333333333331</v>
      </c>
      <c r="G23" s="1">
        <f>'(Other Variables)'!H137</f>
        <v>-0.33333333333333331</v>
      </c>
      <c r="H23" s="1">
        <f>'(Other Variables)'!I137</f>
        <v>-0.33333333333333331</v>
      </c>
    </row>
    <row r="24" spans="1:8" ht="12.75" customHeight="1" x14ac:dyDescent="0.2">
      <c r="A24" s="1">
        <f>'(Other Variables)'!B138</f>
        <v>-0.33333333333333331</v>
      </c>
      <c r="B24" s="1">
        <f>'(Other Variables)'!C138</f>
        <v>1</v>
      </c>
      <c r="C24" s="1">
        <f>'(Other Variables)'!D138</f>
        <v>-0.33333333333333331</v>
      </c>
      <c r="D24" s="1">
        <f>'(Other Variables)'!E138</f>
        <v>-0.33333333333333331</v>
      </c>
      <c r="E24" s="1">
        <f>'(Other Variables)'!F138</f>
        <v>-0.33333333333333331</v>
      </c>
      <c r="F24" s="1">
        <f>'(Other Variables)'!G138</f>
        <v>1</v>
      </c>
      <c r="G24" s="1">
        <f>'(Other Variables)'!H138</f>
        <v>-0.33333333333333331</v>
      </c>
      <c r="H24" s="1">
        <f>'(Other Variables)'!I138</f>
        <v>-0.33333333333333331</v>
      </c>
    </row>
    <row r="25" spans="1:8" ht="12.75" customHeight="1" x14ac:dyDescent="0.2">
      <c r="A25" s="1">
        <f>'(Other Variables)'!B139</f>
        <v>-0.33333333333333331</v>
      </c>
      <c r="B25" s="1">
        <f>'(Other Variables)'!C139</f>
        <v>-0.33333333333333331</v>
      </c>
      <c r="C25" s="1">
        <f>'(Other Variables)'!D139</f>
        <v>1</v>
      </c>
      <c r="D25" s="1">
        <f>'(Other Variables)'!E139</f>
        <v>-0.33333333333333331</v>
      </c>
      <c r="E25" s="1">
        <f>'(Other Variables)'!F139</f>
        <v>-0.33333333333333331</v>
      </c>
      <c r="F25" s="1">
        <f>'(Other Variables)'!G139</f>
        <v>-0.33333333333333331</v>
      </c>
      <c r="G25" s="1">
        <f>'(Other Variables)'!H139</f>
        <v>1</v>
      </c>
      <c r="H25" s="1">
        <f>'(Other Variables)'!I139</f>
        <v>-0.33333333333333331</v>
      </c>
    </row>
    <row r="26" spans="1:8" ht="12.75" customHeight="1" x14ac:dyDescent="0.2">
      <c r="A26" s="1">
        <f>'(Other Variables)'!B140</f>
        <v>-0.33333333333333331</v>
      </c>
      <c r="B26" s="1">
        <f>'(Other Variables)'!C140</f>
        <v>-0.33333333333333331</v>
      </c>
      <c r="C26" s="1">
        <f>'(Other Variables)'!D140</f>
        <v>-0.33333333333333331</v>
      </c>
      <c r="D26" s="1">
        <f>'(Other Variables)'!E140</f>
        <v>1</v>
      </c>
      <c r="E26" s="1">
        <f>'(Other Variables)'!F140</f>
        <v>-0.33333333333333331</v>
      </c>
      <c r="F26" s="1">
        <f>'(Other Variables)'!G140</f>
        <v>-0.33333333333333331</v>
      </c>
      <c r="G26" s="1">
        <f>'(Other Variables)'!H140</f>
        <v>-0.33333333333333331</v>
      </c>
      <c r="H26" s="1">
        <f>'(Other Variables)'!I140</f>
        <v>1</v>
      </c>
    </row>
    <row r="27" spans="1:8" ht="12.75" customHeight="1" x14ac:dyDescent="0.2">
      <c r="A27">
        <f t="array" ref="A27:F31">LINEST(A21:H21,A22:H26,TRUE,TRUE)</f>
        <v>0</v>
      </c>
      <c r="B27">
        <v>0</v>
      </c>
      <c r="C27">
        <v>0</v>
      </c>
      <c r="D27">
        <v>0</v>
      </c>
      <c r="E27">
        <v>0</v>
      </c>
      <c r="F27">
        <v>0</v>
      </c>
    </row>
    <row r="28" spans="1:8" ht="12.75" customHeight="1" x14ac:dyDescent="0.2">
      <c r="A28">
        <v>0</v>
      </c>
      <c r="B28">
        <v>0</v>
      </c>
      <c r="C28">
        <v>0</v>
      </c>
      <c r="D28">
        <v>0</v>
      </c>
      <c r="E28">
        <v>0</v>
      </c>
      <c r="F28">
        <v>0</v>
      </c>
    </row>
    <row r="29" spans="1:8" ht="12.75" customHeight="1" x14ac:dyDescent="0.2">
      <c r="A29">
        <v>1</v>
      </c>
      <c r="B29">
        <v>0</v>
      </c>
      <c r="C29" t="e">
        <v>#N/A</v>
      </c>
      <c r="D29" t="e">
        <v>#N/A</v>
      </c>
      <c r="E29" t="e">
        <v>#N/A</v>
      </c>
      <c r="F29" t="e">
        <v>#N/A</v>
      </c>
    </row>
    <row r="30" spans="1:8" ht="12.75" customHeight="1" x14ac:dyDescent="0.2">
      <c r="A30" t="e">
        <v>#NUM!</v>
      </c>
      <c r="B30">
        <v>3</v>
      </c>
      <c r="C30" t="e">
        <v>#N/A</v>
      </c>
      <c r="D30" t="e">
        <v>#N/A</v>
      </c>
      <c r="E30" t="e">
        <v>#N/A</v>
      </c>
      <c r="F30" t="e">
        <v>#N/A</v>
      </c>
    </row>
    <row r="31" spans="1:8" ht="12.75" customHeight="1" x14ac:dyDescent="0.2">
      <c r="A31">
        <v>0</v>
      </c>
      <c r="B31">
        <v>0</v>
      </c>
      <c r="C31" t="e">
        <v>#N/A</v>
      </c>
      <c r="D31" t="e">
        <v>#N/A</v>
      </c>
      <c r="E31" t="e">
        <v>#N/A</v>
      </c>
      <c r="F31" t="e">
        <v>#N/A</v>
      </c>
    </row>
    <row r="33" spans="1:7" ht="12.75" customHeight="1" x14ac:dyDescent="0.2">
      <c r="A33" s="1">
        <f>'Sales History'!C100</f>
        <v>0</v>
      </c>
      <c r="B33" s="1">
        <f>'Sales History'!D100</f>
        <v>0</v>
      </c>
      <c r="C33" s="1">
        <f>'Sales History'!E100</f>
        <v>0</v>
      </c>
      <c r="D33" s="1">
        <f>'Sales History'!G100</f>
        <v>0</v>
      </c>
      <c r="E33" s="1">
        <f>'Sales History'!H100</f>
        <v>0</v>
      </c>
      <c r="F33" s="1">
        <f>'Sales History'!I100</f>
        <v>0</v>
      </c>
      <c r="G33" s="1">
        <f>'Sales History'!J100</f>
        <v>0</v>
      </c>
    </row>
    <row r="34" spans="1:7" ht="12.75" customHeight="1" x14ac:dyDescent="0.2">
      <c r="A34" s="1">
        <f>'(Other Variables)'!C128</f>
        <v>-1.5</v>
      </c>
      <c r="B34" s="1">
        <f>'(Other Variables)'!D128</f>
        <v>-1.25</v>
      </c>
      <c r="C34" s="1">
        <f>'(Other Variables)'!E128</f>
        <v>-1</v>
      </c>
      <c r="D34" s="1">
        <f>'(Other Variables)'!F128</f>
        <v>-0.75</v>
      </c>
      <c r="E34" s="1">
        <f>'(Other Variables)'!G128</f>
        <v>-0.5</v>
      </c>
      <c r="F34" s="1">
        <f>'(Other Variables)'!H128</f>
        <v>-0.25</v>
      </c>
      <c r="G34" s="1">
        <f>'(Other Variables)'!I128</f>
        <v>0</v>
      </c>
    </row>
    <row r="35" spans="1:7" ht="12.75" customHeight="1" x14ac:dyDescent="0.2">
      <c r="A35" s="1">
        <f>'(Other Variables)'!C137</f>
        <v>-0.33333333333333331</v>
      </c>
      <c r="B35" s="1">
        <f>'(Other Variables)'!D137</f>
        <v>-0.33333333333333331</v>
      </c>
      <c r="C35" s="1">
        <f>'(Other Variables)'!E137</f>
        <v>-0.33333333333333331</v>
      </c>
      <c r="D35" s="1">
        <f>'(Other Variables)'!F137</f>
        <v>1</v>
      </c>
      <c r="E35" s="1">
        <f>'(Other Variables)'!G137</f>
        <v>-0.33333333333333331</v>
      </c>
      <c r="F35" s="1">
        <f>'(Other Variables)'!H137</f>
        <v>-0.33333333333333331</v>
      </c>
      <c r="G35" s="1">
        <f>'(Other Variables)'!I137</f>
        <v>-0.33333333333333331</v>
      </c>
    </row>
    <row r="36" spans="1:7" ht="12.75" customHeight="1" x14ac:dyDescent="0.2">
      <c r="A36" s="1">
        <f>'(Other Variables)'!C138</f>
        <v>1</v>
      </c>
      <c r="B36" s="1">
        <f>'(Other Variables)'!D138</f>
        <v>-0.33333333333333331</v>
      </c>
      <c r="C36" s="1">
        <f>'(Other Variables)'!E138</f>
        <v>-0.33333333333333331</v>
      </c>
      <c r="D36" s="1">
        <f>'(Other Variables)'!F138</f>
        <v>-0.33333333333333331</v>
      </c>
      <c r="E36" s="1">
        <f>'(Other Variables)'!G138</f>
        <v>1</v>
      </c>
      <c r="F36" s="1">
        <f>'(Other Variables)'!H138</f>
        <v>-0.33333333333333331</v>
      </c>
      <c r="G36" s="1">
        <f>'(Other Variables)'!I138</f>
        <v>-0.33333333333333331</v>
      </c>
    </row>
    <row r="37" spans="1:7" ht="12.75" customHeight="1" x14ac:dyDescent="0.2">
      <c r="A37" s="1">
        <f>'(Other Variables)'!C139</f>
        <v>-0.33333333333333331</v>
      </c>
      <c r="B37" s="1">
        <f>'(Other Variables)'!D139</f>
        <v>1</v>
      </c>
      <c r="C37" s="1">
        <f>'(Other Variables)'!E139</f>
        <v>-0.33333333333333331</v>
      </c>
      <c r="D37" s="1">
        <f>'(Other Variables)'!F139</f>
        <v>-0.33333333333333331</v>
      </c>
      <c r="E37" s="1">
        <f>'(Other Variables)'!G139</f>
        <v>-0.33333333333333331</v>
      </c>
      <c r="F37" s="1">
        <f>'(Other Variables)'!H139</f>
        <v>1</v>
      </c>
      <c r="G37" s="1">
        <f>'(Other Variables)'!I139</f>
        <v>-0.33333333333333331</v>
      </c>
    </row>
    <row r="38" spans="1:7" ht="12.75" customHeight="1" x14ac:dyDescent="0.2">
      <c r="A38" s="1">
        <f>'(Other Variables)'!C140</f>
        <v>-0.33333333333333331</v>
      </c>
      <c r="B38" s="1">
        <f>'(Other Variables)'!D140</f>
        <v>-0.33333333333333331</v>
      </c>
      <c r="C38" s="1">
        <f>'(Other Variables)'!E140</f>
        <v>1</v>
      </c>
      <c r="D38" s="1">
        <f>'(Other Variables)'!F140</f>
        <v>-0.33333333333333331</v>
      </c>
      <c r="E38" s="1">
        <f>'(Other Variables)'!G140</f>
        <v>-0.33333333333333331</v>
      </c>
      <c r="F38" s="1">
        <f>'(Other Variables)'!H140</f>
        <v>-0.33333333333333331</v>
      </c>
      <c r="G38" s="1">
        <f>'(Other Variables)'!I140</f>
        <v>1</v>
      </c>
    </row>
    <row r="39" spans="1:7" ht="12.75" customHeight="1" x14ac:dyDescent="0.2">
      <c r="A39">
        <f t="array" ref="A39:F43">LINEST(A33:G33,A34:G38,TRUE,TRUE)</f>
        <v>0</v>
      </c>
      <c r="B39">
        <v>0</v>
      </c>
      <c r="C39">
        <v>0</v>
      </c>
      <c r="D39">
        <v>0</v>
      </c>
      <c r="E39">
        <v>0</v>
      </c>
      <c r="F39">
        <v>0</v>
      </c>
    </row>
    <row r="40" spans="1:7" ht="12.75" customHeight="1" x14ac:dyDescent="0.2">
      <c r="A40">
        <v>0</v>
      </c>
      <c r="B40">
        <v>0</v>
      </c>
      <c r="C40">
        <v>0</v>
      </c>
      <c r="D40">
        <v>0</v>
      </c>
      <c r="E40">
        <v>0</v>
      </c>
      <c r="F40">
        <v>0</v>
      </c>
    </row>
    <row r="41" spans="1:7" ht="12.75" customHeight="1" x14ac:dyDescent="0.2">
      <c r="A41">
        <v>1</v>
      </c>
      <c r="B41">
        <v>0</v>
      </c>
      <c r="C41" t="e">
        <v>#N/A</v>
      </c>
      <c r="D41" t="e">
        <v>#N/A</v>
      </c>
      <c r="E41" t="e">
        <v>#N/A</v>
      </c>
      <c r="F41" t="e">
        <v>#N/A</v>
      </c>
    </row>
    <row r="42" spans="1:7" ht="12.75" customHeight="1" x14ac:dyDescent="0.2">
      <c r="A42" t="e">
        <v>#NUM!</v>
      </c>
      <c r="B42">
        <v>2</v>
      </c>
      <c r="C42" t="e">
        <v>#N/A</v>
      </c>
      <c r="D42" t="e">
        <v>#N/A</v>
      </c>
      <c r="E42" t="e">
        <v>#N/A</v>
      </c>
      <c r="F42" t="e">
        <v>#N/A</v>
      </c>
    </row>
    <row r="43" spans="1:7" ht="12.75" customHeight="1" x14ac:dyDescent="0.2">
      <c r="A43">
        <v>0</v>
      </c>
      <c r="B43">
        <v>0</v>
      </c>
      <c r="C43" t="e">
        <v>#N/A</v>
      </c>
      <c r="D43" t="e">
        <v>#N/A</v>
      </c>
      <c r="E43" t="e">
        <v>#N/A</v>
      </c>
      <c r="F43" t="e">
        <v>#N/A</v>
      </c>
    </row>
    <row r="45" spans="1:7" ht="12.75" customHeight="1" x14ac:dyDescent="0.2">
      <c r="A45" s="1">
        <f>'Sales History'!D100</f>
        <v>0</v>
      </c>
      <c r="B45" s="1">
        <f>'Sales History'!E100</f>
        <v>0</v>
      </c>
      <c r="C45" s="1">
        <f>'Sales History'!G100</f>
        <v>0</v>
      </c>
      <c r="D45" s="1">
        <f>'Sales History'!H100</f>
        <v>0</v>
      </c>
      <c r="E45" s="1">
        <f>'Sales History'!I100</f>
        <v>0</v>
      </c>
      <c r="F45" s="1">
        <f>'Sales History'!J100</f>
        <v>0</v>
      </c>
    </row>
    <row r="46" spans="1:7" ht="12.75" customHeight="1" x14ac:dyDescent="0.2">
      <c r="A46" s="1">
        <f>'(Other Variables)'!D128</f>
        <v>-1.25</v>
      </c>
      <c r="B46" s="1">
        <f>'(Other Variables)'!E128</f>
        <v>-1</v>
      </c>
      <c r="C46" s="1">
        <f>'(Other Variables)'!F128</f>
        <v>-0.75</v>
      </c>
      <c r="D46" s="1">
        <f>'(Other Variables)'!G128</f>
        <v>-0.5</v>
      </c>
      <c r="E46" s="1">
        <f>'(Other Variables)'!H128</f>
        <v>-0.25</v>
      </c>
      <c r="F46" s="1">
        <f>'(Other Variables)'!I128</f>
        <v>0</v>
      </c>
    </row>
    <row r="47" spans="1:7" ht="12.75" customHeight="1" x14ac:dyDescent="0.2">
      <c r="A47" s="1">
        <f>'(Other Variables)'!D137</f>
        <v>-0.33333333333333331</v>
      </c>
      <c r="B47" s="1">
        <f>'(Other Variables)'!E137</f>
        <v>-0.33333333333333331</v>
      </c>
      <c r="C47" s="1">
        <f>'(Other Variables)'!F137</f>
        <v>1</v>
      </c>
      <c r="D47" s="1">
        <f>'(Other Variables)'!G137</f>
        <v>-0.33333333333333331</v>
      </c>
      <c r="E47" s="1">
        <f>'(Other Variables)'!H137</f>
        <v>-0.33333333333333331</v>
      </c>
      <c r="F47" s="1">
        <f>'(Other Variables)'!I137</f>
        <v>-0.33333333333333331</v>
      </c>
    </row>
    <row r="48" spans="1:7" ht="12.75" customHeight="1" x14ac:dyDescent="0.2">
      <c r="A48" s="1">
        <f>'(Other Variables)'!D138</f>
        <v>-0.33333333333333331</v>
      </c>
      <c r="B48" s="1">
        <f>'(Other Variables)'!E138</f>
        <v>-0.33333333333333331</v>
      </c>
      <c r="C48" s="1">
        <f>'(Other Variables)'!F138</f>
        <v>-0.33333333333333331</v>
      </c>
      <c r="D48" s="1">
        <f>'(Other Variables)'!G138</f>
        <v>1</v>
      </c>
      <c r="E48" s="1">
        <f>'(Other Variables)'!H138</f>
        <v>-0.33333333333333331</v>
      </c>
      <c r="F48" s="1">
        <f>'(Other Variables)'!I138</f>
        <v>-0.33333333333333331</v>
      </c>
    </row>
    <row r="49" spans="1:6" ht="12.75" customHeight="1" x14ac:dyDescent="0.2">
      <c r="A49" s="1">
        <f>'(Other Variables)'!D139</f>
        <v>1</v>
      </c>
      <c r="B49" s="1">
        <f>'(Other Variables)'!E139</f>
        <v>-0.33333333333333331</v>
      </c>
      <c r="C49" s="1">
        <f>'(Other Variables)'!F139</f>
        <v>-0.33333333333333331</v>
      </c>
      <c r="D49" s="1">
        <f>'(Other Variables)'!G139</f>
        <v>-0.33333333333333331</v>
      </c>
      <c r="E49" s="1">
        <f>'(Other Variables)'!H139</f>
        <v>1</v>
      </c>
      <c r="F49" s="1">
        <f>'(Other Variables)'!I139</f>
        <v>-0.33333333333333331</v>
      </c>
    </row>
    <row r="50" spans="1:6" ht="12.75" customHeight="1" x14ac:dyDescent="0.2">
      <c r="A50" s="1">
        <f>'(Other Variables)'!D140</f>
        <v>-0.33333333333333331</v>
      </c>
      <c r="B50" s="1">
        <f>'(Other Variables)'!E140</f>
        <v>1</v>
      </c>
      <c r="C50" s="1">
        <f>'(Other Variables)'!F140</f>
        <v>-0.33333333333333331</v>
      </c>
      <c r="D50" s="1">
        <f>'(Other Variables)'!G140</f>
        <v>-0.33333333333333331</v>
      </c>
      <c r="E50" s="1">
        <f>'(Other Variables)'!H140</f>
        <v>-0.33333333333333331</v>
      </c>
      <c r="F50" s="1">
        <f>'(Other Variables)'!I140</f>
        <v>1</v>
      </c>
    </row>
    <row r="51" spans="1:6" ht="12.75" customHeight="1" x14ac:dyDescent="0.2">
      <c r="A51">
        <f t="array" ref="A51:F55">LINEST(A45:F45,A46:F50,TRUE,TRUE)</f>
        <v>0</v>
      </c>
      <c r="B51">
        <v>0</v>
      </c>
      <c r="C51">
        <v>0</v>
      </c>
      <c r="D51">
        <v>0</v>
      </c>
      <c r="E51">
        <v>0</v>
      </c>
      <c r="F51">
        <v>0</v>
      </c>
    </row>
    <row r="52" spans="1:6" ht="12.75" customHeight="1" x14ac:dyDescent="0.2">
      <c r="A52">
        <v>0</v>
      </c>
      <c r="B52">
        <v>0</v>
      </c>
      <c r="C52">
        <v>0</v>
      </c>
      <c r="D52">
        <v>0</v>
      </c>
      <c r="E52">
        <v>0</v>
      </c>
      <c r="F52">
        <v>0</v>
      </c>
    </row>
    <row r="53" spans="1:6" ht="12.75" customHeight="1" x14ac:dyDescent="0.2">
      <c r="A53">
        <v>1</v>
      </c>
      <c r="B53">
        <v>0</v>
      </c>
      <c r="C53" t="e">
        <v>#N/A</v>
      </c>
      <c r="D53" t="e">
        <v>#N/A</v>
      </c>
      <c r="E53" t="e">
        <v>#N/A</v>
      </c>
      <c r="F53" t="e">
        <v>#N/A</v>
      </c>
    </row>
    <row r="54" spans="1:6" ht="12.75" customHeight="1" x14ac:dyDescent="0.2">
      <c r="A54" t="e">
        <v>#NUM!</v>
      </c>
      <c r="B54">
        <v>1</v>
      </c>
      <c r="C54" t="e">
        <v>#N/A</v>
      </c>
      <c r="D54" t="e">
        <v>#N/A</v>
      </c>
      <c r="E54" t="e">
        <v>#N/A</v>
      </c>
      <c r="F54" t="e">
        <v>#N/A</v>
      </c>
    </row>
    <row r="55" spans="1:6" ht="12.75" customHeight="1" x14ac:dyDescent="0.2">
      <c r="A55">
        <v>0</v>
      </c>
      <c r="B55">
        <v>0</v>
      </c>
      <c r="C55" t="e">
        <v>#N/A</v>
      </c>
      <c r="D55" t="e">
        <v>#N/A</v>
      </c>
      <c r="E55" t="e">
        <v>#N/A</v>
      </c>
      <c r="F55" t="e">
        <v>#N/A</v>
      </c>
    </row>
    <row r="57" spans="1:6" ht="12.75" customHeight="1" x14ac:dyDescent="0.2">
      <c r="A57" s="1">
        <f>'Sales History'!E100</f>
        <v>0</v>
      </c>
      <c r="B57" s="1">
        <f>'Sales History'!G100</f>
        <v>0</v>
      </c>
      <c r="C57" s="1">
        <f>'Sales History'!H100</f>
        <v>0</v>
      </c>
      <c r="D57" s="1">
        <f>'Sales History'!I100</f>
        <v>0</v>
      </c>
      <c r="E57" s="1">
        <f>'Sales History'!J100</f>
        <v>0</v>
      </c>
    </row>
    <row r="58" spans="1:6" ht="12.75" customHeight="1" x14ac:dyDescent="0.2">
      <c r="A58" s="1">
        <f>'(Other Variables)'!E128</f>
        <v>-1</v>
      </c>
      <c r="B58" s="1">
        <f>'(Other Variables)'!F128</f>
        <v>-0.75</v>
      </c>
      <c r="C58" s="1">
        <f>'(Other Variables)'!G128</f>
        <v>-0.5</v>
      </c>
      <c r="D58" s="1">
        <f>'(Other Variables)'!H128</f>
        <v>-0.25</v>
      </c>
      <c r="E58" s="1">
        <f>'(Other Variables)'!I128</f>
        <v>0</v>
      </c>
    </row>
    <row r="59" spans="1:6" ht="12.75" customHeight="1" x14ac:dyDescent="0.2">
      <c r="A59" s="1">
        <f>'(Other Variables)'!E137</f>
        <v>-0.33333333333333331</v>
      </c>
      <c r="B59" s="1">
        <f>'(Other Variables)'!F137</f>
        <v>1</v>
      </c>
      <c r="C59" s="1">
        <f>'(Other Variables)'!G137</f>
        <v>-0.33333333333333331</v>
      </c>
      <c r="D59" s="1">
        <f>'(Other Variables)'!H137</f>
        <v>-0.33333333333333331</v>
      </c>
      <c r="E59" s="1">
        <f>'(Other Variables)'!I137</f>
        <v>-0.33333333333333331</v>
      </c>
    </row>
    <row r="60" spans="1:6" ht="12.75" customHeight="1" x14ac:dyDescent="0.2">
      <c r="A60" s="1">
        <f>'(Other Variables)'!E138</f>
        <v>-0.33333333333333331</v>
      </c>
      <c r="B60" s="1">
        <f>'(Other Variables)'!F138</f>
        <v>-0.33333333333333331</v>
      </c>
      <c r="C60" s="1">
        <f>'(Other Variables)'!G138</f>
        <v>1</v>
      </c>
      <c r="D60" s="1">
        <f>'(Other Variables)'!H138</f>
        <v>-0.33333333333333331</v>
      </c>
      <c r="E60" s="1">
        <f>'(Other Variables)'!I138</f>
        <v>-0.33333333333333331</v>
      </c>
    </row>
    <row r="61" spans="1:6" ht="12.75" customHeight="1" x14ac:dyDescent="0.2">
      <c r="A61" s="1">
        <f>'(Other Variables)'!E139</f>
        <v>-0.33333333333333331</v>
      </c>
      <c r="B61" s="1">
        <f>'(Other Variables)'!F139</f>
        <v>-0.33333333333333331</v>
      </c>
      <c r="C61" s="1">
        <f>'(Other Variables)'!G139</f>
        <v>-0.33333333333333331</v>
      </c>
      <c r="D61" s="1">
        <f>'(Other Variables)'!H139</f>
        <v>1</v>
      </c>
      <c r="E61" s="1">
        <f>'(Other Variables)'!I139</f>
        <v>-0.33333333333333331</v>
      </c>
    </row>
    <row r="62" spans="1:6" ht="12.75" customHeight="1" x14ac:dyDescent="0.2">
      <c r="A62" s="1">
        <f>'(Other Variables)'!E140</f>
        <v>1</v>
      </c>
      <c r="B62" s="1">
        <f>'(Other Variables)'!F140</f>
        <v>-0.33333333333333331</v>
      </c>
      <c r="C62" s="1">
        <f>'(Other Variables)'!G140</f>
        <v>-0.33333333333333331</v>
      </c>
      <c r="D62" s="1">
        <f>'(Other Variables)'!H140</f>
        <v>-0.33333333333333331</v>
      </c>
      <c r="E62" s="1">
        <f>'(Other Variables)'!I140</f>
        <v>1</v>
      </c>
    </row>
    <row r="63" spans="1:6" ht="12.75" customHeight="1" x14ac:dyDescent="0.2">
      <c r="A63">
        <f t="array" ref="A63:F67">LINEST(A57:E57,A58:E62,TRUE,TRUE)</f>
        <v>0</v>
      </c>
      <c r="B63">
        <v>0</v>
      </c>
      <c r="C63">
        <v>0</v>
      </c>
      <c r="D63">
        <v>0</v>
      </c>
      <c r="E63">
        <v>0</v>
      </c>
      <c r="F63">
        <v>0</v>
      </c>
    </row>
    <row r="64" spans="1:6" ht="12.75" customHeight="1" x14ac:dyDescent="0.2">
      <c r="A64">
        <v>0</v>
      </c>
      <c r="B64">
        <v>0</v>
      </c>
      <c r="C64">
        <v>0</v>
      </c>
      <c r="D64">
        <v>0</v>
      </c>
      <c r="E64">
        <v>0</v>
      </c>
      <c r="F64">
        <v>0</v>
      </c>
    </row>
    <row r="65" spans="1:6" ht="12.75" customHeight="1" x14ac:dyDescent="0.2">
      <c r="A65">
        <v>1</v>
      </c>
      <c r="B65">
        <v>0</v>
      </c>
      <c r="C65" t="e">
        <v>#N/A</v>
      </c>
      <c r="D65" t="e">
        <v>#N/A</v>
      </c>
      <c r="E65" t="e">
        <v>#N/A</v>
      </c>
      <c r="F65" t="e">
        <v>#N/A</v>
      </c>
    </row>
    <row r="66" spans="1:6" ht="12.75" customHeight="1" x14ac:dyDescent="0.2">
      <c r="A66" t="e">
        <v>#NUM!</v>
      </c>
      <c r="B66">
        <v>0</v>
      </c>
      <c r="C66" t="e">
        <v>#N/A</v>
      </c>
      <c r="D66" t="e">
        <v>#N/A</v>
      </c>
      <c r="E66" t="e">
        <v>#N/A</v>
      </c>
      <c r="F66" t="e">
        <v>#N/A</v>
      </c>
    </row>
    <row r="67" spans="1:6" ht="12.75" customHeight="1" x14ac:dyDescent="0.2">
      <c r="A67">
        <v>0</v>
      </c>
      <c r="B67">
        <v>0</v>
      </c>
      <c r="C67" t="e">
        <v>#N/A</v>
      </c>
      <c r="D67" t="e">
        <v>#N/A</v>
      </c>
      <c r="E67" t="e">
        <v>#N/A</v>
      </c>
      <c r="F67" t="e">
        <v>#N/A</v>
      </c>
    </row>
    <row r="69" spans="1:6" ht="12.75" customHeight="1" x14ac:dyDescent="0.2">
      <c r="A69" s="1">
        <f>'Sales History'!G100</f>
        <v>0</v>
      </c>
      <c r="B69" s="1">
        <f>'Sales History'!H100</f>
        <v>0</v>
      </c>
      <c r="C69" s="1">
        <f>'Sales History'!I100</f>
        <v>0</v>
      </c>
      <c r="D69" s="1">
        <f>'Sales History'!J100</f>
        <v>0</v>
      </c>
    </row>
    <row r="70" spans="1:6" ht="12.75" customHeight="1" x14ac:dyDescent="0.2">
      <c r="A70" s="1">
        <f>'(Other Variables)'!F128</f>
        <v>-0.75</v>
      </c>
      <c r="B70" s="1">
        <f>'(Other Variables)'!G128</f>
        <v>-0.5</v>
      </c>
      <c r="C70" s="1">
        <f>'(Other Variables)'!H128</f>
        <v>-0.25</v>
      </c>
      <c r="D70" s="1">
        <f>'(Other Variables)'!I128</f>
        <v>0</v>
      </c>
    </row>
    <row r="71" spans="1:6" ht="12.75" customHeight="1" x14ac:dyDescent="0.2">
      <c r="A71" s="1">
        <f>'(Other Variables)'!F137</f>
        <v>1</v>
      </c>
      <c r="B71" s="1">
        <f>'(Other Variables)'!G137</f>
        <v>-0.33333333333333331</v>
      </c>
      <c r="C71" s="1">
        <f>'(Other Variables)'!H137</f>
        <v>-0.33333333333333331</v>
      </c>
      <c r="D71" s="1">
        <f>'(Other Variables)'!I137</f>
        <v>-0.33333333333333331</v>
      </c>
    </row>
    <row r="72" spans="1:6" ht="12.75" customHeight="1" x14ac:dyDescent="0.2">
      <c r="A72" s="1">
        <f>'(Other Variables)'!F138</f>
        <v>-0.33333333333333331</v>
      </c>
      <c r="B72" s="1">
        <f>'(Other Variables)'!G138</f>
        <v>1</v>
      </c>
      <c r="C72" s="1">
        <f>'(Other Variables)'!H138</f>
        <v>-0.33333333333333331</v>
      </c>
      <c r="D72" s="1">
        <f>'(Other Variables)'!I138</f>
        <v>-0.33333333333333331</v>
      </c>
    </row>
    <row r="73" spans="1:6" ht="12.75" customHeight="1" x14ac:dyDescent="0.2">
      <c r="A73" s="1">
        <f>'(Other Variables)'!F139</f>
        <v>-0.33333333333333331</v>
      </c>
      <c r="B73" s="1">
        <f>'(Other Variables)'!G139</f>
        <v>-0.33333333333333331</v>
      </c>
      <c r="C73" s="1">
        <f>'(Other Variables)'!H139</f>
        <v>1</v>
      </c>
      <c r="D73" s="1">
        <f>'(Other Variables)'!I139</f>
        <v>-0.33333333333333331</v>
      </c>
    </row>
    <row r="74" spans="1:6" ht="12.75" customHeight="1" x14ac:dyDescent="0.2">
      <c r="A74" s="1">
        <f>'(Other Variables)'!F140</f>
        <v>-0.33333333333333331</v>
      </c>
      <c r="B74" s="1">
        <f>'(Other Variables)'!G140</f>
        <v>-0.33333333333333331</v>
      </c>
      <c r="C74" s="1">
        <f>'(Other Variables)'!H140</f>
        <v>-0.33333333333333331</v>
      </c>
      <c r="D74" s="1">
        <f>'(Other Variables)'!I140</f>
        <v>1</v>
      </c>
    </row>
    <row r="75" spans="1:6" ht="12.75" customHeight="1" x14ac:dyDescent="0.2">
      <c r="A75">
        <f t="array" ref="A75:F79">LINEST(A69:D69,A70:D74,TRUE,TRUE)</f>
        <v>0</v>
      </c>
      <c r="B75">
        <v>0</v>
      </c>
      <c r="C75">
        <v>0</v>
      </c>
      <c r="D75">
        <v>0</v>
      </c>
      <c r="E75">
        <v>0</v>
      </c>
      <c r="F75">
        <v>0</v>
      </c>
    </row>
    <row r="76" spans="1:6" ht="12.75" customHeight="1" x14ac:dyDescent="0.2">
      <c r="A76">
        <v>0</v>
      </c>
      <c r="B76">
        <v>0</v>
      </c>
      <c r="C76">
        <v>0</v>
      </c>
      <c r="D76">
        <v>0</v>
      </c>
      <c r="E76">
        <v>0</v>
      </c>
      <c r="F76">
        <v>0</v>
      </c>
    </row>
    <row r="77" spans="1:6" ht="12.75" customHeight="1" x14ac:dyDescent="0.2">
      <c r="A77">
        <v>1</v>
      </c>
      <c r="B77">
        <v>0</v>
      </c>
      <c r="C77" t="e">
        <v>#N/A</v>
      </c>
      <c r="D77" t="e">
        <v>#N/A</v>
      </c>
      <c r="E77" t="e">
        <v>#N/A</v>
      </c>
      <c r="F77" t="e">
        <v>#N/A</v>
      </c>
    </row>
    <row r="78" spans="1:6" ht="12.75" customHeight="1" x14ac:dyDescent="0.2">
      <c r="A78" t="e">
        <v>#NUM!</v>
      </c>
      <c r="B78">
        <v>0</v>
      </c>
      <c r="C78" t="e">
        <v>#N/A</v>
      </c>
      <c r="D78" t="e">
        <v>#N/A</v>
      </c>
      <c r="E78" t="e">
        <v>#N/A</v>
      </c>
      <c r="F78" t="e">
        <v>#N/A</v>
      </c>
    </row>
    <row r="79" spans="1:6" ht="12.75" customHeight="1" x14ac:dyDescent="0.2">
      <c r="A79">
        <v>0</v>
      </c>
      <c r="B79">
        <v>0</v>
      </c>
      <c r="C79" t="e">
        <v>#N/A</v>
      </c>
      <c r="D79" t="e">
        <v>#N/A</v>
      </c>
      <c r="E79" t="e">
        <v>#N/A</v>
      </c>
      <c r="F79" t="e">
        <v>#N/A</v>
      </c>
    </row>
    <row r="81" spans="1:8" ht="12.75" customHeight="1" x14ac:dyDescent="0.2">
      <c r="A81" s="1">
        <f>'Sales History'!B100</f>
        <v>0</v>
      </c>
      <c r="B81" s="1">
        <f>'Sales History'!C100</f>
        <v>0</v>
      </c>
      <c r="C81" s="1">
        <f>'Sales History'!D100</f>
        <v>0</v>
      </c>
      <c r="D81" s="1">
        <f>'Sales History'!E100</f>
        <v>0</v>
      </c>
      <c r="E81" s="1">
        <f>'Sales History'!G100</f>
        <v>0</v>
      </c>
      <c r="F81" s="1">
        <f>'Sales History'!H100</f>
        <v>0</v>
      </c>
      <c r="G81" s="1">
        <f>'Sales History'!I100</f>
        <v>0</v>
      </c>
      <c r="H81" s="1">
        <f>'Sales History'!J100</f>
        <v>0</v>
      </c>
    </row>
    <row r="82" spans="1:8" ht="12.75" customHeight="1" x14ac:dyDescent="0.2">
      <c r="A82" s="1">
        <f>'(Other Variables)'!B131</f>
        <v>-1.75</v>
      </c>
      <c r="B82" s="1">
        <f>'(Other Variables)'!C131</f>
        <v>-1.5</v>
      </c>
      <c r="C82" s="1">
        <f>'(Other Variables)'!D131</f>
        <v>-1.25</v>
      </c>
      <c r="D82" s="1">
        <f>'(Other Variables)'!E131</f>
        <v>-1</v>
      </c>
      <c r="E82" s="1">
        <f>'(Other Variables)'!F131</f>
        <v>-0.75</v>
      </c>
      <c r="F82" s="1">
        <f>'(Other Variables)'!G131</f>
        <v>-0.5</v>
      </c>
      <c r="G82" s="1">
        <f>'(Other Variables)'!H131</f>
        <v>-0.25</v>
      </c>
      <c r="H82" s="1">
        <f>'(Other Variables)'!I131</f>
        <v>0</v>
      </c>
    </row>
    <row r="83" spans="1:8" ht="12.75" customHeight="1" x14ac:dyDescent="0.2">
      <c r="A83" s="1">
        <f>'(Other Variables)'!B137</f>
        <v>1</v>
      </c>
      <c r="B83" s="1">
        <f>'(Other Variables)'!C137</f>
        <v>-0.33333333333333331</v>
      </c>
      <c r="C83" s="1">
        <f>'(Other Variables)'!D137</f>
        <v>-0.33333333333333331</v>
      </c>
      <c r="D83" s="1">
        <f>'(Other Variables)'!E137</f>
        <v>-0.33333333333333331</v>
      </c>
      <c r="E83" s="1">
        <f>'(Other Variables)'!F137</f>
        <v>1</v>
      </c>
      <c r="F83" s="1">
        <f>'(Other Variables)'!G137</f>
        <v>-0.33333333333333331</v>
      </c>
      <c r="G83" s="1">
        <f>'(Other Variables)'!H137</f>
        <v>-0.33333333333333331</v>
      </c>
      <c r="H83" s="1">
        <f>'(Other Variables)'!I137</f>
        <v>-0.33333333333333331</v>
      </c>
    </row>
    <row r="84" spans="1:8" ht="12.75" customHeight="1" x14ac:dyDescent="0.2">
      <c r="A84" s="1">
        <f>'(Other Variables)'!B138</f>
        <v>-0.33333333333333331</v>
      </c>
      <c r="B84" s="1">
        <f>'(Other Variables)'!C138</f>
        <v>1</v>
      </c>
      <c r="C84" s="1">
        <f>'(Other Variables)'!D138</f>
        <v>-0.33333333333333331</v>
      </c>
      <c r="D84" s="1">
        <f>'(Other Variables)'!E138</f>
        <v>-0.33333333333333331</v>
      </c>
      <c r="E84" s="1">
        <f>'(Other Variables)'!F138</f>
        <v>-0.33333333333333331</v>
      </c>
      <c r="F84" s="1">
        <f>'(Other Variables)'!G138</f>
        <v>1</v>
      </c>
      <c r="G84" s="1">
        <f>'(Other Variables)'!H138</f>
        <v>-0.33333333333333331</v>
      </c>
      <c r="H84" s="1">
        <f>'(Other Variables)'!I138</f>
        <v>-0.33333333333333331</v>
      </c>
    </row>
    <row r="85" spans="1:8" ht="12.75" customHeight="1" x14ac:dyDescent="0.2">
      <c r="A85" s="1">
        <f>'(Other Variables)'!B139</f>
        <v>-0.33333333333333331</v>
      </c>
      <c r="B85" s="1">
        <f>'(Other Variables)'!C139</f>
        <v>-0.33333333333333331</v>
      </c>
      <c r="C85" s="1">
        <f>'(Other Variables)'!D139</f>
        <v>1</v>
      </c>
      <c r="D85" s="1">
        <f>'(Other Variables)'!E139</f>
        <v>-0.33333333333333331</v>
      </c>
      <c r="E85" s="1">
        <f>'(Other Variables)'!F139</f>
        <v>-0.33333333333333331</v>
      </c>
      <c r="F85" s="1">
        <f>'(Other Variables)'!G139</f>
        <v>-0.33333333333333331</v>
      </c>
      <c r="G85" s="1">
        <f>'(Other Variables)'!H139</f>
        <v>1</v>
      </c>
      <c r="H85" s="1">
        <f>'(Other Variables)'!I139</f>
        <v>-0.33333333333333331</v>
      </c>
    </row>
    <row r="86" spans="1:8" ht="12.75" customHeight="1" x14ac:dyDescent="0.2">
      <c r="A86" s="1">
        <f>'(Other Variables)'!B140</f>
        <v>-0.33333333333333331</v>
      </c>
      <c r="B86" s="1">
        <f>'(Other Variables)'!C140</f>
        <v>-0.33333333333333331</v>
      </c>
      <c r="C86" s="1">
        <f>'(Other Variables)'!D140</f>
        <v>-0.33333333333333331</v>
      </c>
      <c r="D86" s="1">
        <f>'(Other Variables)'!E140</f>
        <v>1</v>
      </c>
      <c r="E86" s="1">
        <f>'(Other Variables)'!F140</f>
        <v>-0.33333333333333331</v>
      </c>
      <c r="F86" s="1">
        <f>'(Other Variables)'!G140</f>
        <v>-0.33333333333333331</v>
      </c>
      <c r="G86" s="1">
        <f>'(Other Variables)'!H140</f>
        <v>-0.33333333333333331</v>
      </c>
      <c r="H86" s="1">
        <f>'(Other Variables)'!I140</f>
        <v>1</v>
      </c>
    </row>
    <row r="87" spans="1:8" ht="12.75" customHeight="1" x14ac:dyDescent="0.2">
      <c r="A87">
        <f t="array" ref="A87:F87">LINEST(A81:H81,A82:H86,TRUE,FALSE)</f>
        <v>0</v>
      </c>
      <c r="B87">
        <v>0</v>
      </c>
      <c r="C87">
        <v>0</v>
      </c>
      <c r="D87">
        <v>0</v>
      </c>
      <c r="E87">
        <v>0</v>
      </c>
      <c r="F87">
        <v>0</v>
      </c>
    </row>
    <row r="89" spans="1:8" ht="12.75" customHeight="1" x14ac:dyDescent="0.2">
      <c r="A89" s="1">
        <f>'Sales History'!C100</f>
        <v>0</v>
      </c>
      <c r="B89" s="1">
        <f>'Sales History'!D100</f>
        <v>0</v>
      </c>
      <c r="C89" s="1">
        <f>'Sales History'!E100</f>
        <v>0</v>
      </c>
      <c r="D89" s="1">
        <f>'Sales History'!G100</f>
        <v>0</v>
      </c>
      <c r="E89" s="1">
        <f>'Sales History'!H100</f>
        <v>0</v>
      </c>
      <c r="F89" s="1">
        <f>'Sales History'!I100</f>
        <v>0</v>
      </c>
      <c r="G89" s="1">
        <f>'Sales History'!J100</f>
        <v>0</v>
      </c>
    </row>
    <row r="90" spans="1:8" ht="12.75" customHeight="1" x14ac:dyDescent="0.2">
      <c r="A90" s="1">
        <f>'(Other Variables)'!C131</f>
        <v>-1.5</v>
      </c>
      <c r="B90" s="1">
        <f>'(Other Variables)'!D131</f>
        <v>-1.25</v>
      </c>
      <c r="C90" s="1">
        <f>'(Other Variables)'!E131</f>
        <v>-1</v>
      </c>
      <c r="D90" s="1">
        <f>'(Other Variables)'!F131</f>
        <v>-0.75</v>
      </c>
      <c r="E90" s="1">
        <f>'(Other Variables)'!G131</f>
        <v>-0.5</v>
      </c>
      <c r="F90" s="1">
        <f>'(Other Variables)'!H131</f>
        <v>-0.25</v>
      </c>
      <c r="G90" s="1">
        <f>'(Other Variables)'!I131</f>
        <v>0</v>
      </c>
    </row>
    <row r="91" spans="1:8" ht="12.75" customHeight="1" x14ac:dyDescent="0.2">
      <c r="A91" s="1">
        <f>'(Other Variables)'!C137</f>
        <v>-0.33333333333333331</v>
      </c>
      <c r="B91" s="1">
        <f>'(Other Variables)'!D137</f>
        <v>-0.33333333333333331</v>
      </c>
      <c r="C91" s="1">
        <f>'(Other Variables)'!E137</f>
        <v>-0.33333333333333331</v>
      </c>
      <c r="D91" s="1">
        <f>'(Other Variables)'!F137</f>
        <v>1</v>
      </c>
      <c r="E91" s="1">
        <f>'(Other Variables)'!G137</f>
        <v>-0.33333333333333331</v>
      </c>
      <c r="F91" s="1">
        <f>'(Other Variables)'!H137</f>
        <v>-0.33333333333333331</v>
      </c>
      <c r="G91" s="1">
        <f>'(Other Variables)'!I137</f>
        <v>-0.33333333333333331</v>
      </c>
    </row>
    <row r="92" spans="1:8" ht="12.75" customHeight="1" x14ac:dyDescent="0.2">
      <c r="A92" s="1">
        <f>'(Other Variables)'!C138</f>
        <v>1</v>
      </c>
      <c r="B92" s="1">
        <f>'(Other Variables)'!D138</f>
        <v>-0.33333333333333331</v>
      </c>
      <c r="C92" s="1">
        <f>'(Other Variables)'!E138</f>
        <v>-0.33333333333333331</v>
      </c>
      <c r="D92" s="1">
        <f>'(Other Variables)'!F138</f>
        <v>-0.33333333333333331</v>
      </c>
      <c r="E92" s="1">
        <f>'(Other Variables)'!G138</f>
        <v>1</v>
      </c>
      <c r="F92" s="1">
        <f>'(Other Variables)'!H138</f>
        <v>-0.33333333333333331</v>
      </c>
      <c r="G92" s="1">
        <f>'(Other Variables)'!I138</f>
        <v>-0.33333333333333331</v>
      </c>
    </row>
    <row r="93" spans="1:8" ht="12.75" customHeight="1" x14ac:dyDescent="0.2">
      <c r="A93" s="1">
        <f>'(Other Variables)'!C139</f>
        <v>-0.33333333333333331</v>
      </c>
      <c r="B93" s="1">
        <f>'(Other Variables)'!D139</f>
        <v>1</v>
      </c>
      <c r="C93" s="1">
        <f>'(Other Variables)'!E139</f>
        <v>-0.33333333333333331</v>
      </c>
      <c r="D93" s="1">
        <f>'(Other Variables)'!F139</f>
        <v>-0.33333333333333331</v>
      </c>
      <c r="E93" s="1">
        <f>'(Other Variables)'!G139</f>
        <v>-0.33333333333333331</v>
      </c>
      <c r="F93" s="1">
        <f>'(Other Variables)'!H139</f>
        <v>1</v>
      </c>
      <c r="G93" s="1">
        <f>'(Other Variables)'!I139</f>
        <v>-0.33333333333333331</v>
      </c>
    </row>
    <row r="94" spans="1:8" ht="12.75" customHeight="1" x14ac:dyDescent="0.2">
      <c r="A94" s="1">
        <f>'(Other Variables)'!C140</f>
        <v>-0.33333333333333331</v>
      </c>
      <c r="B94" s="1">
        <f>'(Other Variables)'!D140</f>
        <v>-0.33333333333333331</v>
      </c>
      <c r="C94" s="1">
        <f>'(Other Variables)'!E140</f>
        <v>1</v>
      </c>
      <c r="D94" s="1">
        <f>'(Other Variables)'!F140</f>
        <v>-0.33333333333333331</v>
      </c>
      <c r="E94" s="1">
        <f>'(Other Variables)'!G140</f>
        <v>-0.33333333333333331</v>
      </c>
      <c r="F94" s="1">
        <f>'(Other Variables)'!H140</f>
        <v>-0.33333333333333331</v>
      </c>
      <c r="G94" s="1">
        <f>'(Other Variables)'!I140</f>
        <v>1</v>
      </c>
    </row>
    <row r="95" spans="1:8" ht="12.75" customHeight="1" x14ac:dyDescent="0.2">
      <c r="A95">
        <f t="array" ref="A95:F95">LINEST(A89:G89,A90:G94,TRUE,FALSE)</f>
        <v>0</v>
      </c>
      <c r="B95">
        <v>0</v>
      </c>
      <c r="C95">
        <v>0</v>
      </c>
      <c r="D95">
        <v>0</v>
      </c>
      <c r="E95">
        <v>0</v>
      </c>
      <c r="F95">
        <v>0</v>
      </c>
    </row>
    <row r="97" spans="1:6" ht="12.75" customHeight="1" x14ac:dyDescent="0.2">
      <c r="A97" s="1">
        <f>'Sales History'!D100</f>
        <v>0</v>
      </c>
      <c r="B97" s="1">
        <f>'Sales History'!E100</f>
        <v>0</v>
      </c>
      <c r="C97" s="1">
        <f>'Sales History'!G100</f>
        <v>0</v>
      </c>
      <c r="D97" s="1">
        <f>'Sales History'!H100</f>
        <v>0</v>
      </c>
      <c r="E97" s="1">
        <f>'Sales History'!I100</f>
        <v>0</v>
      </c>
      <c r="F97" s="1">
        <f>'Sales History'!J100</f>
        <v>0</v>
      </c>
    </row>
    <row r="98" spans="1:6" ht="12.75" customHeight="1" x14ac:dyDescent="0.2">
      <c r="A98" s="1">
        <f>'(Other Variables)'!D131</f>
        <v>-1.25</v>
      </c>
      <c r="B98" s="1">
        <f>'(Other Variables)'!E131</f>
        <v>-1</v>
      </c>
      <c r="C98" s="1">
        <f>'(Other Variables)'!F131</f>
        <v>-0.75</v>
      </c>
      <c r="D98" s="1">
        <f>'(Other Variables)'!G131</f>
        <v>-0.5</v>
      </c>
      <c r="E98" s="1">
        <f>'(Other Variables)'!H131</f>
        <v>-0.25</v>
      </c>
      <c r="F98" s="1">
        <f>'(Other Variables)'!I131</f>
        <v>0</v>
      </c>
    </row>
    <row r="99" spans="1:6" ht="12.75" customHeight="1" x14ac:dyDescent="0.2">
      <c r="A99" s="1">
        <f>'(Other Variables)'!D137</f>
        <v>-0.33333333333333331</v>
      </c>
      <c r="B99" s="1">
        <f>'(Other Variables)'!E137</f>
        <v>-0.33333333333333331</v>
      </c>
      <c r="C99" s="1">
        <f>'(Other Variables)'!F137</f>
        <v>1</v>
      </c>
      <c r="D99" s="1">
        <f>'(Other Variables)'!G137</f>
        <v>-0.33333333333333331</v>
      </c>
      <c r="E99" s="1">
        <f>'(Other Variables)'!H137</f>
        <v>-0.33333333333333331</v>
      </c>
      <c r="F99" s="1">
        <f>'(Other Variables)'!I137</f>
        <v>-0.33333333333333331</v>
      </c>
    </row>
    <row r="100" spans="1:6" ht="12.75" customHeight="1" x14ac:dyDescent="0.2">
      <c r="A100" s="1">
        <f>'(Other Variables)'!D138</f>
        <v>-0.33333333333333331</v>
      </c>
      <c r="B100" s="1">
        <f>'(Other Variables)'!E138</f>
        <v>-0.33333333333333331</v>
      </c>
      <c r="C100" s="1">
        <f>'(Other Variables)'!F138</f>
        <v>-0.33333333333333331</v>
      </c>
      <c r="D100" s="1">
        <f>'(Other Variables)'!G138</f>
        <v>1</v>
      </c>
      <c r="E100" s="1">
        <f>'(Other Variables)'!H138</f>
        <v>-0.33333333333333331</v>
      </c>
      <c r="F100" s="1">
        <f>'(Other Variables)'!I138</f>
        <v>-0.33333333333333331</v>
      </c>
    </row>
    <row r="101" spans="1:6" ht="12.75" customHeight="1" x14ac:dyDescent="0.2">
      <c r="A101" s="1">
        <f>'(Other Variables)'!D139</f>
        <v>1</v>
      </c>
      <c r="B101" s="1">
        <f>'(Other Variables)'!E139</f>
        <v>-0.33333333333333331</v>
      </c>
      <c r="C101" s="1">
        <f>'(Other Variables)'!F139</f>
        <v>-0.33333333333333331</v>
      </c>
      <c r="D101" s="1">
        <f>'(Other Variables)'!G139</f>
        <v>-0.33333333333333331</v>
      </c>
      <c r="E101" s="1">
        <f>'(Other Variables)'!H139</f>
        <v>1</v>
      </c>
      <c r="F101" s="1">
        <f>'(Other Variables)'!I139</f>
        <v>-0.33333333333333331</v>
      </c>
    </row>
    <row r="102" spans="1:6" ht="12.75" customHeight="1" x14ac:dyDescent="0.2">
      <c r="A102" s="1">
        <f>'(Other Variables)'!D140</f>
        <v>-0.33333333333333331</v>
      </c>
      <c r="B102" s="1">
        <f>'(Other Variables)'!E140</f>
        <v>1</v>
      </c>
      <c r="C102" s="1">
        <f>'(Other Variables)'!F140</f>
        <v>-0.33333333333333331</v>
      </c>
      <c r="D102" s="1">
        <f>'(Other Variables)'!G140</f>
        <v>-0.33333333333333331</v>
      </c>
      <c r="E102" s="1">
        <f>'(Other Variables)'!H140</f>
        <v>-0.33333333333333331</v>
      </c>
      <c r="F102" s="1">
        <f>'(Other Variables)'!I140</f>
        <v>1</v>
      </c>
    </row>
    <row r="103" spans="1:6" ht="12.75" customHeight="1" x14ac:dyDescent="0.2">
      <c r="A103">
        <f t="array" ref="A103:F103">LINEST(A97:F97,A98:F102,TRUE,FALSE)</f>
        <v>0</v>
      </c>
      <c r="B103">
        <v>0</v>
      </c>
      <c r="C103">
        <v>0</v>
      </c>
      <c r="D103">
        <v>0</v>
      </c>
      <c r="E103">
        <v>0</v>
      </c>
      <c r="F103">
        <v>0</v>
      </c>
    </row>
    <row r="105" spans="1:6" ht="12.75" customHeight="1" x14ac:dyDescent="0.2">
      <c r="A105" s="1">
        <f>'Sales History'!E100</f>
        <v>0</v>
      </c>
      <c r="B105" s="1">
        <f>'Sales History'!G100</f>
        <v>0</v>
      </c>
      <c r="C105" s="1">
        <f>'Sales History'!H100</f>
        <v>0</v>
      </c>
      <c r="D105" s="1">
        <f>'Sales History'!I100</f>
        <v>0</v>
      </c>
      <c r="E105" s="1">
        <f>'Sales History'!J100</f>
        <v>0</v>
      </c>
    </row>
    <row r="106" spans="1:6" ht="12.75" customHeight="1" x14ac:dyDescent="0.2">
      <c r="A106" s="1">
        <f>'(Other Variables)'!E131</f>
        <v>-1</v>
      </c>
      <c r="B106" s="1">
        <f>'(Other Variables)'!F131</f>
        <v>-0.75</v>
      </c>
      <c r="C106" s="1">
        <f>'(Other Variables)'!G131</f>
        <v>-0.5</v>
      </c>
      <c r="D106" s="1">
        <f>'(Other Variables)'!H131</f>
        <v>-0.25</v>
      </c>
      <c r="E106" s="1">
        <f>'(Other Variables)'!I131</f>
        <v>0</v>
      </c>
    </row>
    <row r="107" spans="1:6" ht="12.75" customHeight="1" x14ac:dyDescent="0.2">
      <c r="A107" s="1">
        <f>'(Other Variables)'!E137</f>
        <v>-0.33333333333333331</v>
      </c>
      <c r="B107" s="1">
        <f>'(Other Variables)'!F137</f>
        <v>1</v>
      </c>
      <c r="C107" s="1">
        <f>'(Other Variables)'!G137</f>
        <v>-0.33333333333333331</v>
      </c>
      <c r="D107" s="1">
        <f>'(Other Variables)'!H137</f>
        <v>-0.33333333333333331</v>
      </c>
      <c r="E107" s="1">
        <f>'(Other Variables)'!I137</f>
        <v>-0.33333333333333331</v>
      </c>
    </row>
    <row r="108" spans="1:6" ht="12.75" customHeight="1" x14ac:dyDescent="0.2">
      <c r="A108" s="1">
        <f>'(Other Variables)'!E138</f>
        <v>-0.33333333333333331</v>
      </c>
      <c r="B108" s="1">
        <f>'(Other Variables)'!F138</f>
        <v>-0.33333333333333331</v>
      </c>
      <c r="C108" s="1">
        <f>'(Other Variables)'!G138</f>
        <v>1</v>
      </c>
      <c r="D108" s="1">
        <f>'(Other Variables)'!H138</f>
        <v>-0.33333333333333331</v>
      </c>
      <c r="E108" s="1">
        <f>'(Other Variables)'!I138</f>
        <v>-0.33333333333333331</v>
      </c>
    </row>
    <row r="109" spans="1:6" ht="12.75" customHeight="1" x14ac:dyDescent="0.2">
      <c r="A109" s="1">
        <f>'(Other Variables)'!E139</f>
        <v>-0.33333333333333331</v>
      </c>
      <c r="B109" s="1">
        <f>'(Other Variables)'!F139</f>
        <v>-0.33333333333333331</v>
      </c>
      <c r="C109" s="1">
        <f>'(Other Variables)'!G139</f>
        <v>-0.33333333333333331</v>
      </c>
      <c r="D109" s="1">
        <f>'(Other Variables)'!H139</f>
        <v>1</v>
      </c>
      <c r="E109" s="1">
        <f>'(Other Variables)'!I139</f>
        <v>-0.33333333333333331</v>
      </c>
    </row>
    <row r="110" spans="1:6" ht="12.75" customHeight="1" x14ac:dyDescent="0.2">
      <c r="A110" s="1">
        <f>'(Other Variables)'!E140</f>
        <v>1</v>
      </c>
      <c r="B110" s="1">
        <f>'(Other Variables)'!F140</f>
        <v>-0.33333333333333331</v>
      </c>
      <c r="C110" s="1">
        <f>'(Other Variables)'!G140</f>
        <v>-0.33333333333333331</v>
      </c>
      <c r="D110" s="1">
        <f>'(Other Variables)'!H140</f>
        <v>-0.33333333333333331</v>
      </c>
      <c r="E110" s="1">
        <f>'(Other Variables)'!I140</f>
        <v>1</v>
      </c>
    </row>
    <row r="111" spans="1:6" ht="12.75" customHeight="1" x14ac:dyDescent="0.2">
      <c r="A111">
        <f t="array" ref="A111:F111">LINEST(A105:E105,A106:E110,TRUE,FALSE)</f>
        <v>0</v>
      </c>
      <c r="B111">
        <v>0</v>
      </c>
      <c r="C111">
        <v>0</v>
      </c>
      <c r="D111">
        <v>0</v>
      </c>
      <c r="E111">
        <v>0</v>
      </c>
      <c r="F111">
        <v>0</v>
      </c>
    </row>
    <row r="113" spans="1:8" ht="12.75" customHeight="1" x14ac:dyDescent="0.2">
      <c r="A113" s="1">
        <f>'Sales History'!G100</f>
        <v>0</v>
      </c>
      <c r="B113" s="1">
        <f>'Sales History'!H100</f>
        <v>0</v>
      </c>
      <c r="C113" s="1">
        <f>'Sales History'!I100</f>
        <v>0</v>
      </c>
      <c r="D113" s="1">
        <f>'Sales History'!J100</f>
        <v>0</v>
      </c>
    </row>
    <row r="114" spans="1:8" ht="12.75" customHeight="1" x14ac:dyDescent="0.2">
      <c r="A114" s="1">
        <f>'(Other Variables)'!F131</f>
        <v>-0.75</v>
      </c>
      <c r="B114" s="1">
        <f>'(Other Variables)'!G131</f>
        <v>-0.5</v>
      </c>
      <c r="C114" s="1">
        <f>'(Other Variables)'!H131</f>
        <v>-0.25</v>
      </c>
      <c r="D114" s="1">
        <f>'(Other Variables)'!I131</f>
        <v>0</v>
      </c>
    </row>
    <row r="115" spans="1:8" ht="12.75" customHeight="1" x14ac:dyDescent="0.2">
      <c r="A115" s="1">
        <f>'(Other Variables)'!F137</f>
        <v>1</v>
      </c>
      <c r="B115" s="1">
        <f>'(Other Variables)'!G137</f>
        <v>-0.33333333333333331</v>
      </c>
      <c r="C115" s="1">
        <f>'(Other Variables)'!H137</f>
        <v>-0.33333333333333331</v>
      </c>
      <c r="D115" s="1">
        <f>'(Other Variables)'!I137</f>
        <v>-0.33333333333333331</v>
      </c>
    </row>
    <row r="116" spans="1:8" ht="12.75" customHeight="1" x14ac:dyDescent="0.2">
      <c r="A116" s="1">
        <f>'(Other Variables)'!F138</f>
        <v>-0.33333333333333331</v>
      </c>
      <c r="B116" s="1">
        <f>'(Other Variables)'!G138</f>
        <v>1</v>
      </c>
      <c r="C116" s="1">
        <f>'(Other Variables)'!H138</f>
        <v>-0.33333333333333331</v>
      </c>
      <c r="D116" s="1">
        <f>'(Other Variables)'!I138</f>
        <v>-0.33333333333333331</v>
      </c>
    </row>
    <row r="117" spans="1:8" ht="12.75" customHeight="1" x14ac:dyDescent="0.2">
      <c r="A117" s="1">
        <f>'(Other Variables)'!F139</f>
        <v>-0.33333333333333331</v>
      </c>
      <c r="B117" s="1">
        <f>'(Other Variables)'!G139</f>
        <v>-0.33333333333333331</v>
      </c>
      <c r="C117" s="1">
        <f>'(Other Variables)'!H139</f>
        <v>1</v>
      </c>
      <c r="D117" s="1">
        <f>'(Other Variables)'!I139</f>
        <v>-0.33333333333333331</v>
      </c>
    </row>
    <row r="118" spans="1:8" ht="12.75" customHeight="1" x14ac:dyDescent="0.2">
      <c r="A118" s="1">
        <f>'(Other Variables)'!F140</f>
        <v>-0.33333333333333331</v>
      </c>
      <c r="B118" s="1">
        <f>'(Other Variables)'!G140</f>
        <v>-0.33333333333333331</v>
      </c>
      <c r="C118" s="1">
        <f>'(Other Variables)'!H140</f>
        <v>-0.33333333333333331</v>
      </c>
      <c r="D118" s="1">
        <f>'(Other Variables)'!I140</f>
        <v>1</v>
      </c>
    </row>
    <row r="119" spans="1:8" ht="12.75" customHeight="1" x14ac:dyDescent="0.2">
      <c r="A119">
        <f t="array" ref="A119:F119">LINEST(A113:D113,A114:D118,TRUE,FALSE)</f>
        <v>0</v>
      </c>
      <c r="B119">
        <v>0</v>
      </c>
      <c r="C119">
        <v>0</v>
      </c>
      <c r="D119">
        <v>0</v>
      </c>
      <c r="E119">
        <v>0</v>
      </c>
      <c r="F119">
        <v>0</v>
      </c>
    </row>
    <row r="121" spans="1:8" ht="12.75" customHeight="1" x14ac:dyDescent="0.2">
      <c r="A121" s="1">
        <f>'Sales History'!B113</f>
        <v>0</v>
      </c>
      <c r="B121" s="1">
        <f>'Sales History'!C113</f>
        <v>0</v>
      </c>
      <c r="C121" s="1">
        <f>'Sales History'!D113</f>
        <v>0</v>
      </c>
      <c r="D121" s="1">
        <f>'Sales History'!E113</f>
        <v>0</v>
      </c>
      <c r="E121" s="1">
        <f>'Sales History'!G113</f>
        <v>0</v>
      </c>
      <c r="F121" s="1">
        <f>'Sales History'!H113</f>
        <v>0</v>
      </c>
      <c r="G121" s="1">
        <f>'Sales History'!I113</f>
        <v>0</v>
      </c>
      <c r="H121" s="1">
        <f>'Sales History'!J113</f>
        <v>0</v>
      </c>
    </row>
    <row r="122" spans="1:8" ht="12.75" customHeight="1" x14ac:dyDescent="0.2">
      <c r="A122" s="1">
        <f>'(Other Variables)'!B128</f>
        <v>-1.75</v>
      </c>
      <c r="B122" s="1">
        <f>'(Other Variables)'!C128</f>
        <v>-1.5</v>
      </c>
      <c r="C122" s="1">
        <f>'(Other Variables)'!D128</f>
        <v>-1.25</v>
      </c>
      <c r="D122" s="1">
        <f>'(Other Variables)'!E128</f>
        <v>-1</v>
      </c>
      <c r="E122" s="1">
        <f>'(Other Variables)'!F128</f>
        <v>-0.75</v>
      </c>
      <c r="F122" s="1">
        <f>'(Other Variables)'!G128</f>
        <v>-0.5</v>
      </c>
      <c r="G122" s="1">
        <f>'(Other Variables)'!H128</f>
        <v>-0.25</v>
      </c>
      <c r="H122" s="1">
        <f>'(Other Variables)'!I128</f>
        <v>0</v>
      </c>
    </row>
    <row r="123" spans="1:8" ht="12.75" customHeight="1" x14ac:dyDescent="0.2">
      <c r="A123" s="1">
        <f>'(Other Variables)'!B137</f>
        <v>1</v>
      </c>
      <c r="B123" s="1">
        <f>'(Other Variables)'!C137</f>
        <v>-0.33333333333333331</v>
      </c>
      <c r="C123" s="1">
        <f>'(Other Variables)'!D137</f>
        <v>-0.33333333333333331</v>
      </c>
      <c r="D123" s="1">
        <f>'(Other Variables)'!E137</f>
        <v>-0.33333333333333331</v>
      </c>
      <c r="E123" s="1">
        <f>'(Other Variables)'!F137</f>
        <v>1</v>
      </c>
      <c r="F123" s="1">
        <f>'(Other Variables)'!G137</f>
        <v>-0.33333333333333331</v>
      </c>
      <c r="G123" s="1">
        <f>'(Other Variables)'!H137</f>
        <v>-0.33333333333333331</v>
      </c>
      <c r="H123" s="1">
        <f>'(Other Variables)'!I137</f>
        <v>-0.33333333333333331</v>
      </c>
    </row>
    <row r="124" spans="1:8" ht="12.75" customHeight="1" x14ac:dyDescent="0.2">
      <c r="A124" s="1">
        <f>'(Other Variables)'!B138</f>
        <v>-0.33333333333333331</v>
      </c>
      <c r="B124" s="1">
        <f>'(Other Variables)'!C138</f>
        <v>1</v>
      </c>
      <c r="C124" s="1">
        <f>'(Other Variables)'!D138</f>
        <v>-0.33333333333333331</v>
      </c>
      <c r="D124" s="1">
        <f>'(Other Variables)'!E138</f>
        <v>-0.33333333333333331</v>
      </c>
      <c r="E124" s="1">
        <f>'(Other Variables)'!F138</f>
        <v>-0.33333333333333331</v>
      </c>
      <c r="F124" s="1">
        <f>'(Other Variables)'!G138</f>
        <v>1</v>
      </c>
      <c r="G124" s="1">
        <f>'(Other Variables)'!H138</f>
        <v>-0.33333333333333331</v>
      </c>
      <c r="H124" s="1">
        <f>'(Other Variables)'!I138</f>
        <v>-0.33333333333333331</v>
      </c>
    </row>
    <row r="125" spans="1:8" ht="12.75" customHeight="1" x14ac:dyDescent="0.2">
      <c r="A125" s="1">
        <f>'(Other Variables)'!B139</f>
        <v>-0.33333333333333331</v>
      </c>
      <c r="B125" s="1">
        <f>'(Other Variables)'!C139</f>
        <v>-0.33333333333333331</v>
      </c>
      <c r="C125" s="1">
        <f>'(Other Variables)'!D139</f>
        <v>1</v>
      </c>
      <c r="D125" s="1">
        <f>'(Other Variables)'!E139</f>
        <v>-0.33333333333333331</v>
      </c>
      <c r="E125" s="1">
        <f>'(Other Variables)'!F139</f>
        <v>-0.33333333333333331</v>
      </c>
      <c r="F125" s="1">
        <f>'(Other Variables)'!G139</f>
        <v>-0.33333333333333331</v>
      </c>
      <c r="G125" s="1">
        <f>'(Other Variables)'!H139</f>
        <v>1</v>
      </c>
      <c r="H125" s="1">
        <f>'(Other Variables)'!I139</f>
        <v>-0.33333333333333331</v>
      </c>
    </row>
    <row r="126" spans="1:8" ht="12.75" customHeight="1" x14ac:dyDescent="0.2">
      <c r="A126" s="1">
        <f>'(Other Variables)'!B140</f>
        <v>-0.33333333333333331</v>
      </c>
      <c r="B126" s="1">
        <f>'(Other Variables)'!C140</f>
        <v>-0.33333333333333331</v>
      </c>
      <c r="C126" s="1">
        <f>'(Other Variables)'!D140</f>
        <v>-0.33333333333333331</v>
      </c>
      <c r="D126" s="1">
        <f>'(Other Variables)'!E140</f>
        <v>1</v>
      </c>
      <c r="E126" s="1">
        <f>'(Other Variables)'!F140</f>
        <v>-0.33333333333333331</v>
      </c>
      <c r="F126" s="1">
        <f>'(Other Variables)'!G140</f>
        <v>-0.33333333333333331</v>
      </c>
      <c r="G126" s="1">
        <f>'(Other Variables)'!H140</f>
        <v>-0.33333333333333331</v>
      </c>
      <c r="H126" s="1">
        <f>'(Other Variables)'!I140</f>
        <v>1</v>
      </c>
    </row>
    <row r="127" spans="1:8" ht="12.75" customHeight="1" x14ac:dyDescent="0.2">
      <c r="A127">
        <f t="array" ref="A127:F131">LINEST(A121:H121,A122:H126,TRUE,TRUE)</f>
        <v>0</v>
      </c>
      <c r="B127">
        <v>0</v>
      </c>
      <c r="C127">
        <v>0</v>
      </c>
      <c r="D127">
        <v>0</v>
      </c>
      <c r="E127">
        <v>0</v>
      </c>
      <c r="F127">
        <v>0</v>
      </c>
    </row>
    <row r="128" spans="1:8" ht="12.75" customHeight="1" x14ac:dyDescent="0.2">
      <c r="A128">
        <v>0</v>
      </c>
      <c r="B128">
        <v>0</v>
      </c>
      <c r="C128">
        <v>0</v>
      </c>
      <c r="D128">
        <v>0</v>
      </c>
      <c r="E128">
        <v>0</v>
      </c>
      <c r="F128">
        <v>0</v>
      </c>
    </row>
    <row r="129" spans="1:7" ht="12.75" customHeight="1" x14ac:dyDescent="0.2">
      <c r="A129">
        <v>1</v>
      </c>
      <c r="B129">
        <v>0</v>
      </c>
      <c r="C129" t="e">
        <v>#N/A</v>
      </c>
      <c r="D129" t="e">
        <v>#N/A</v>
      </c>
      <c r="E129" t="e">
        <v>#N/A</v>
      </c>
      <c r="F129" t="e">
        <v>#N/A</v>
      </c>
    </row>
    <row r="130" spans="1:7" ht="12.75" customHeight="1" x14ac:dyDescent="0.2">
      <c r="A130" t="e">
        <v>#NUM!</v>
      </c>
      <c r="B130">
        <v>3</v>
      </c>
      <c r="C130" t="e">
        <v>#N/A</v>
      </c>
      <c r="D130" t="e">
        <v>#N/A</v>
      </c>
      <c r="E130" t="e">
        <v>#N/A</v>
      </c>
      <c r="F130" t="e">
        <v>#N/A</v>
      </c>
    </row>
    <row r="131" spans="1:7" ht="12.75" customHeight="1" x14ac:dyDescent="0.2">
      <c r="A131">
        <v>0</v>
      </c>
      <c r="B131">
        <v>0</v>
      </c>
      <c r="C131" t="e">
        <v>#N/A</v>
      </c>
      <c r="D131" t="e">
        <v>#N/A</v>
      </c>
      <c r="E131" t="e">
        <v>#N/A</v>
      </c>
      <c r="F131" t="e">
        <v>#N/A</v>
      </c>
    </row>
    <row r="133" spans="1:7" ht="12.75" customHeight="1" x14ac:dyDescent="0.2">
      <c r="A133" s="1">
        <f>'Sales History'!C113</f>
        <v>0</v>
      </c>
      <c r="B133" s="1">
        <f>'Sales History'!D113</f>
        <v>0</v>
      </c>
      <c r="C133" s="1">
        <f>'Sales History'!E113</f>
        <v>0</v>
      </c>
      <c r="D133" s="1">
        <f>'Sales History'!G113</f>
        <v>0</v>
      </c>
      <c r="E133" s="1">
        <f>'Sales History'!H113</f>
        <v>0</v>
      </c>
      <c r="F133" s="1">
        <f>'Sales History'!I113</f>
        <v>0</v>
      </c>
      <c r="G133" s="1">
        <f>'Sales History'!J113</f>
        <v>0</v>
      </c>
    </row>
    <row r="134" spans="1:7" ht="12.75" customHeight="1" x14ac:dyDescent="0.2">
      <c r="A134" s="1">
        <f>'(Other Variables)'!C128</f>
        <v>-1.5</v>
      </c>
      <c r="B134" s="1">
        <f>'(Other Variables)'!D128</f>
        <v>-1.25</v>
      </c>
      <c r="C134" s="1">
        <f>'(Other Variables)'!E128</f>
        <v>-1</v>
      </c>
      <c r="D134" s="1">
        <f>'(Other Variables)'!F128</f>
        <v>-0.75</v>
      </c>
      <c r="E134" s="1">
        <f>'(Other Variables)'!G128</f>
        <v>-0.5</v>
      </c>
      <c r="F134" s="1">
        <f>'(Other Variables)'!H128</f>
        <v>-0.25</v>
      </c>
      <c r="G134" s="1">
        <f>'(Other Variables)'!I128</f>
        <v>0</v>
      </c>
    </row>
    <row r="135" spans="1:7" ht="12.75" customHeight="1" x14ac:dyDescent="0.2">
      <c r="A135" s="1">
        <f>'(Other Variables)'!C137</f>
        <v>-0.33333333333333331</v>
      </c>
      <c r="B135" s="1">
        <f>'(Other Variables)'!D137</f>
        <v>-0.33333333333333331</v>
      </c>
      <c r="C135" s="1">
        <f>'(Other Variables)'!E137</f>
        <v>-0.33333333333333331</v>
      </c>
      <c r="D135" s="1">
        <f>'(Other Variables)'!F137</f>
        <v>1</v>
      </c>
      <c r="E135" s="1">
        <f>'(Other Variables)'!G137</f>
        <v>-0.33333333333333331</v>
      </c>
      <c r="F135" s="1">
        <f>'(Other Variables)'!H137</f>
        <v>-0.33333333333333331</v>
      </c>
      <c r="G135" s="1">
        <f>'(Other Variables)'!I137</f>
        <v>-0.33333333333333331</v>
      </c>
    </row>
    <row r="136" spans="1:7" ht="12.75" customHeight="1" x14ac:dyDescent="0.2">
      <c r="A136" s="1">
        <f>'(Other Variables)'!C138</f>
        <v>1</v>
      </c>
      <c r="B136" s="1">
        <f>'(Other Variables)'!D138</f>
        <v>-0.33333333333333331</v>
      </c>
      <c r="C136" s="1">
        <f>'(Other Variables)'!E138</f>
        <v>-0.33333333333333331</v>
      </c>
      <c r="D136" s="1">
        <f>'(Other Variables)'!F138</f>
        <v>-0.33333333333333331</v>
      </c>
      <c r="E136" s="1">
        <f>'(Other Variables)'!G138</f>
        <v>1</v>
      </c>
      <c r="F136" s="1">
        <f>'(Other Variables)'!H138</f>
        <v>-0.33333333333333331</v>
      </c>
      <c r="G136" s="1">
        <f>'(Other Variables)'!I138</f>
        <v>-0.33333333333333331</v>
      </c>
    </row>
    <row r="137" spans="1:7" ht="12.75" customHeight="1" x14ac:dyDescent="0.2">
      <c r="A137" s="1">
        <f>'(Other Variables)'!C139</f>
        <v>-0.33333333333333331</v>
      </c>
      <c r="B137" s="1">
        <f>'(Other Variables)'!D139</f>
        <v>1</v>
      </c>
      <c r="C137" s="1">
        <f>'(Other Variables)'!E139</f>
        <v>-0.33333333333333331</v>
      </c>
      <c r="D137" s="1">
        <f>'(Other Variables)'!F139</f>
        <v>-0.33333333333333331</v>
      </c>
      <c r="E137" s="1">
        <f>'(Other Variables)'!G139</f>
        <v>-0.33333333333333331</v>
      </c>
      <c r="F137" s="1">
        <f>'(Other Variables)'!H139</f>
        <v>1</v>
      </c>
      <c r="G137" s="1">
        <f>'(Other Variables)'!I139</f>
        <v>-0.33333333333333331</v>
      </c>
    </row>
    <row r="138" spans="1:7" ht="12.75" customHeight="1" x14ac:dyDescent="0.2">
      <c r="A138" s="1">
        <f>'(Other Variables)'!C140</f>
        <v>-0.33333333333333331</v>
      </c>
      <c r="B138" s="1">
        <f>'(Other Variables)'!D140</f>
        <v>-0.33333333333333331</v>
      </c>
      <c r="C138" s="1">
        <f>'(Other Variables)'!E140</f>
        <v>1</v>
      </c>
      <c r="D138" s="1">
        <f>'(Other Variables)'!F140</f>
        <v>-0.33333333333333331</v>
      </c>
      <c r="E138" s="1">
        <f>'(Other Variables)'!G140</f>
        <v>-0.33333333333333331</v>
      </c>
      <c r="F138" s="1">
        <f>'(Other Variables)'!H140</f>
        <v>-0.33333333333333331</v>
      </c>
      <c r="G138" s="1">
        <f>'(Other Variables)'!I140</f>
        <v>1</v>
      </c>
    </row>
    <row r="139" spans="1:7" ht="12.75" customHeight="1" x14ac:dyDescent="0.2">
      <c r="A139">
        <f t="array" ref="A139:F143">LINEST(A133:G133,A134:G138,TRUE,TRUE)</f>
        <v>0</v>
      </c>
      <c r="B139">
        <v>0</v>
      </c>
      <c r="C139">
        <v>0</v>
      </c>
      <c r="D139">
        <v>0</v>
      </c>
      <c r="E139">
        <v>0</v>
      </c>
      <c r="F139">
        <v>0</v>
      </c>
    </row>
    <row r="140" spans="1:7" ht="12.75" customHeight="1" x14ac:dyDescent="0.2">
      <c r="A140">
        <v>0</v>
      </c>
      <c r="B140">
        <v>0</v>
      </c>
      <c r="C140">
        <v>0</v>
      </c>
      <c r="D140">
        <v>0</v>
      </c>
      <c r="E140">
        <v>0</v>
      </c>
      <c r="F140">
        <v>0</v>
      </c>
    </row>
    <row r="141" spans="1:7" ht="12.75" customHeight="1" x14ac:dyDescent="0.2">
      <c r="A141">
        <v>1</v>
      </c>
      <c r="B141">
        <v>0</v>
      </c>
      <c r="C141" t="e">
        <v>#N/A</v>
      </c>
      <c r="D141" t="e">
        <v>#N/A</v>
      </c>
      <c r="E141" t="e">
        <v>#N/A</v>
      </c>
      <c r="F141" t="e">
        <v>#N/A</v>
      </c>
    </row>
    <row r="142" spans="1:7" ht="12.75" customHeight="1" x14ac:dyDescent="0.2">
      <c r="A142" t="e">
        <v>#NUM!</v>
      </c>
      <c r="B142">
        <v>2</v>
      </c>
      <c r="C142" t="e">
        <v>#N/A</v>
      </c>
      <c r="D142" t="e">
        <v>#N/A</v>
      </c>
      <c r="E142" t="e">
        <v>#N/A</v>
      </c>
      <c r="F142" t="e">
        <v>#N/A</v>
      </c>
    </row>
    <row r="143" spans="1:7" ht="12.75" customHeight="1" x14ac:dyDescent="0.2">
      <c r="A143">
        <v>0</v>
      </c>
      <c r="B143">
        <v>0</v>
      </c>
      <c r="C143" t="e">
        <v>#N/A</v>
      </c>
      <c r="D143" t="e">
        <v>#N/A</v>
      </c>
      <c r="E143" t="e">
        <v>#N/A</v>
      </c>
      <c r="F143" t="e">
        <v>#N/A</v>
      </c>
    </row>
    <row r="145" spans="1:6" ht="12.75" customHeight="1" x14ac:dyDescent="0.2">
      <c r="A145" s="1">
        <f>'Sales History'!D113</f>
        <v>0</v>
      </c>
      <c r="B145" s="1">
        <f>'Sales History'!E113</f>
        <v>0</v>
      </c>
      <c r="C145" s="1">
        <f>'Sales History'!G113</f>
        <v>0</v>
      </c>
      <c r="D145" s="1">
        <f>'Sales History'!H113</f>
        <v>0</v>
      </c>
      <c r="E145" s="1">
        <f>'Sales History'!I113</f>
        <v>0</v>
      </c>
      <c r="F145" s="1">
        <f>'Sales History'!J113</f>
        <v>0</v>
      </c>
    </row>
    <row r="146" spans="1:6" ht="12.75" customHeight="1" x14ac:dyDescent="0.2">
      <c r="A146" s="1">
        <f>'(Other Variables)'!D128</f>
        <v>-1.25</v>
      </c>
      <c r="B146" s="1">
        <f>'(Other Variables)'!E128</f>
        <v>-1</v>
      </c>
      <c r="C146" s="1">
        <f>'(Other Variables)'!F128</f>
        <v>-0.75</v>
      </c>
      <c r="D146" s="1">
        <f>'(Other Variables)'!G128</f>
        <v>-0.5</v>
      </c>
      <c r="E146" s="1">
        <f>'(Other Variables)'!H128</f>
        <v>-0.25</v>
      </c>
      <c r="F146" s="1">
        <f>'(Other Variables)'!I128</f>
        <v>0</v>
      </c>
    </row>
    <row r="147" spans="1:6" ht="12.75" customHeight="1" x14ac:dyDescent="0.2">
      <c r="A147" s="1">
        <f>'(Other Variables)'!D137</f>
        <v>-0.33333333333333331</v>
      </c>
      <c r="B147" s="1">
        <f>'(Other Variables)'!E137</f>
        <v>-0.33333333333333331</v>
      </c>
      <c r="C147" s="1">
        <f>'(Other Variables)'!F137</f>
        <v>1</v>
      </c>
      <c r="D147" s="1">
        <f>'(Other Variables)'!G137</f>
        <v>-0.33333333333333331</v>
      </c>
      <c r="E147" s="1">
        <f>'(Other Variables)'!H137</f>
        <v>-0.33333333333333331</v>
      </c>
      <c r="F147" s="1">
        <f>'(Other Variables)'!I137</f>
        <v>-0.33333333333333331</v>
      </c>
    </row>
    <row r="148" spans="1:6" ht="12.75" customHeight="1" x14ac:dyDescent="0.2">
      <c r="A148" s="1">
        <f>'(Other Variables)'!D138</f>
        <v>-0.33333333333333331</v>
      </c>
      <c r="B148" s="1">
        <f>'(Other Variables)'!E138</f>
        <v>-0.33333333333333331</v>
      </c>
      <c r="C148" s="1">
        <f>'(Other Variables)'!F138</f>
        <v>-0.33333333333333331</v>
      </c>
      <c r="D148" s="1">
        <f>'(Other Variables)'!G138</f>
        <v>1</v>
      </c>
      <c r="E148" s="1">
        <f>'(Other Variables)'!H138</f>
        <v>-0.33333333333333331</v>
      </c>
      <c r="F148" s="1">
        <f>'(Other Variables)'!I138</f>
        <v>-0.33333333333333331</v>
      </c>
    </row>
    <row r="149" spans="1:6" ht="12.75" customHeight="1" x14ac:dyDescent="0.2">
      <c r="A149" s="1">
        <f>'(Other Variables)'!D139</f>
        <v>1</v>
      </c>
      <c r="B149" s="1">
        <f>'(Other Variables)'!E139</f>
        <v>-0.33333333333333331</v>
      </c>
      <c r="C149" s="1">
        <f>'(Other Variables)'!F139</f>
        <v>-0.33333333333333331</v>
      </c>
      <c r="D149" s="1">
        <f>'(Other Variables)'!G139</f>
        <v>-0.33333333333333331</v>
      </c>
      <c r="E149" s="1">
        <f>'(Other Variables)'!H139</f>
        <v>1</v>
      </c>
      <c r="F149" s="1">
        <f>'(Other Variables)'!I139</f>
        <v>-0.33333333333333331</v>
      </c>
    </row>
    <row r="150" spans="1:6" ht="12.75" customHeight="1" x14ac:dyDescent="0.2">
      <c r="A150" s="1">
        <f>'(Other Variables)'!D140</f>
        <v>-0.33333333333333331</v>
      </c>
      <c r="B150" s="1">
        <f>'(Other Variables)'!E140</f>
        <v>1</v>
      </c>
      <c r="C150" s="1">
        <f>'(Other Variables)'!F140</f>
        <v>-0.33333333333333331</v>
      </c>
      <c r="D150" s="1">
        <f>'(Other Variables)'!G140</f>
        <v>-0.33333333333333331</v>
      </c>
      <c r="E150" s="1">
        <f>'(Other Variables)'!H140</f>
        <v>-0.33333333333333331</v>
      </c>
      <c r="F150" s="1">
        <f>'(Other Variables)'!I140</f>
        <v>1</v>
      </c>
    </row>
    <row r="151" spans="1:6" ht="12.75" customHeight="1" x14ac:dyDescent="0.2">
      <c r="A151">
        <f t="array" ref="A151:F155">LINEST(A145:F145,A146:F150,TRUE,TRUE)</f>
        <v>0</v>
      </c>
      <c r="B151">
        <v>0</v>
      </c>
      <c r="C151">
        <v>0</v>
      </c>
      <c r="D151">
        <v>0</v>
      </c>
      <c r="E151">
        <v>0</v>
      </c>
      <c r="F151">
        <v>0</v>
      </c>
    </row>
    <row r="152" spans="1:6" ht="12.75" customHeight="1" x14ac:dyDescent="0.2">
      <c r="A152">
        <v>0</v>
      </c>
      <c r="B152">
        <v>0</v>
      </c>
      <c r="C152">
        <v>0</v>
      </c>
      <c r="D152">
        <v>0</v>
      </c>
      <c r="E152">
        <v>0</v>
      </c>
      <c r="F152">
        <v>0</v>
      </c>
    </row>
    <row r="153" spans="1:6" ht="12.75" customHeight="1" x14ac:dyDescent="0.2">
      <c r="A153">
        <v>1</v>
      </c>
      <c r="B153">
        <v>0</v>
      </c>
      <c r="C153" t="e">
        <v>#N/A</v>
      </c>
      <c r="D153" t="e">
        <v>#N/A</v>
      </c>
      <c r="E153" t="e">
        <v>#N/A</v>
      </c>
      <c r="F153" t="e">
        <v>#N/A</v>
      </c>
    </row>
    <row r="154" spans="1:6" ht="12.75" customHeight="1" x14ac:dyDescent="0.2">
      <c r="A154" t="e">
        <v>#NUM!</v>
      </c>
      <c r="B154">
        <v>1</v>
      </c>
      <c r="C154" t="e">
        <v>#N/A</v>
      </c>
      <c r="D154" t="e">
        <v>#N/A</v>
      </c>
      <c r="E154" t="e">
        <v>#N/A</v>
      </c>
      <c r="F154" t="e">
        <v>#N/A</v>
      </c>
    </row>
    <row r="155" spans="1:6" ht="12.75" customHeight="1" x14ac:dyDescent="0.2">
      <c r="A155">
        <v>0</v>
      </c>
      <c r="B155">
        <v>0</v>
      </c>
      <c r="C155" t="e">
        <v>#N/A</v>
      </c>
      <c r="D155" t="e">
        <v>#N/A</v>
      </c>
      <c r="E155" t="e">
        <v>#N/A</v>
      </c>
      <c r="F155" t="e">
        <v>#N/A</v>
      </c>
    </row>
    <row r="157" spans="1:6" ht="12.75" customHeight="1" x14ac:dyDescent="0.2">
      <c r="A157" s="1">
        <f>'Sales History'!E113</f>
        <v>0</v>
      </c>
      <c r="B157" s="1">
        <f>'Sales History'!G113</f>
        <v>0</v>
      </c>
      <c r="C157" s="1">
        <f>'Sales History'!H113</f>
        <v>0</v>
      </c>
      <c r="D157" s="1">
        <f>'Sales History'!I113</f>
        <v>0</v>
      </c>
      <c r="E157" s="1">
        <f>'Sales History'!J113</f>
        <v>0</v>
      </c>
    </row>
    <row r="158" spans="1:6" ht="12.75" customHeight="1" x14ac:dyDescent="0.2">
      <c r="A158" s="1">
        <f>'(Other Variables)'!E128</f>
        <v>-1</v>
      </c>
      <c r="B158" s="1">
        <f>'(Other Variables)'!F128</f>
        <v>-0.75</v>
      </c>
      <c r="C158" s="1">
        <f>'(Other Variables)'!G128</f>
        <v>-0.5</v>
      </c>
      <c r="D158" s="1">
        <f>'(Other Variables)'!H128</f>
        <v>-0.25</v>
      </c>
      <c r="E158" s="1">
        <f>'(Other Variables)'!I128</f>
        <v>0</v>
      </c>
    </row>
    <row r="159" spans="1:6" ht="12.75" customHeight="1" x14ac:dyDescent="0.2">
      <c r="A159" s="1">
        <f>'(Other Variables)'!E137</f>
        <v>-0.33333333333333331</v>
      </c>
      <c r="B159" s="1">
        <f>'(Other Variables)'!F137</f>
        <v>1</v>
      </c>
      <c r="C159" s="1">
        <f>'(Other Variables)'!G137</f>
        <v>-0.33333333333333331</v>
      </c>
      <c r="D159" s="1">
        <f>'(Other Variables)'!H137</f>
        <v>-0.33333333333333331</v>
      </c>
      <c r="E159" s="1">
        <f>'(Other Variables)'!I137</f>
        <v>-0.33333333333333331</v>
      </c>
    </row>
    <row r="160" spans="1:6" ht="12.75" customHeight="1" x14ac:dyDescent="0.2">
      <c r="A160" s="1">
        <f>'(Other Variables)'!E138</f>
        <v>-0.33333333333333331</v>
      </c>
      <c r="B160" s="1">
        <f>'(Other Variables)'!F138</f>
        <v>-0.33333333333333331</v>
      </c>
      <c r="C160" s="1">
        <f>'(Other Variables)'!G138</f>
        <v>1</v>
      </c>
      <c r="D160" s="1">
        <f>'(Other Variables)'!H138</f>
        <v>-0.33333333333333331</v>
      </c>
      <c r="E160" s="1">
        <f>'(Other Variables)'!I138</f>
        <v>-0.33333333333333331</v>
      </c>
    </row>
    <row r="161" spans="1:6" ht="12.75" customHeight="1" x14ac:dyDescent="0.2">
      <c r="A161" s="1">
        <f>'(Other Variables)'!E139</f>
        <v>-0.33333333333333331</v>
      </c>
      <c r="B161" s="1">
        <f>'(Other Variables)'!F139</f>
        <v>-0.33333333333333331</v>
      </c>
      <c r="C161" s="1">
        <f>'(Other Variables)'!G139</f>
        <v>-0.33333333333333331</v>
      </c>
      <c r="D161" s="1">
        <f>'(Other Variables)'!H139</f>
        <v>1</v>
      </c>
      <c r="E161" s="1">
        <f>'(Other Variables)'!I139</f>
        <v>-0.33333333333333331</v>
      </c>
    </row>
    <row r="162" spans="1:6" ht="12.75" customHeight="1" x14ac:dyDescent="0.2">
      <c r="A162" s="1">
        <f>'(Other Variables)'!E140</f>
        <v>1</v>
      </c>
      <c r="B162" s="1">
        <f>'(Other Variables)'!F140</f>
        <v>-0.33333333333333331</v>
      </c>
      <c r="C162" s="1">
        <f>'(Other Variables)'!G140</f>
        <v>-0.33333333333333331</v>
      </c>
      <c r="D162" s="1">
        <f>'(Other Variables)'!H140</f>
        <v>-0.33333333333333331</v>
      </c>
      <c r="E162" s="1">
        <f>'(Other Variables)'!I140</f>
        <v>1</v>
      </c>
    </row>
    <row r="163" spans="1:6" ht="12.75" customHeight="1" x14ac:dyDescent="0.2">
      <c r="A163">
        <f t="array" ref="A163:F167">LINEST(A157:E157,A158:E162,TRUE,TRUE)</f>
        <v>0</v>
      </c>
      <c r="B163">
        <v>0</v>
      </c>
      <c r="C163">
        <v>0</v>
      </c>
      <c r="D163">
        <v>0</v>
      </c>
      <c r="E163">
        <v>0</v>
      </c>
      <c r="F163">
        <v>0</v>
      </c>
    </row>
    <row r="164" spans="1:6" ht="12.75" customHeight="1" x14ac:dyDescent="0.2">
      <c r="A164">
        <v>0</v>
      </c>
      <c r="B164">
        <v>0</v>
      </c>
      <c r="C164">
        <v>0</v>
      </c>
      <c r="D164">
        <v>0</v>
      </c>
      <c r="E164">
        <v>0</v>
      </c>
      <c r="F164">
        <v>0</v>
      </c>
    </row>
    <row r="165" spans="1:6" ht="12.75" customHeight="1" x14ac:dyDescent="0.2">
      <c r="A165">
        <v>1</v>
      </c>
      <c r="B165">
        <v>0</v>
      </c>
      <c r="C165" t="e">
        <v>#N/A</v>
      </c>
      <c r="D165" t="e">
        <v>#N/A</v>
      </c>
      <c r="E165" t="e">
        <v>#N/A</v>
      </c>
      <c r="F165" t="e">
        <v>#N/A</v>
      </c>
    </row>
    <row r="166" spans="1:6" ht="12.75" customHeight="1" x14ac:dyDescent="0.2">
      <c r="A166" t="e">
        <v>#NUM!</v>
      </c>
      <c r="B166">
        <v>0</v>
      </c>
      <c r="C166" t="e">
        <v>#N/A</v>
      </c>
      <c r="D166" t="e">
        <v>#N/A</v>
      </c>
      <c r="E166" t="e">
        <v>#N/A</v>
      </c>
      <c r="F166" t="e">
        <v>#N/A</v>
      </c>
    </row>
    <row r="167" spans="1:6" ht="12.75" customHeight="1" x14ac:dyDescent="0.2">
      <c r="A167">
        <v>0</v>
      </c>
      <c r="B167">
        <v>0</v>
      </c>
      <c r="C167" t="e">
        <v>#N/A</v>
      </c>
      <c r="D167" t="e">
        <v>#N/A</v>
      </c>
      <c r="E167" t="e">
        <v>#N/A</v>
      </c>
      <c r="F167" t="e">
        <v>#N/A</v>
      </c>
    </row>
    <row r="169" spans="1:6" ht="12.75" customHeight="1" x14ac:dyDescent="0.2">
      <c r="A169" s="1">
        <f>'Sales History'!G113</f>
        <v>0</v>
      </c>
      <c r="B169" s="1">
        <f>'Sales History'!H113</f>
        <v>0</v>
      </c>
      <c r="C169" s="1">
        <f>'Sales History'!I113</f>
        <v>0</v>
      </c>
      <c r="D169" s="1">
        <f>'Sales History'!J113</f>
        <v>0</v>
      </c>
    </row>
    <row r="170" spans="1:6" ht="12.75" customHeight="1" x14ac:dyDescent="0.2">
      <c r="A170" s="1">
        <f>'(Other Variables)'!F128</f>
        <v>-0.75</v>
      </c>
      <c r="B170" s="1">
        <f>'(Other Variables)'!G128</f>
        <v>-0.5</v>
      </c>
      <c r="C170" s="1">
        <f>'(Other Variables)'!H128</f>
        <v>-0.25</v>
      </c>
      <c r="D170" s="1">
        <f>'(Other Variables)'!I128</f>
        <v>0</v>
      </c>
    </row>
    <row r="171" spans="1:6" ht="12.75" customHeight="1" x14ac:dyDescent="0.2">
      <c r="A171" s="1">
        <f>'(Other Variables)'!F137</f>
        <v>1</v>
      </c>
      <c r="B171" s="1">
        <f>'(Other Variables)'!G137</f>
        <v>-0.33333333333333331</v>
      </c>
      <c r="C171" s="1">
        <f>'(Other Variables)'!H137</f>
        <v>-0.33333333333333331</v>
      </c>
      <c r="D171" s="1">
        <f>'(Other Variables)'!I137</f>
        <v>-0.33333333333333331</v>
      </c>
    </row>
    <row r="172" spans="1:6" ht="12.75" customHeight="1" x14ac:dyDescent="0.2">
      <c r="A172" s="1">
        <f>'(Other Variables)'!F138</f>
        <v>-0.33333333333333331</v>
      </c>
      <c r="B172" s="1">
        <f>'(Other Variables)'!G138</f>
        <v>1</v>
      </c>
      <c r="C172" s="1">
        <f>'(Other Variables)'!H138</f>
        <v>-0.33333333333333331</v>
      </c>
      <c r="D172" s="1">
        <f>'(Other Variables)'!I138</f>
        <v>-0.33333333333333331</v>
      </c>
    </row>
    <row r="173" spans="1:6" ht="12.75" customHeight="1" x14ac:dyDescent="0.2">
      <c r="A173" s="1">
        <f>'(Other Variables)'!F139</f>
        <v>-0.33333333333333331</v>
      </c>
      <c r="B173" s="1">
        <f>'(Other Variables)'!G139</f>
        <v>-0.33333333333333331</v>
      </c>
      <c r="C173" s="1">
        <f>'(Other Variables)'!H139</f>
        <v>1</v>
      </c>
      <c r="D173" s="1">
        <f>'(Other Variables)'!I139</f>
        <v>-0.33333333333333331</v>
      </c>
    </row>
    <row r="174" spans="1:6" ht="12.75" customHeight="1" x14ac:dyDescent="0.2">
      <c r="A174" s="1">
        <f>'(Other Variables)'!F140</f>
        <v>-0.33333333333333331</v>
      </c>
      <c r="B174" s="1">
        <f>'(Other Variables)'!G140</f>
        <v>-0.33333333333333331</v>
      </c>
      <c r="C174" s="1">
        <f>'(Other Variables)'!H140</f>
        <v>-0.33333333333333331</v>
      </c>
      <c r="D174" s="1">
        <f>'(Other Variables)'!I140</f>
        <v>1</v>
      </c>
    </row>
    <row r="175" spans="1:6" ht="12.75" customHeight="1" x14ac:dyDescent="0.2">
      <c r="A175">
        <f t="array" ref="A175:F179">LINEST(A169:D169,A170:D174,TRUE,TRUE)</f>
        <v>0</v>
      </c>
      <c r="B175">
        <v>0</v>
      </c>
      <c r="C175">
        <v>0</v>
      </c>
      <c r="D175">
        <v>0</v>
      </c>
      <c r="E175">
        <v>0</v>
      </c>
      <c r="F175">
        <v>0</v>
      </c>
    </row>
    <row r="176" spans="1:6" ht="12.75" customHeight="1" x14ac:dyDescent="0.2">
      <c r="A176">
        <v>0</v>
      </c>
      <c r="B176">
        <v>0</v>
      </c>
      <c r="C176">
        <v>0</v>
      </c>
      <c r="D176">
        <v>0</v>
      </c>
      <c r="E176">
        <v>0</v>
      </c>
      <c r="F176">
        <v>0</v>
      </c>
    </row>
    <row r="177" spans="1:8" ht="12.75" customHeight="1" x14ac:dyDescent="0.2">
      <c r="A177">
        <v>1</v>
      </c>
      <c r="B177">
        <v>0</v>
      </c>
      <c r="C177" t="e">
        <v>#N/A</v>
      </c>
      <c r="D177" t="e">
        <v>#N/A</v>
      </c>
      <c r="E177" t="e">
        <v>#N/A</v>
      </c>
      <c r="F177" t="e">
        <v>#N/A</v>
      </c>
    </row>
    <row r="178" spans="1:8" ht="12.75" customHeight="1" x14ac:dyDescent="0.2">
      <c r="A178" t="e">
        <v>#NUM!</v>
      </c>
      <c r="B178">
        <v>0</v>
      </c>
      <c r="C178" t="e">
        <v>#N/A</v>
      </c>
      <c r="D178" t="e">
        <v>#N/A</v>
      </c>
      <c r="E178" t="e">
        <v>#N/A</v>
      </c>
      <c r="F178" t="e">
        <v>#N/A</v>
      </c>
    </row>
    <row r="179" spans="1:8" ht="12.75" customHeight="1" x14ac:dyDescent="0.2">
      <c r="A179">
        <v>0</v>
      </c>
      <c r="B179">
        <v>0</v>
      </c>
      <c r="C179" t="e">
        <v>#N/A</v>
      </c>
      <c r="D179" t="e">
        <v>#N/A</v>
      </c>
      <c r="E179" t="e">
        <v>#N/A</v>
      </c>
      <c r="F179" t="e">
        <v>#N/A</v>
      </c>
    </row>
    <row r="181" spans="1:8" ht="12.75" customHeight="1" x14ac:dyDescent="0.2">
      <c r="A181" s="1">
        <f>'Sales History'!B113</f>
        <v>0</v>
      </c>
      <c r="B181" s="1">
        <f>'Sales History'!C113</f>
        <v>0</v>
      </c>
      <c r="C181" s="1">
        <f>'Sales History'!D113</f>
        <v>0</v>
      </c>
      <c r="D181" s="1">
        <f>'Sales History'!E113</f>
        <v>0</v>
      </c>
      <c r="E181" s="1">
        <f>'Sales History'!G113</f>
        <v>0</v>
      </c>
      <c r="F181" s="1">
        <f>'Sales History'!H113</f>
        <v>0</v>
      </c>
      <c r="G181" s="1">
        <f>'Sales History'!I113</f>
        <v>0</v>
      </c>
      <c r="H181" s="1">
        <f>'Sales History'!J113</f>
        <v>0</v>
      </c>
    </row>
    <row r="182" spans="1:8" ht="12.75" customHeight="1" x14ac:dyDescent="0.2">
      <c r="A182" s="1">
        <f>'(Other Variables)'!B131</f>
        <v>-1.75</v>
      </c>
      <c r="B182" s="1">
        <f>'(Other Variables)'!C131</f>
        <v>-1.5</v>
      </c>
      <c r="C182" s="1">
        <f>'(Other Variables)'!D131</f>
        <v>-1.25</v>
      </c>
      <c r="D182" s="1">
        <f>'(Other Variables)'!E131</f>
        <v>-1</v>
      </c>
      <c r="E182" s="1">
        <f>'(Other Variables)'!F131</f>
        <v>-0.75</v>
      </c>
      <c r="F182" s="1">
        <f>'(Other Variables)'!G131</f>
        <v>-0.5</v>
      </c>
      <c r="G182" s="1">
        <f>'(Other Variables)'!H131</f>
        <v>-0.25</v>
      </c>
      <c r="H182" s="1">
        <f>'(Other Variables)'!I131</f>
        <v>0</v>
      </c>
    </row>
    <row r="183" spans="1:8" ht="12.75" customHeight="1" x14ac:dyDescent="0.2">
      <c r="A183" s="1">
        <f>'(Other Variables)'!B137</f>
        <v>1</v>
      </c>
      <c r="B183" s="1">
        <f>'(Other Variables)'!C137</f>
        <v>-0.33333333333333331</v>
      </c>
      <c r="C183" s="1">
        <f>'(Other Variables)'!D137</f>
        <v>-0.33333333333333331</v>
      </c>
      <c r="D183" s="1">
        <f>'(Other Variables)'!E137</f>
        <v>-0.33333333333333331</v>
      </c>
      <c r="E183" s="1">
        <f>'(Other Variables)'!F137</f>
        <v>1</v>
      </c>
      <c r="F183" s="1">
        <f>'(Other Variables)'!G137</f>
        <v>-0.33333333333333331</v>
      </c>
      <c r="G183" s="1">
        <f>'(Other Variables)'!H137</f>
        <v>-0.33333333333333331</v>
      </c>
      <c r="H183" s="1">
        <f>'(Other Variables)'!I137</f>
        <v>-0.33333333333333331</v>
      </c>
    </row>
    <row r="184" spans="1:8" ht="12.75" customHeight="1" x14ac:dyDescent="0.2">
      <c r="A184" s="1">
        <f>'(Other Variables)'!B138</f>
        <v>-0.33333333333333331</v>
      </c>
      <c r="B184" s="1">
        <f>'(Other Variables)'!C138</f>
        <v>1</v>
      </c>
      <c r="C184" s="1">
        <f>'(Other Variables)'!D138</f>
        <v>-0.33333333333333331</v>
      </c>
      <c r="D184" s="1">
        <f>'(Other Variables)'!E138</f>
        <v>-0.33333333333333331</v>
      </c>
      <c r="E184" s="1">
        <f>'(Other Variables)'!F138</f>
        <v>-0.33333333333333331</v>
      </c>
      <c r="F184" s="1">
        <f>'(Other Variables)'!G138</f>
        <v>1</v>
      </c>
      <c r="G184" s="1">
        <f>'(Other Variables)'!H138</f>
        <v>-0.33333333333333331</v>
      </c>
      <c r="H184" s="1">
        <f>'(Other Variables)'!I138</f>
        <v>-0.33333333333333331</v>
      </c>
    </row>
    <row r="185" spans="1:8" ht="12.75" customHeight="1" x14ac:dyDescent="0.2">
      <c r="A185" s="1">
        <f>'(Other Variables)'!B139</f>
        <v>-0.33333333333333331</v>
      </c>
      <c r="B185" s="1">
        <f>'(Other Variables)'!C139</f>
        <v>-0.33333333333333331</v>
      </c>
      <c r="C185" s="1">
        <f>'(Other Variables)'!D139</f>
        <v>1</v>
      </c>
      <c r="D185" s="1">
        <f>'(Other Variables)'!E139</f>
        <v>-0.33333333333333331</v>
      </c>
      <c r="E185" s="1">
        <f>'(Other Variables)'!F139</f>
        <v>-0.33333333333333331</v>
      </c>
      <c r="F185" s="1">
        <f>'(Other Variables)'!G139</f>
        <v>-0.33333333333333331</v>
      </c>
      <c r="G185" s="1">
        <f>'(Other Variables)'!H139</f>
        <v>1</v>
      </c>
      <c r="H185" s="1">
        <f>'(Other Variables)'!I139</f>
        <v>-0.33333333333333331</v>
      </c>
    </row>
    <row r="186" spans="1:8" ht="12.75" customHeight="1" x14ac:dyDescent="0.2">
      <c r="A186" s="1">
        <f>'(Other Variables)'!B140</f>
        <v>-0.33333333333333331</v>
      </c>
      <c r="B186" s="1">
        <f>'(Other Variables)'!C140</f>
        <v>-0.33333333333333331</v>
      </c>
      <c r="C186" s="1">
        <f>'(Other Variables)'!D140</f>
        <v>-0.33333333333333331</v>
      </c>
      <c r="D186" s="1">
        <f>'(Other Variables)'!E140</f>
        <v>1</v>
      </c>
      <c r="E186" s="1">
        <f>'(Other Variables)'!F140</f>
        <v>-0.33333333333333331</v>
      </c>
      <c r="F186" s="1">
        <f>'(Other Variables)'!G140</f>
        <v>-0.33333333333333331</v>
      </c>
      <c r="G186" s="1">
        <f>'(Other Variables)'!H140</f>
        <v>-0.33333333333333331</v>
      </c>
      <c r="H186" s="1">
        <f>'(Other Variables)'!I140</f>
        <v>1</v>
      </c>
    </row>
    <row r="187" spans="1:8" ht="12.75" customHeight="1" x14ac:dyDescent="0.2">
      <c r="A187">
        <f t="array" ref="A187:F187">LINEST(A181:H181,A182:H186,TRUE,FALSE)</f>
        <v>0</v>
      </c>
      <c r="B187">
        <v>0</v>
      </c>
      <c r="C187">
        <v>0</v>
      </c>
      <c r="D187">
        <v>0</v>
      </c>
      <c r="E187">
        <v>0</v>
      </c>
      <c r="F187">
        <v>0</v>
      </c>
    </row>
    <row r="189" spans="1:8" ht="12.75" customHeight="1" x14ac:dyDescent="0.2">
      <c r="A189" s="1">
        <f>'Sales History'!C113</f>
        <v>0</v>
      </c>
      <c r="B189" s="1">
        <f>'Sales History'!D113</f>
        <v>0</v>
      </c>
      <c r="C189" s="1">
        <f>'Sales History'!E113</f>
        <v>0</v>
      </c>
      <c r="D189" s="1">
        <f>'Sales History'!G113</f>
        <v>0</v>
      </c>
      <c r="E189" s="1">
        <f>'Sales History'!H113</f>
        <v>0</v>
      </c>
      <c r="F189" s="1">
        <f>'Sales History'!I113</f>
        <v>0</v>
      </c>
      <c r="G189" s="1">
        <f>'Sales History'!J113</f>
        <v>0</v>
      </c>
    </row>
    <row r="190" spans="1:8" ht="12.75" customHeight="1" x14ac:dyDescent="0.2">
      <c r="A190" s="1">
        <f>'(Other Variables)'!C131</f>
        <v>-1.5</v>
      </c>
      <c r="B190" s="1">
        <f>'(Other Variables)'!D131</f>
        <v>-1.25</v>
      </c>
      <c r="C190" s="1">
        <f>'(Other Variables)'!E131</f>
        <v>-1</v>
      </c>
      <c r="D190" s="1">
        <f>'(Other Variables)'!F131</f>
        <v>-0.75</v>
      </c>
      <c r="E190" s="1">
        <f>'(Other Variables)'!G131</f>
        <v>-0.5</v>
      </c>
      <c r="F190" s="1">
        <f>'(Other Variables)'!H131</f>
        <v>-0.25</v>
      </c>
      <c r="G190" s="1">
        <f>'(Other Variables)'!I131</f>
        <v>0</v>
      </c>
    </row>
    <row r="191" spans="1:8" ht="12.75" customHeight="1" x14ac:dyDescent="0.2">
      <c r="A191" s="1">
        <f>'(Other Variables)'!C137</f>
        <v>-0.33333333333333331</v>
      </c>
      <c r="B191" s="1">
        <f>'(Other Variables)'!D137</f>
        <v>-0.33333333333333331</v>
      </c>
      <c r="C191" s="1">
        <f>'(Other Variables)'!E137</f>
        <v>-0.33333333333333331</v>
      </c>
      <c r="D191" s="1">
        <f>'(Other Variables)'!F137</f>
        <v>1</v>
      </c>
      <c r="E191" s="1">
        <f>'(Other Variables)'!G137</f>
        <v>-0.33333333333333331</v>
      </c>
      <c r="F191" s="1">
        <f>'(Other Variables)'!H137</f>
        <v>-0.33333333333333331</v>
      </c>
      <c r="G191" s="1">
        <f>'(Other Variables)'!I137</f>
        <v>-0.33333333333333331</v>
      </c>
    </row>
    <row r="192" spans="1:8" ht="12.75" customHeight="1" x14ac:dyDescent="0.2">
      <c r="A192" s="1">
        <f>'(Other Variables)'!C138</f>
        <v>1</v>
      </c>
      <c r="B192" s="1">
        <f>'(Other Variables)'!D138</f>
        <v>-0.33333333333333331</v>
      </c>
      <c r="C192" s="1">
        <f>'(Other Variables)'!E138</f>
        <v>-0.33333333333333331</v>
      </c>
      <c r="D192" s="1">
        <f>'(Other Variables)'!F138</f>
        <v>-0.33333333333333331</v>
      </c>
      <c r="E192" s="1">
        <f>'(Other Variables)'!G138</f>
        <v>1</v>
      </c>
      <c r="F192" s="1">
        <f>'(Other Variables)'!H138</f>
        <v>-0.33333333333333331</v>
      </c>
      <c r="G192" s="1">
        <f>'(Other Variables)'!I138</f>
        <v>-0.33333333333333331</v>
      </c>
    </row>
    <row r="193" spans="1:7" ht="12.75" customHeight="1" x14ac:dyDescent="0.2">
      <c r="A193" s="1">
        <f>'(Other Variables)'!C139</f>
        <v>-0.33333333333333331</v>
      </c>
      <c r="B193" s="1">
        <f>'(Other Variables)'!D139</f>
        <v>1</v>
      </c>
      <c r="C193" s="1">
        <f>'(Other Variables)'!E139</f>
        <v>-0.33333333333333331</v>
      </c>
      <c r="D193" s="1">
        <f>'(Other Variables)'!F139</f>
        <v>-0.33333333333333331</v>
      </c>
      <c r="E193" s="1">
        <f>'(Other Variables)'!G139</f>
        <v>-0.33333333333333331</v>
      </c>
      <c r="F193" s="1">
        <f>'(Other Variables)'!H139</f>
        <v>1</v>
      </c>
      <c r="G193" s="1">
        <f>'(Other Variables)'!I139</f>
        <v>-0.33333333333333331</v>
      </c>
    </row>
    <row r="194" spans="1:7" ht="12.75" customHeight="1" x14ac:dyDescent="0.2">
      <c r="A194" s="1">
        <f>'(Other Variables)'!C140</f>
        <v>-0.33333333333333331</v>
      </c>
      <c r="B194" s="1">
        <f>'(Other Variables)'!D140</f>
        <v>-0.33333333333333331</v>
      </c>
      <c r="C194" s="1">
        <f>'(Other Variables)'!E140</f>
        <v>1</v>
      </c>
      <c r="D194" s="1">
        <f>'(Other Variables)'!F140</f>
        <v>-0.33333333333333331</v>
      </c>
      <c r="E194" s="1">
        <f>'(Other Variables)'!G140</f>
        <v>-0.33333333333333331</v>
      </c>
      <c r="F194" s="1">
        <f>'(Other Variables)'!H140</f>
        <v>-0.33333333333333331</v>
      </c>
      <c r="G194" s="1">
        <f>'(Other Variables)'!I140</f>
        <v>1</v>
      </c>
    </row>
    <row r="195" spans="1:7" ht="12.75" customHeight="1" x14ac:dyDescent="0.2">
      <c r="A195">
        <f t="array" ref="A195:F195">LINEST(A189:G189,A190:G194,TRUE,FALSE)</f>
        <v>0</v>
      </c>
      <c r="B195">
        <v>0</v>
      </c>
      <c r="C195">
        <v>0</v>
      </c>
      <c r="D195">
        <v>0</v>
      </c>
      <c r="E195">
        <v>0</v>
      </c>
      <c r="F195">
        <v>0</v>
      </c>
    </row>
    <row r="197" spans="1:7" ht="12.75" customHeight="1" x14ac:dyDescent="0.2">
      <c r="A197" s="1">
        <f>'Sales History'!D113</f>
        <v>0</v>
      </c>
      <c r="B197" s="1">
        <f>'Sales History'!E113</f>
        <v>0</v>
      </c>
      <c r="C197" s="1">
        <f>'Sales History'!G113</f>
        <v>0</v>
      </c>
      <c r="D197" s="1">
        <f>'Sales History'!H113</f>
        <v>0</v>
      </c>
      <c r="E197" s="1">
        <f>'Sales History'!I113</f>
        <v>0</v>
      </c>
      <c r="F197" s="1">
        <f>'Sales History'!J113</f>
        <v>0</v>
      </c>
    </row>
    <row r="198" spans="1:7" ht="12.75" customHeight="1" x14ac:dyDescent="0.2">
      <c r="A198" s="1">
        <f>'(Other Variables)'!D131</f>
        <v>-1.25</v>
      </c>
      <c r="B198" s="1">
        <f>'(Other Variables)'!E131</f>
        <v>-1</v>
      </c>
      <c r="C198" s="1">
        <f>'(Other Variables)'!F131</f>
        <v>-0.75</v>
      </c>
      <c r="D198" s="1">
        <f>'(Other Variables)'!G131</f>
        <v>-0.5</v>
      </c>
      <c r="E198" s="1">
        <f>'(Other Variables)'!H131</f>
        <v>-0.25</v>
      </c>
      <c r="F198" s="1">
        <f>'(Other Variables)'!I131</f>
        <v>0</v>
      </c>
    </row>
    <row r="199" spans="1:7" ht="12.75" customHeight="1" x14ac:dyDescent="0.2">
      <c r="A199" s="1">
        <f>'(Other Variables)'!D137</f>
        <v>-0.33333333333333331</v>
      </c>
      <c r="B199" s="1">
        <f>'(Other Variables)'!E137</f>
        <v>-0.33333333333333331</v>
      </c>
      <c r="C199" s="1">
        <f>'(Other Variables)'!F137</f>
        <v>1</v>
      </c>
      <c r="D199" s="1">
        <f>'(Other Variables)'!G137</f>
        <v>-0.33333333333333331</v>
      </c>
      <c r="E199" s="1">
        <f>'(Other Variables)'!H137</f>
        <v>-0.33333333333333331</v>
      </c>
      <c r="F199" s="1">
        <f>'(Other Variables)'!I137</f>
        <v>-0.33333333333333331</v>
      </c>
    </row>
    <row r="200" spans="1:7" ht="12.75" customHeight="1" x14ac:dyDescent="0.2">
      <c r="A200" s="1">
        <f>'(Other Variables)'!D138</f>
        <v>-0.33333333333333331</v>
      </c>
      <c r="B200" s="1">
        <f>'(Other Variables)'!E138</f>
        <v>-0.33333333333333331</v>
      </c>
      <c r="C200" s="1">
        <f>'(Other Variables)'!F138</f>
        <v>-0.33333333333333331</v>
      </c>
      <c r="D200" s="1">
        <f>'(Other Variables)'!G138</f>
        <v>1</v>
      </c>
      <c r="E200" s="1">
        <f>'(Other Variables)'!H138</f>
        <v>-0.33333333333333331</v>
      </c>
      <c r="F200" s="1">
        <f>'(Other Variables)'!I138</f>
        <v>-0.33333333333333331</v>
      </c>
    </row>
    <row r="201" spans="1:7" ht="12.75" customHeight="1" x14ac:dyDescent="0.2">
      <c r="A201" s="1">
        <f>'(Other Variables)'!D139</f>
        <v>1</v>
      </c>
      <c r="B201" s="1">
        <f>'(Other Variables)'!E139</f>
        <v>-0.33333333333333331</v>
      </c>
      <c r="C201" s="1">
        <f>'(Other Variables)'!F139</f>
        <v>-0.33333333333333331</v>
      </c>
      <c r="D201" s="1">
        <f>'(Other Variables)'!G139</f>
        <v>-0.33333333333333331</v>
      </c>
      <c r="E201" s="1">
        <f>'(Other Variables)'!H139</f>
        <v>1</v>
      </c>
      <c r="F201" s="1">
        <f>'(Other Variables)'!I139</f>
        <v>-0.33333333333333331</v>
      </c>
    </row>
    <row r="202" spans="1:7" ht="12.75" customHeight="1" x14ac:dyDescent="0.2">
      <c r="A202" s="1">
        <f>'(Other Variables)'!D140</f>
        <v>-0.33333333333333331</v>
      </c>
      <c r="B202" s="1">
        <f>'(Other Variables)'!E140</f>
        <v>1</v>
      </c>
      <c r="C202" s="1">
        <f>'(Other Variables)'!F140</f>
        <v>-0.33333333333333331</v>
      </c>
      <c r="D202" s="1">
        <f>'(Other Variables)'!G140</f>
        <v>-0.33333333333333331</v>
      </c>
      <c r="E202" s="1">
        <f>'(Other Variables)'!H140</f>
        <v>-0.33333333333333331</v>
      </c>
      <c r="F202" s="1">
        <f>'(Other Variables)'!I140</f>
        <v>1</v>
      </c>
    </row>
    <row r="203" spans="1:7" ht="12.75" customHeight="1" x14ac:dyDescent="0.2">
      <c r="A203">
        <f t="array" ref="A203:F203">LINEST(A197:F197,A198:F202,TRUE,FALSE)</f>
        <v>0</v>
      </c>
      <c r="B203">
        <v>0</v>
      </c>
      <c r="C203">
        <v>0</v>
      </c>
      <c r="D203">
        <v>0</v>
      </c>
      <c r="E203">
        <v>0</v>
      </c>
      <c r="F203">
        <v>0</v>
      </c>
    </row>
    <row r="205" spans="1:7" ht="12.75" customHeight="1" x14ac:dyDescent="0.2">
      <c r="A205" s="1">
        <f>'Sales History'!E113</f>
        <v>0</v>
      </c>
      <c r="B205" s="1">
        <f>'Sales History'!G113</f>
        <v>0</v>
      </c>
      <c r="C205" s="1">
        <f>'Sales History'!H113</f>
        <v>0</v>
      </c>
      <c r="D205" s="1">
        <f>'Sales History'!I113</f>
        <v>0</v>
      </c>
      <c r="E205" s="1">
        <f>'Sales History'!J113</f>
        <v>0</v>
      </c>
    </row>
    <row r="206" spans="1:7" ht="12.75" customHeight="1" x14ac:dyDescent="0.2">
      <c r="A206" s="1">
        <f>'(Other Variables)'!E131</f>
        <v>-1</v>
      </c>
      <c r="B206" s="1">
        <f>'(Other Variables)'!F131</f>
        <v>-0.75</v>
      </c>
      <c r="C206" s="1">
        <f>'(Other Variables)'!G131</f>
        <v>-0.5</v>
      </c>
      <c r="D206" s="1">
        <f>'(Other Variables)'!H131</f>
        <v>-0.25</v>
      </c>
      <c r="E206" s="1">
        <f>'(Other Variables)'!I131</f>
        <v>0</v>
      </c>
    </row>
    <row r="207" spans="1:7" ht="12.75" customHeight="1" x14ac:dyDescent="0.2">
      <c r="A207" s="1">
        <f>'(Other Variables)'!E137</f>
        <v>-0.33333333333333331</v>
      </c>
      <c r="B207" s="1">
        <f>'(Other Variables)'!F137</f>
        <v>1</v>
      </c>
      <c r="C207" s="1">
        <f>'(Other Variables)'!G137</f>
        <v>-0.33333333333333331</v>
      </c>
      <c r="D207" s="1">
        <f>'(Other Variables)'!H137</f>
        <v>-0.33333333333333331</v>
      </c>
      <c r="E207" s="1">
        <f>'(Other Variables)'!I137</f>
        <v>-0.33333333333333331</v>
      </c>
    </row>
    <row r="208" spans="1:7" ht="12.75" customHeight="1" x14ac:dyDescent="0.2">
      <c r="A208" s="1">
        <f>'(Other Variables)'!E138</f>
        <v>-0.33333333333333331</v>
      </c>
      <c r="B208" s="1">
        <f>'(Other Variables)'!F138</f>
        <v>-0.33333333333333331</v>
      </c>
      <c r="C208" s="1">
        <f>'(Other Variables)'!G138</f>
        <v>1</v>
      </c>
      <c r="D208" s="1">
        <f>'(Other Variables)'!H138</f>
        <v>-0.33333333333333331</v>
      </c>
      <c r="E208" s="1">
        <f>'(Other Variables)'!I138</f>
        <v>-0.33333333333333331</v>
      </c>
    </row>
    <row r="209" spans="1:8" ht="12.75" customHeight="1" x14ac:dyDescent="0.2">
      <c r="A209" s="1">
        <f>'(Other Variables)'!E139</f>
        <v>-0.33333333333333331</v>
      </c>
      <c r="B209" s="1">
        <f>'(Other Variables)'!F139</f>
        <v>-0.33333333333333331</v>
      </c>
      <c r="C209" s="1">
        <f>'(Other Variables)'!G139</f>
        <v>-0.33333333333333331</v>
      </c>
      <c r="D209" s="1">
        <f>'(Other Variables)'!H139</f>
        <v>1</v>
      </c>
      <c r="E209" s="1">
        <f>'(Other Variables)'!I139</f>
        <v>-0.33333333333333331</v>
      </c>
    </row>
    <row r="210" spans="1:8" ht="12.75" customHeight="1" x14ac:dyDescent="0.2">
      <c r="A210" s="1">
        <f>'(Other Variables)'!E140</f>
        <v>1</v>
      </c>
      <c r="B210" s="1">
        <f>'(Other Variables)'!F140</f>
        <v>-0.33333333333333331</v>
      </c>
      <c r="C210" s="1">
        <f>'(Other Variables)'!G140</f>
        <v>-0.33333333333333331</v>
      </c>
      <c r="D210" s="1">
        <f>'(Other Variables)'!H140</f>
        <v>-0.33333333333333331</v>
      </c>
      <c r="E210" s="1">
        <f>'(Other Variables)'!I140</f>
        <v>1</v>
      </c>
    </row>
    <row r="211" spans="1:8" ht="12.75" customHeight="1" x14ac:dyDescent="0.2">
      <c r="A211">
        <f t="array" ref="A211:F211">LINEST(A205:E205,A206:E210,TRUE,FALSE)</f>
        <v>0</v>
      </c>
      <c r="B211">
        <v>0</v>
      </c>
      <c r="C211">
        <v>0</v>
      </c>
      <c r="D211">
        <v>0</v>
      </c>
      <c r="E211">
        <v>0</v>
      </c>
      <c r="F211">
        <v>0</v>
      </c>
    </row>
    <row r="213" spans="1:8" ht="12.75" customHeight="1" x14ac:dyDescent="0.2">
      <c r="A213" s="1">
        <f>'Sales History'!G113</f>
        <v>0</v>
      </c>
      <c r="B213" s="1">
        <f>'Sales History'!H113</f>
        <v>0</v>
      </c>
      <c r="C213" s="1">
        <f>'Sales History'!I113</f>
        <v>0</v>
      </c>
      <c r="D213" s="1">
        <f>'Sales History'!J113</f>
        <v>0</v>
      </c>
    </row>
    <row r="214" spans="1:8" ht="12.75" customHeight="1" x14ac:dyDescent="0.2">
      <c r="A214" s="1">
        <f>'(Other Variables)'!F131</f>
        <v>-0.75</v>
      </c>
      <c r="B214" s="1">
        <f>'(Other Variables)'!G131</f>
        <v>-0.5</v>
      </c>
      <c r="C214" s="1">
        <f>'(Other Variables)'!H131</f>
        <v>-0.25</v>
      </c>
      <c r="D214" s="1">
        <f>'(Other Variables)'!I131</f>
        <v>0</v>
      </c>
    </row>
    <row r="215" spans="1:8" ht="12.75" customHeight="1" x14ac:dyDescent="0.2">
      <c r="A215" s="1">
        <f>'(Other Variables)'!F137</f>
        <v>1</v>
      </c>
      <c r="B215" s="1">
        <f>'(Other Variables)'!G137</f>
        <v>-0.33333333333333331</v>
      </c>
      <c r="C215" s="1">
        <f>'(Other Variables)'!H137</f>
        <v>-0.33333333333333331</v>
      </c>
      <c r="D215" s="1">
        <f>'(Other Variables)'!I137</f>
        <v>-0.33333333333333331</v>
      </c>
    </row>
    <row r="216" spans="1:8" ht="12.75" customHeight="1" x14ac:dyDescent="0.2">
      <c r="A216" s="1">
        <f>'(Other Variables)'!F138</f>
        <v>-0.33333333333333331</v>
      </c>
      <c r="B216" s="1">
        <f>'(Other Variables)'!G138</f>
        <v>1</v>
      </c>
      <c r="C216" s="1">
        <f>'(Other Variables)'!H138</f>
        <v>-0.33333333333333331</v>
      </c>
      <c r="D216" s="1">
        <f>'(Other Variables)'!I138</f>
        <v>-0.33333333333333331</v>
      </c>
    </row>
    <row r="217" spans="1:8" ht="12.75" customHeight="1" x14ac:dyDescent="0.2">
      <c r="A217" s="1">
        <f>'(Other Variables)'!F139</f>
        <v>-0.33333333333333331</v>
      </c>
      <c r="B217" s="1">
        <f>'(Other Variables)'!G139</f>
        <v>-0.33333333333333331</v>
      </c>
      <c r="C217" s="1">
        <f>'(Other Variables)'!H139</f>
        <v>1</v>
      </c>
      <c r="D217" s="1">
        <f>'(Other Variables)'!I139</f>
        <v>-0.33333333333333331</v>
      </c>
    </row>
    <row r="218" spans="1:8" ht="12.75" customHeight="1" x14ac:dyDescent="0.2">
      <c r="A218" s="1">
        <f>'(Other Variables)'!F140</f>
        <v>-0.33333333333333331</v>
      </c>
      <c r="B218" s="1">
        <f>'(Other Variables)'!G140</f>
        <v>-0.33333333333333331</v>
      </c>
      <c r="C218" s="1">
        <f>'(Other Variables)'!H140</f>
        <v>-0.33333333333333331</v>
      </c>
      <c r="D218" s="1">
        <f>'(Other Variables)'!I140</f>
        <v>1</v>
      </c>
    </row>
    <row r="219" spans="1:8" ht="12.75" customHeight="1" x14ac:dyDescent="0.2">
      <c r="A219">
        <f t="array" ref="A219:F219">LINEST(A213:D213,A214:D218,TRUE,FALSE)</f>
        <v>0</v>
      </c>
      <c r="B219">
        <v>0</v>
      </c>
      <c r="C219">
        <v>0</v>
      </c>
      <c r="D219">
        <v>0</v>
      </c>
      <c r="E219">
        <v>0</v>
      </c>
      <c r="F219">
        <v>0</v>
      </c>
    </row>
    <row r="221" spans="1:8" ht="12.75" customHeight="1" x14ac:dyDescent="0.2">
      <c r="A221" s="1">
        <f>'Sales History'!B104</f>
        <v>0</v>
      </c>
      <c r="B221" s="1">
        <f>'Sales History'!C104</f>
        <v>0</v>
      </c>
      <c r="C221" s="1">
        <f>'Sales History'!D104</f>
        <v>0</v>
      </c>
      <c r="D221" s="1">
        <f>'Sales History'!E104</f>
        <v>0</v>
      </c>
      <c r="E221" s="1">
        <f>'Sales History'!G104</f>
        <v>0</v>
      </c>
      <c r="F221" s="1">
        <f>'Sales History'!H104</f>
        <v>0</v>
      </c>
      <c r="G221" s="1">
        <f>'Sales History'!I104</f>
        <v>0</v>
      </c>
      <c r="H221" s="1">
        <f>'Sales History'!J104</f>
        <v>0</v>
      </c>
    </row>
    <row r="222" spans="1:8" ht="12.75" customHeight="1" x14ac:dyDescent="0.2">
      <c r="A222" s="1">
        <f>'(Other Variables)'!B128</f>
        <v>-1.75</v>
      </c>
      <c r="B222" s="1">
        <f>'(Other Variables)'!C128</f>
        <v>-1.5</v>
      </c>
      <c r="C222" s="1">
        <f>'(Other Variables)'!D128</f>
        <v>-1.25</v>
      </c>
      <c r="D222" s="1">
        <f>'(Other Variables)'!E128</f>
        <v>-1</v>
      </c>
      <c r="E222" s="1">
        <f>'(Other Variables)'!F128</f>
        <v>-0.75</v>
      </c>
      <c r="F222" s="1">
        <f>'(Other Variables)'!G128</f>
        <v>-0.5</v>
      </c>
      <c r="G222" s="1">
        <f>'(Other Variables)'!H128</f>
        <v>-0.25</v>
      </c>
      <c r="H222" s="1">
        <f>'(Other Variables)'!I128</f>
        <v>0</v>
      </c>
    </row>
    <row r="223" spans="1:8" ht="12.75" customHeight="1" x14ac:dyDescent="0.2">
      <c r="A223" s="1">
        <f>'(Other Variables)'!B137</f>
        <v>1</v>
      </c>
      <c r="B223" s="1">
        <f>'(Other Variables)'!C137</f>
        <v>-0.33333333333333331</v>
      </c>
      <c r="C223" s="1">
        <f>'(Other Variables)'!D137</f>
        <v>-0.33333333333333331</v>
      </c>
      <c r="D223" s="1">
        <f>'(Other Variables)'!E137</f>
        <v>-0.33333333333333331</v>
      </c>
      <c r="E223" s="1">
        <f>'(Other Variables)'!F137</f>
        <v>1</v>
      </c>
      <c r="F223" s="1">
        <f>'(Other Variables)'!G137</f>
        <v>-0.33333333333333331</v>
      </c>
      <c r="G223" s="1">
        <f>'(Other Variables)'!H137</f>
        <v>-0.33333333333333331</v>
      </c>
      <c r="H223" s="1">
        <f>'(Other Variables)'!I137</f>
        <v>-0.33333333333333331</v>
      </c>
    </row>
    <row r="224" spans="1:8" ht="12.75" customHeight="1" x14ac:dyDescent="0.2">
      <c r="A224" s="1">
        <f>'(Other Variables)'!B138</f>
        <v>-0.33333333333333331</v>
      </c>
      <c r="B224" s="1">
        <f>'(Other Variables)'!C138</f>
        <v>1</v>
      </c>
      <c r="C224" s="1">
        <f>'(Other Variables)'!D138</f>
        <v>-0.33333333333333331</v>
      </c>
      <c r="D224" s="1">
        <f>'(Other Variables)'!E138</f>
        <v>-0.33333333333333331</v>
      </c>
      <c r="E224" s="1">
        <f>'(Other Variables)'!F138</f>
        <v>-0.33333333333333331</v>
      </c>
      <c r="F224" s="1">
        <f>'(Other Variables)'!G138</f>
        <v>1</v>
      </c>
      <c r="G224" s="1">
        <f>'(Other Variables)'!H138</f>
        <v>-0.33333333333333331</v>
      </c>
      <c r="H224" s="1">
        <f>'(Other Variables)'!I138</f>
        <v>-0.33333333333333331</v>
      </c>
    </row>
    <row r="225" spans="1:8" ht="12.75" customHeight="1" x14ac:dyDescent="0.2">
      <c r="A225" s="1">
        <f>'(Other Variables)'!B139</f>
        <v>-0.33333333333333331</v>
      </c>
      <c r="B225" s="1">
        <f>'(Other Variables)'!C139</f>
        <v>-0.33333333333333331</v>
      </c>
      <c r="C225" s="1">
        <f>'(Other Variables)'!D139</f>
        <v>1</v>
      </c>
      <c r="D225" s="1">
        <f>'(Other Variables)'!E139</f>
        <v>-0.33333333333333331</v>
      </c>
      <c r="E225" s="1">
        <f>'(Other Variables)'!F139</f>
        <v>-0.33333333333333331</v>
      </c>
      <c r="F225" s="1">
        <f>'(Other Variables)'!G139</f>
        <v>-0.33333333333333331</v>
      </c>
      <c r="G225" s="1">
        <f>'(Other Variables)'!H139</f>
        <v>1</v>
      </c>
      <c r="H225" s="1">
        <f>'(Other Variables)'!I139</f>
        <v>-0.33333333333333331</v>
      </c>
    </row>
    <row r="226" spans="1:8" ht="12.75" customHeight="1" x14ac:dyDescent="0.2">
      <c r="A226" s="1">
        <f>'(Other Variables)'!B140</f>
        <v>-0.33333333333333331</v>
      </c>
      <c r="B226" s="1">
        <f>'(Other Variables)'!C140</f>
        <v>-0.33333333333333331</v>
      </c>
      <c r="C226" s="1">
        <f>'(Other Variables)'!D140</f>
        <v>-0.33333333333333331</v>
      </c>
      <c r="D226" s="1">
        <f>'(Other Variables)'!E140</f>
        <v>1</v>
      </c>
      <c r="E226" s="1">
        <f>'(Other Variables)'!F140</f>
        <v>-0.33333333333333331</v>
      </c>
      <c r="F226" s="1">
        <f>'(Other Variables)'!G140</f>
        <v>-0.33333333333333331</v>
      </c>
      <c r="G226" s="1">
        <f>'(Other Variables)'!H140</f>
        <v>-0.33333333333333331</v>
      </c>
      <c r="H226" s="1">
        <f>'(Other Variables)'!I140</f>
        <v>1</v>
      </c>
    </row>
    <row r="227" spans="1:8" ht="12.75" customHeight="1" x14ac:dyDescent="0.2">
      <c r="A227">
        <f t="array" ref="A227:F231">LINEST(A221:H221,A222:H226,TRUE,TRUE)</f>
        <v>0</v>
      </c>
      <c r="B227">
        <v>0</v>
      </c>
      <c r="C227">
        <v>0</v>
      </c>
      <c r="D227">
        <v>0</v>
      </c>
      <c r="E227">
        <v>0</v>
      </c>
      <c r="F227">
        <v>0</v>
      </c>
    </row>
    <row r="228" spans="1:8" ht="12.75" customHeight="1" x14ac:dyDescent="0.2">
      <c r="A228">
        <v>0</v>
      </c>
      <c r="B228">
        <v>0</v>
      </c>
      <c r="C228">
        <v>0</v>
      </c>
      <c r="D228">
        <v>0</v>
      </c>
      <c r="E228">
        <v>0</v>
      </c>
      <c r="F228">
        <v>0</v>
      </c>
    </row>
    <row r="229" spans="1:8" ht="12.75" customHeight="1" x14ac:dyDescent="0.2">
      <c r="A229">
        <v>1</v>
      </c>
      <c r="B229">
        <v>0</v>
      </c>
      <c r="C229" t="e">
        <v>#N/A</v>
      </c>
      <c r="D229" t="e">
        <v>#N/A</v>
      </c>
      <c r="E229" t="e">
        <v>#N/A</v>
      </c>
      <c r="F229" t="e">
        <v>#N/A</v>
      </c>
    </row>
    <row r="230" spans="1:8" ht="12.75" customHeight="1" x14ac:dyDescent="0.2">
      <c r="A230" t="e">
        <v>#NUM!</v>
      </c>
      <c r="B230">
        <v>3</v>
      </c>
      <c r="C230" t="e">
        <v>#N/A</v>
      </c>
      <c r="D230" t="e">
        <v>#N/A</v>
      </c>
      <c r="E230" t="e">
        <v>#N/A</v>
      </c>
      <c r="F230" t="e">
        <v>#N/A</v>
      </c>
    </row>
    <row r="231" spans="1:8" ht="12.75" customHeight="1" x14ac:dyDescent="0.2">
      <c r="A231">
        <v>0</v>
      </c>
      <c r="B231">
        <v>0</v>
      </c>
      <c r="C231" t="e">
        <v>#N/A</v>
      </c>
      <c r="D231" t="e">
        <v>#N/A</v>
      </c>
      <c r="E231" t="e">
        <v>#N/A</v>
      </c>
      <c r="F231" t="e">
        <v>#N/A</v>
      </c>
    </row>
    <row r="233" spans="1:8" ht="12.75" customHeight="1" x14ac:dyDescent="0.2">
      <c r="A233" s="1">
        <f>'Sales History'!C104</f>
        <v>0</v>
      </c>
      <c r="B233" s="1">
        <f>'Sales History'!D104</f>
        <v>0</v>
      </c>
      <c r="C233" s="1">
        <f>'Sales History'!E104</f>
        <v>0</v>
      </c>
      <c r="D233" s="1">
        <f>'Sales History'!G104</f>
        <v>0</v>
      </c>
      <c r="E233" s="1">
        <f>'Sales History'!H104</f>
        <v>0</v>
      </c>
      <c r="F233" s="1">
        <f>'Sales History'!I104</f>
        <v>0</v>
      </c>
      <c r="G233" s="1">
        <f>'Sales History'!J104</f>
        <v>0</v>
      </c>
    </row>
    <row r="234" spans="1:8" ht="12.75" customHeight="1" x14ac:dyDescent="0.2">
      <c r="A234" s="1">
        <f>'(Other Variables)'!C128</f>
        <v>-1.5</v>
      </c>
      <c r="B234" s="1">
        <f>'(Other Variables)'!D128</f>
        <v>-1.25</v>
      </c>
      <c r="C234" s="1">
        <f>'(Other Variables)'!E128</f>
        <v>-1</v>
      </c>
      <c r="D234" s="1">
        <f>'(Other Variables)'!F128</f>
        <v>-0.75</v>
      </c>
      <c r="E234" s="1">
        <f>'(Other Variables)'!G128</f>
        <v>-0.5</v>
      </c>
      <c r="F234" s="1">
        <f>'(Other Variables)'!H128</f>
        <v>-0.25</v>
      </c>
      <c r="G234" s="1">
        <f>'(Other Variables)'!I128</f>
        <v>0</v>
      </c>
    </row>
    <row r="235" spans="1:8" ht="12.75" customHeight="1" x14ac:dyDescent="0.2">
      <c r="A235" s="1">
        <f>'(Other Variables)'!C137</f>
        <v>-0.33333333333333331</v>
      </c>
      <c r="B235" s="1">
        <f>'(Other Variables)'!D137</f>
        <v>-0.33333333333333331</v>
      </c>
      <c r="C235" s="1">
        <f>'(Other Variables)'!E137</f>
        <v>-0.33333333333333331</v>
      </c>
      <c r="D235" s="1">
        <f>'(Other Variables)'!F137</f>
        <v>1</v>
      </c>
      <c r="E235" s="1">
        <f>'(Other Variables)'!G137</f>
        <v>-0.33333333333333331</v>
      </c>
      <c r="F235" s="1">
        <f>'(Other Variables)'!H137</f>
        <v>-0.33333333333333331</v>
      </c>
      <c r="G235" s="1">
        <f>'(Other Variables)'!I137</f>
        <v>-0.33333333333333331</v>
      </c>
    </row>
    <row r="236" spans="1:8" ht="12.75" customHeight="1" x14ac:dyDescent="0.2">
      <c r="A236" s="1">
        <f>'(Other Variables)'!C138</f>
        <v>1</v>
      </c>
      <c r="B236" s="1">
        <f>'(Other Variables)'!D138</f>
        <v>-0.33333333333333331</v>
      </c>
      <c r="C236" s="1">
        <f>'(Other Variables)'!E138</f>
        <v>-0.33333333333333331</v>
      </c>
      <c r="D236" s="1">
        <f>'(Other Variables)'!F138</f>
        <v>-0.33333333333333331</v>
      </c>
      <c r="E236" s="1">
        <f>'(Other Variables)'!G138</f>
        <v>1</v>
      </c>
      <c r="F236" s="1">
        <f>'(Other Variables)'!H138</f>
        <v>-0.33333333333333331</v>
      </c>
      <c r="G236" s="1">
        <f>'(Other Variables)'!I138</f>
        <v>-0.33333333333333331</v>
      </c>
    </row>
    <row r="237" spans="1:8" ht="12.75" customHeight="1" x14ac:dyDescent="0.2">
      <c r="A237" s="1">
        <f>'(Other Variables)'!C139</f>
        <v>-0.33333333333333331</v>
      </c>
      <c r="B237" s="1">
        <f>'(Other Variables)'!D139</f>
        <v>1</v>
      </c>
      <c r="C237" s="1">
        <f>'(Other Variables)'!E139</f>
        <v>-0.33333333333333331</v>
      </c>
      <c r="D237" s="1">
        <f>'(Other Variables)'!F139</f>
        <v>-0.33333333333333331</v>
      </c>
      <c r="E237" s="1">
        <f>'(Other Variables)'!G139</f>
        <v>-0.33333333333333331</v>
      </c>
      <c r="F237" s="1">
        <f>'(Other Variables)'!H139</f>
        <v>1</v>
      </c>
      <c r="G237" s="1">
        <f>'(Other Variables)'!I139</f>
        <v>-0.33333333333333331</v>
      </c>
    </row>
    <row r="238" spans="1:8" ht="12.75" customHeight="1" x14ac:dyDescent="0.2">
      <c r="A238" s="1">
        <f>'(Other Variables)'!C140</f>
        <v>-0.33333333333333331</v>
      </c>
      <c r="B238" s="1">
        <f>'(Other Variables)'!D140</f>
        <v>-0.33333333333333331</v>
      </c>
      <c r="C238" s="1">
        <f>'(Other Variables)'!E140</f>
        <v>1</v>
      </c>
      <c r="D238" s="1">
        <f>'(Other Variables)'!F140</f>
        <v>-0.33333333333333331</v>
      </c>
      <c r="E238" s="1">
        <f>'(Other Variables)'!G140</f>
        <v>-0.33333333333333331</v>
      </c>
      <c r="F238" s="1">
        <f>'(Other Variables)'!H140</f>
        <v>-0.33333333333333331</v>
      </c>
      <c r="G238" s="1">
        <f>'(Other Variables)'!I140</f>
        <v>1</v>
      </c>
    </row>
    <row r="239" spans="1:8" ht="12.75" customHeight="1" x14ac:dyDescent="0.2">
      <c r="A239">
        <f t="array" ref="A239:F243">LINEST(A233:G233,A234:G238,TRUE,TRUE)</f>
        <v>0</v>
      </c>
      <c r="B239">
        <v>0</v>
      </c>
      <c r="C239">
        <v>0</v>
      </c>
      <c r="D239">
        <v>0</v>
      </c>
      <c r="E239">
        <v>0</v>
      </c>
      <c r="F239">
        <v>0</v>
      </c>
    </row>
    <row r="240" spans="1:8" ht="12.75" customHeight="1" x14ac:dyDescent="0.2">
      <c r="A240">
        <v>0</v>
      </c>
      <c r="B240">
        <v>0</v>
      </c>
      <c r="C240">
        <v>0</v>
      </c>
      <c r="D240">
        <v>0</v>
      </c>
      <c r="E240">
        <v>0</v>
      </c>
      <c r="F240">
        <v>0</v>
      </c>
    </row>
    <row r="241" spans="1:6" ht="12.75" customHeight="1" x14ac:dyDescent="0.2">
      <c r="A241">
        <v>1</v>
      </c>
      <c r="B241">
        <v>0</v>
      </c>
      <c r="C241" t="e">
        <v>#N/A</v>
      </c>
      <c r="D241" t="e">
        <v>#N/A</v>
      </c>
      <c r="E241" t="e">
        <v>#N/A</v>
      </c>
      <c r="F241" t="e">
        <v>#N/A</v>
      </c>
    </row>
    <row r="242" spans="1:6" ht="12.75" customHeight="1" x14ac:dyDescent="0.2">
      <c r="A242" t="e">
        <v>#NUM!</v>
      </c>
      <c r="B242">
        <v>2</v>
      </c>
      <c r="C242" t="e">
        <v>#N/A</v>
      </c>
      <c r="D242" t="e">
        <v>#N/A</v>
      </c>
      <c r="E242" t="e">
        <v>#N/A</v>
      </c>
      <c r="F242" t="e">
        <v>#N/A</v>
      </c>
    </row>
    <row r="243" spans="1:6" ht="12.75" customHeight="1" x14ac:dyDescent="0.2">
      <c r="A243">
        <v>0</v>
      </c>
      <c r="B243">
        <v>0</v>
      </c>
      <c r="C243" t="e">
        <v>#N/A</v>
      </c>
      <c r="D243" t="e">
        <v>#N/A</v>
      </c>
      <c r="E243" t="e">
        <v>#N/A</v>
      </c>
      <c r="F243" t="e">
        <v>#N/A</v>
      </c>
    </row>
    <row r="245" spans="1:6" ht="12.75" customHeight="1" x14ac:dyDescent="0.2">
      <c r="A245" s="1">
        <f>'Sales History'!D104</f>
        <v>0</v>
      </c>
      <c r="B245" s="1">
        <f>'Sales History'!E104</f>
        <v>0</v>
      </c>
      <c r="C245" s="1">
        <f>'Sales History'!G104</f>
        <v>0</v>
      </c>
      <c r="D245" s="1">
        <f>'Sales History'!H104</f>
        <v>0</v>
      </c>
      <c r="E245" s="1">
        <f>'Sales History'!I104</f>
        <v>0</v>
      </c>
      <c r="F245" s="1">
        <f>'Sales History'!J104</f>
        <v>0</v>
      </c>
    </row>
    <row r="246" spans="1:6" ht="12.75" customHeight="1" x14ac:dyDescent="0.2">
      <c r="A246" s="1">
        <f>'(Other Variables)'!D128</f>
        <v>-1.25</v>
      </c>
      <c r="B246" s="1">
        <f>'(Other Variables)'!E128</f>
        <v>-1</v>
      </c>
      <c r="C246" s="1">
        <f>'(Other Variables)'!F128</f>
        <v>-0.75</v>
      </c>
      <c r="D246" s="1">
        <f>'(Other Variables)'!G128</f>
        <v>-0.5</v>
      </c>
      <c r="E246" s="1">
        <f>'(Other Variables)'!H128</f>
        <v>-0.25</v>
      </c>
      <c r="F246" s="1">
        <f>'(Other Variables)'!I128</f>
        <v>0</v>
      </c>
    </row>
    <row r="247" spans="1:6" ht="12.75" customHeight="1" x14ac:dyDescent="0.2">
      <c r="A247" s="1">
        <f>'(Other Variables)'!D137</f>
        <v>-0.33333333333333331</v>
      </c>
      <c r="B247" s="1">
        <f>'(Other Variables)'!E137</f>
        <v>-0.33333333333333331</v>
      </c>
      <c r="C247" s="1">
        <f>'(Other Variables)'!F137</f>
        <v>1</v>
      </c>
      <c r="D247" s="1">
        <f>'(Other Variables)'!G137</f>
        <v>-0.33333333333333331</v>
      </c>
      <c r="E247" s="1">
        <f>'(Other Variables)'!H137</f>
        <v>-0.33333333333333331</v>
      </c>
      <c r="F247" s="1">
        <f>'(Other Variables)'!I137</f>
        <v>-0.33333333333333331</v>
      </c>
    </row>
    <row r="248" spans="1:6" ht="12.75" customHeight="1" x14ac:dyDescent="0.2">
      <c r="A248" s="1">
        <f>'(Other Variables)'!D138</f>
        <v>-0.33333333333333331</v>
      </c>
      <c r="B248" s="1">
        <f>'(Other Variables)'!E138</f>
        <v>-0.33333333333333331</v>
      </c>
      <c r="C248" s="1">
        <f>'(Other Variables)'!F138</f>
        <v>-0.33333333333333331</v>
      </c>
      <c r="D248" s="1">
        <f>'(Other Variables)'!G138</f>
        <v>1</v>
      </c>
      <c r="E248" s="1">
        <f>'(Other Variables)'!H138</f>
        <v>-0.33333333333333331</v>
      </c>
      <c r="F248" s="1">
        <f>'(Other Variables)'!I138</f>
        <v>-0.33333333333333331</v>
      </c>
    </row>
    <row r="249" spans="1:6" ht="12.75" customHeight="1" x14ac:dyDescent="0.2">
      <c r="A249" s="1">
        <f>'(Other Variables)'!D139</f>
        <v>1</v>
      </c>
      <c r="B249" s="1">
        <f>'(Other Variables)'!E139</f>
        <v>-0.33333333333333331</v>
      </c>
      <c r="C249" s="1">
        <f>'(Other Variables)'!F139</f>
        <v>-0.33333333333333331</v>
      </c>
      <c r="D249" s="1">
        <f>'(Other Variables)'!G139</f>
        <v>-0.33333333333333331</v>
      </c>
      <c r="E249" s="1">
        <f>'(Other Variables)'!H139</f>
        <v>1</v>
      </c>
      <c r="F249" s="1">
        <f>'(Other Variables)'!I139</f>
        <v>-0.33333333333333331</v>
      </c>
    </row>
    <row r="250" spans="1:6" ht="12.75" customHeight="1" x14ac:dyDescent="0.2">
      <c r="A250" s="1">
        <f>'(Other Variables)'!D140</f>
        <v>-0.33333333333333331</v>
      </c>
      <c r="B250" s="1">
        <f>'(Other Variables)'!E140</f>
        <v>1</v>
      </c>
      <c r="C250" s="1">
        <f>'(Other Variables)'!F140</f>
        <v>-0.33333333333333331</v>
      </c>
      <c r="D250" s="1">
        <f>'(Other Variables)'!G140</f>
        <v>-0.33333333333333331</v>
      </c>
      <c r="E250" s="1">
        <f>'(Other Variables)'!H140</f>
        <v>-0.33333333333333331</v>
      </c>
      <c r="F250" s="1">
        <f>'(Other Variables)'!I140</f>
        <v>1</v>
      </c>
    </row>
    <row r="251" spans="1:6" ht="12.75" customHeight="1" x14ac:dyDescent="0.2">
      <c r="A251">
        <f t="array" ref="A251:F255">LINEST(A245:F245,A246:F250,TRUE,TRUE)</f>
        <v>0</v>
      </c>
      <c r="B251">
        <v>0</v>
      </c>
      <c r="C251">
        <v>0</v>
      </c>
      <c r="D251">
        <v>0</v>
      </c>
      <c r="E251">
        <v>0</v>
      </c>
      <c r="F251">
        <v>0</v>
      </c>
    </row>
    <row r="252" spans="1:6" ht="12.75" customHeight="1" x14ac:dyDescent="0.2">
      <c r="A252">
        <v>0</v>
      </c>
      <c r="B252">
        <v>0</v>
      </c>
      <c r="C252">
        <v>0</v>
      </c>
      <c r="D252">
        <v>0</v>
      </c>
      <c r="E252">
        <v>0</v>
      </c>
      <c r="F252">
        <v>0</v>
      </c>
    </row>
    <row r="253" spans="1:6" ht="12.75" customHeight="1" x14ac:dyDescent="0.2">
      <c r="A253">
        <v>1</v>
      </c>
      <c r="B253">
        <v>0</v>
      </c>
      <c r="C253" t="e">
        <v>#N/A</v>
      </c>
      <c r="D253" t="e">
        <v>#N/A</v>
      </c>
      <c r="E253" t="e">
        <v>#N/A</v>
      </c>
      <c r="F253" t="e">
        <v>#N/A</v>
      </c>
    </row>
    <row r="254" spans="1:6" ht="12.75" customHeight="1" x14ac:dyDescent="0.2">
      <c r="A254" t="e">
        <v>#NUM!</v>
      </c>
      <c r="B254">
        <v>1</v>
      </c>
      <c r="C254" t="e">
        <v>#N/A</v>
      </c>
      <c r="D254" t="e">
        <v>#N/A</v>
      </c>
      <c r="E254" t="e">
        <v>#N/A</v>
      </c>
      <c r="F254" t="e">
        <v>#N/A</v>
      </c>
    </row>
    <row r="255" spans="1:6" ht="12.75" customHeight="1" x14ac:dyDescent="0.2">
      <c r="A255">
        <v>0</v>
      </c>
      <c r="B255">
        <v>0</v>
      </c>
      <c r="C255" t="e">
        <v>#N/A</v>
      </c>
      <c r="D255" t="e">
        <v>#N/A</v>
      </c>
      <c r="E255" t="e">
        <v>#N/A</v>
      </c>
      <c r="F255" t="e">
        <v>#N/A</v>
      </c>
    </row>
    <row r="257" spans="1:6" ht="12.75" customHeight="1" x14ac:dyDescent="0.2">
      <c r="A257" s="1">
        <f>'Sales History'!E104</f>
        <v>0</v>
      </c>
      <c r="B257" s="1">
        <f>'Sales History'!G104</f>
        <v>0</v>
      </c>
      <c r="C257" s="1">
        <f>'Sales History'!H104</f>
        <v>0</v>
      </c>
      <c r="D257" s="1">
        <f>'Sales History'!I104</f>
        <v>0</v>
      </c>
      <c r="E257" s="1">
        <f>'Sales History'!J104</f>
        <v>0</v>
      </c>
    </row>
    <row r="258" spans="1:6" ht="12.75" customHeight="1" x14ac:dyDescent="0.2">
      <c r="A258" s="1">
        <f>'(Other Variables)'!E128</f>
        <v>-1</v>
      </c>
      <c r="B258" s="1">
        <f>'(Other Variables)'!F128</f>
        <v>-0.75</v>
      </c>
      <c r="C258" s="1">
        <f>'(Other Variables)'!G128</f>
        <v>-0.5</v>
      </c>
      <c r="D258" s="1">
        <f>'(Other Variables)'!H128</f>
        <v>-0.25</v>
      </c>
      <c r="E258" s="1">
        <f>'(Other Variables)'!I128</f>
        <v>0</v>
      </c>
    </row>
    <row r="259" spans="1:6" ht="12.75" customHeight="1" x14ac:dyDescent="0.2">
      <c r="A259" s="1">
        <f>'(Other Variables)'!E137</f>
        <v>-0.33333333333333331</v>
      </c>
      <c r="B259" s="1">
        <f>'(Other Variables)'!F137</f>
        <v>1</v>
      </c>
      <c r="C259" s="1">
        <f>'(Other Variables)'!G137</f>
        <v>-0.33333333333333331</v>
      </c>
      <c r="D259" s="1">
        <f>'(Other Variables)'!H137</f>
        <v>-0.33333333333333331</v>
      </c>
      <c r="E259" s="1">
        <f>'(Other Variables)'!I137</f>
        <v>-0.33333333333333331</v>
      </c>
    </row>
    <row r="260" spans="1:6" ht="12.75" customHeight="1" x14ac:dyDescent="0.2">
      <c r="A260" s="1">
        <f>'(Other Variables)'!E138</f>
        <v>-0.33333333333333331</v>
      </c>
      <c r="B260" s="1">
        <f>'(Other Variables)'!F138</f>
        <v>-0.33333333333333331</v>
      </c>
      <c r="C260" s="1">
        <f>'(Other Variables)'!G138</f>
        <v>1</v>
      </c>
      <c r="D260" s="1">
        <f>'(Other Variables)'!H138</f>
        <v>-0.33333333333333331</v>
      </c>
      <c r="E260" s="1">
        <f>'(Other Variables)'!I138</f>
        <v>-0.33333333333333331</v>
      </c>
    </row>
    <row r="261" spans="1:6" ht="12.75" customHeight="1" x14ac:dyDescent="0.2">
      <c r="A261" s="1">
        <f>'(Other Variables)'!E139</f>
        <v>-0.33333333333333331</v>
      </c>
      <c r="B261" s="1">
        <f>'(Other Variables)'!F139</f>
        <v>-0.33333333333333331</v>
      </c>
      <c r="C261" s="1">
        <f>'(Other Variables)'!G139</f>
        <v>-0.33333333333333331</v>
      </c>
      <c r="D261" s="1">
        <f>'(Other Variables)'!H139</f>
        <v>1</v>
      </c>
      <c r="E261" s="1">
        <f>'(Other Variables)'!I139</f>
        <v>-0.33333333333333331</v>
      </c>
    </row>
    <row r="262" spans="1:6" ht="12.75" customHeight="1" x14ac:dyDescent="0.2">
      <c r="A262" s="1">
        <f>'(Other Variables)'!E140</f>
        <v>1</v>
      </c>
      <c r="B262" s="1">
        <f>'(Other Variables)'!F140</f>
        <v>-0.33333333333333331</v>
      </c>
      <c r="C262" s="1">
        <f>'(Other Variables)'!G140</f>
        <v>-0.33333333333333331</v>
      </c>
      <c r="D262" s="1">
        <f>'(Other Variables)'!H140</f>
        <v>-0.33333333333333331</v>
      </c>
      <c r="E262" s="1">
        <f>'(Other Variables)'!I140</f>
        <v>1</v>
      </c>
    </row>
    <row r="263" spans="1:6" ht="12.75" customHeight="1" x14ac:dyDescent="0.2">
      <c r="A263">
        <f t="array" ref="A263:F267">LINEST(A257:E257,A258:E262,TRUE,TRUE)</f>
        <v>0</v>
      </c>
      <c r="B263">
        <v>0</v>
      </c>
      <c r="C263">
        <v>0</v>
      </c>
      <c r="D263">
        <v>0</v>
      </c>
      <c r="E263">
        <v>0</v>
      </c>
      <c r="F263">
        <v>0</v>
      </c>
    </row>
    <row r="264" spans="1:6" ht="12.75" customHeight="1" x14ac:dyDescent="0.2">
      <c r="A264">
        <v>0</v>
      </c>
      <c r="B264">
        <v>0</v>
      </c>
      <c r="C264">
        <v>0</v>
      </c>
      <c r="D264">
        <v>0</v>
      </c>
      <c r="E264">
        <v>0</v>
      </c>
      <c r="F264">
        <v>0</v>
      </c>
    </row>
    <row r="265" spans="1:6" ht="12.75" customHeight="1" x14ac:dyDescent="0.2">
      <c r="A265">
        <v>1</v>
      </c>
      <c r="B265">
        <v>0</v>
      </c>
      <c r="C265" t="e">
        <v>#N/A</v>
      </c>
      <c r="D265" t="e">
        <v>#N/A</v>
      </c>
      <c r="E265" t="e">
        <v>#N/A</v>
      </c>
      <c r="F265" t="e">
        <v>#N/A</v>
      </c>
    </row>
    <row r="266" spans="1:6" ht="12.75" customHeight="1" x14ac:dyDescent="0.2">
      <c r="A266" t="e">
        <v>#NUM!</v>
      </c>
      <c r="B266">
        <v>0</v>
      </c>
      <c r="C266" t="e">
        <v>#N/A</v>
      </c>
      <c r="D266" t="e">
        <v>#N/A</v>
      </c>
      <c r="E266" t="e">
        <v>#N/A</v>
      </c>
      <c r="F266" t="e">
        <v>#N/A</v>
      </c>
    </row>
    <row r="267" spans="1:6" ht="12.75" customHeight="1" x14ac:dyDescent="0.2">
      <c r="A267">
        <v>0</v>
      </c>
      <c r="B267">
        <v>0</v>
      </c>
      <c r="C267" t="e">
        <v>#N/A</v>
      </c>
      <c r="D267" t="e">
        <v>#N/A</v>
      </c>
      <c r="E267" t="e">
        <v>#N/A</v>
      </c>
      <c r="F267" t="e">
        <v>#N/A</v>
      </c>
    </row>
    <row r="269" spans="1:6" ht="12.75" customHeight="1" x14ac:dyDescent="0.2">
      <c r="A269" s="1">
        <f>'Sales History'!G104</f>
        <v>0</v>
      </c>
      <c r="B269" s="1">
        <f>'Sales History'!H104</f>
        <v>0</v>
      </c>
      <c r="C269" s="1">
        <f>'Sales History'!I104</f>
        <v>0</v>
      </c>
      <c r="D269" s="1">
        <f>'Sales History'!J104</f>
        <v>0</v>
      </c>
    </row>
    <row r="270" spans="1:6" ht="12.75" customHeight="1" x14ac:dyDescent="0.2">
      <c r="A270" s="1">
        <f>'(Other Variables)'!F128</f>
        <v>-0.75</v>
      </c>
      <c r="B270" s="1">
        <f>'(Other Variables)'!G128</f>
        <v>-0.5</v>
      </c>
      <c r="C270" s="1">
        <f>'(Other Variables)'!H128</f>
        <v>-0.25</v>
      </c>
      <c r="D270" s="1">
        <f>'(Other Variables)'!I128</f>
        <v>0</v>
      </c>
    </row>
    <row r="271" spans="1:6" ht="12.75" customHeight="1" x14ac:dyDescent="0.2">
      <c r="A271" s="1">
        <f>'(Other Variables)'!F137</f>
        <v>1</v>
      </c>
      <c r="B271" s="1">
        <f>'(Other Variables)'!G137</f>
        <v>-0.33333333333333331</v>
      </c>
      <c r="C271" s="1">
        <f>'(Other Variables)'!H137</f>
        <v>-0.33333333333333331</v>
      </c>
      <c r="D271" s="1">
        <f>'(Other Variables)'!I137</f>
        <v>-0.33333333333333331</v>
      </c>
    </row>
    <row r="272" spans="1:6" ht="12.75" customHeight="1" x14ac:dyDescent="0.2">
      <c r="A272" s="1">
        <f>'(Other Variables)'!F138</f>
        <v>-0.33333333333333331</v>
      </c>
      <c r="B272" s="1">
        <f>'(Other Variables)'!G138</f>
        <v>1</v>
      </c>
      <c r="C272" s="1">
        <f>'(Other Variables)'!H138</f>
        <v>-0.33333333333333331</v>
      </c>
      <c r="D272" s="1">
        <f>'(Other Variables)'!I138</f>
        <v>-0.33333333333333331</v>
      </c>
    </row>
    <row r="273" spans="1:8" ht="12.75" customHeight="1" x14ac:dyDescent="0.2">
      <c r="A273" s="1">
        <f>'(Other Variables)'!F139</f>
        <v>-0.33333333333333331</v>
      </c>
      <c r="B273" s="1">
        <f>'(Other Variables)'!G139</f>
        <v>-0.33333333333333331</v>
      </c>
      <c r="C273" s="1">
        <f>'(Other Variables)'!H139</f>
        <v>1</v>
      </c>
      <c r="D273" s="1">
        <f>'(Other Variables)'!I139</f>
        <v>-0.33333333333333331</v>
      </c>
    </row>
    <row r="274" spans="1:8" ht="12.75" customHeight="1" x14ac:dyDescent="0.2">
      <c r="A274" s="1">
        <f>'(Other Variables)'!F140</f>
        <v>-0.33333333333333331</v>
      </c>
      <c r="B274" s="1">
        <f>'(Other Variables)'!G140</f>
        <v>-0.33333333333333331</v>
      </c>
      <c r="C274" s="1">
        <f>'(Other Variables)'!H140</f>
        <v>-0.33333333333333331</v>
      </c>
      <c r="D274" s="1">
        <f>'(Other Variables)'!I140</f>
        <v>1</v>
      </c>
    </row>
    <row r="275" spans="1:8" ht="12.75" customHeight="1" x14ac:dyDescent="0.2">
      <c r="A275">
        <f t="array" ref="A275:F279">LINEST(A269:D269,A270:D274,TRUE,TRUE)</f>
        <v>0</v>
      </c>
      <c r="B275">
        <v>0</v>
      </c>
      <c r="C275">
        <v>0</v>
      </c>
      <c r="D275">
        <v>0</v>
      </c>
      <c r="E275">
        <v>0</v>
      </c>
      <c r="F275">
        <v>0</v>
      </c>
    </row>
    <row r="276" spans="1:8" ht="12.75" customHeight="1" x14ac:dyDescent="0.2">
      <c r="A276">
        <v>0</v>
      </c>
      <c r="B276">
        <v>0</v>
      </c>
      <c r="C276">
        <v>0</v>
      </c>
      <c r="D276">
        <v>0</v>
      </c>
      <c r="E276">
        <v>0</v>
      </c>
      <c r="F276">
        <v>0</v>
      </c>
    </row>
    <row r="277" spans="1:8" ht="12.75" customHeight="1" x14ac:dyDescent="0.2">
      <c r="A277">
        <v>1</v>
      </c>
      <c r="B277">
        <v>0</v>
      </c>
      <c r="C277" t="e">
        <v>#N/A</v>
      </c>
      <c r="D277" t="e">
        <v>#N/A</v>
      </c>
      <c r="E277" t="e">
        <v>#N/A</v>
      </c>
      <c r="F277" t="e">
        <v>#N/A</v>
      </c>
    </row>
    <row r="278" spans="1:8" ht="12.75" customHeight="1" x14ac:dyDescent="0.2">
      <c r="A278" t="e">
        <v>#NUM!</v>
      </c>
      <c r="B278">
        <v>0</v>
      </c>
      <c r="C278" t="e">
        <v>#N/A</v>
      </c>
      <c r="D278" t="e">
        <v>#N/A</v>
      </c>
      <c r="E278" t="e">
        <v>#N/A</v>
      </c>
      <c r="F278" t="e">
        <v>#N/A</v>
      </c>
    </row>
    <row r="279" spans="1:8" ht="12.75" customHeight="1" x14ac:dyDescent="0.2">
      <c r="A279">
        <v>0</v>
      </c>
      <c r="B279">
        <v>0</v>
      </c>
      <c r="C279" t="e">
        <v>#N/A</v>
      </c>
      <c r="D279" t="e">
        <v>#N/A</v>
      </c>
      <c r="E279" t="e">
        <v>#N/A</v>
      </c>
      <c r="F279" t="e">
        <v>#N/A</v>
      </c>
    </row>
    <row r="281" spans="1:8" ht="12.75" customHeight="1" x14ac:dyDescent="0.2">
      <c r="A281" s="1">
        <f>'Sales History'!B104</f>
        <v>0</v>
      </c>
      <c r="B281" s="1">
        <f>'Sales History'!C104</f>
        <v>0</v>
      </c>
      <c r="C281" s="1">
        <f>'Sales History'!D104</f>
        <v>0</v>
      </c>
      <c r="D281" s="1">
        <f>'Sales History'!E104</f>
        <v>0</v>
      </c>
      <c r="E281" s="1">
        <f>'Sales History'!G104</f>
        <v>0</v>
      </c>
      <c r="F281" s="1">
        <f>'Sales History'!H104</f>
        <v>0</v>
      </c>
      <c r="G281" s="1">
        <f>'Sales History'!I104</f>
        <v>0</v>
      </c>
      <c r="H281" s="1">
        <f>'Sales History'!J104</f>
        <v>0</v>
      </c>
    </row>
    <row r="282" spans="1:8" ht="12.75" customHeight="1" x14ac:dyDescent="0.2">
      <c r="A282" s="1">
        <f>'(Other Variables)'!B131</f>
        <v>-1.75</v>
      </c>
      <c r="B282" s="1">
        <f>'(Other Variables)'!C131</f>
        <v>-1.5</v>
      </c>
      <c r="C282" s="1">
        <f>'(Other Variables)'!D131</f>
        <v>-1.25</v>
      </c>
      <c r="D282" s="1">
        <f>'(Other Variables)'!E131</f>
        <v>-1</v>
      </c>
      <c r="E282" s="1">
        <f>'(Other Variables)'!F131</f>
        <v>-0.75</v>
      </c>
      <c r="F282" s="1">
        <f>'(Other Variables)'!G131</f>
        <v>-0.5</v>
      </c>
      <c r="G282" s="1">
        <f>'(Other Variables)'!H131</f>
        <v>-0.25</v>
      </c>
      <c r="H282" s="1">
        <f>'(Other Variables)'!I131</f>
        <v>0</v>
      </c>
    </row>
    <row r="283" spans="1:8" ht="12.75" customHeight="1" x14ac:dyDescent="0.2">
      <c r="A283" s="1">
        <f>'(Other Variables)'!B137</f>
        <v>1</v>
      </c>
      <c r="B283" s="1">
        <f>'(Other Variables)'!C137</f>
        <v>-0.33333333333333331</v>
      </c>
      <c r="C283" s="1">
        <f>'(Other Variables)'!D137</f>
        <v>-0.33333333333333331</v>
      </c>
      <c r="D283" s="1">
        <f>'(Other Variables)'!E137</f>
        <v>-0.33333333333333331</v>
      </c>
      <c r="E283" s="1">
        <f>'(Other Variables)'!F137</f>
        <v>1</v>
      </c>
      <c r="F283" s="1">
        <f>'(Other Variables)'!G137</f>
        <v>-0.33333333333333331</v>
      </c>
      <c r="G283" s="1">
        <f>'(Other Variables)'!H137</f>
        <v>-0.33333333333333331</v>
      </c>
      <c r="H283" s="1">
        <f>'(Other Variables)'!I137</f>
        <v>-0.33333333333333331</v>
      </c>
    </row>
    <row r="284" spans="1:8" ht="12.75" customHeight="1" x14ac:dyDescent="0.2">
      <c r="A284" s="1">
        <f>'(Other Variables)'!B138</f>
        <v>-0.33333333333333331</v>
      </c>
      <c r="B284" s="1">
        <f>'(Other Variables)'!C138</f>
        <v>1</v>
      </c>
      <c r="C284" s="1">
        <f>'(Other Variables)'!D138</f>
        <v>-0.33333333333333331</v>
      </c>
      <c r="D284" s="1">
        <f>'(Other Variables)'!E138</f>
        <v>-0.33333333333333331</v>
      </c>
      <c r="E284" s="1">
        <f>'(Other Variables)'!F138</f>
        <v>-0.33333333333333331</v>
      </c>
      <c r="F284" s="1">
        <f>'(Other Variables)'!G138</f>
        <v>1</v>
      </c>
      <c r="G284" s="1">
        <f>'(Other Variables)'!H138</f>
        <v>-0.33333333333333331</v>
      </c>
      <c r="H284" s="1">
        <f>'(Other Variables)'!I138</f>
        <v>-0.33333333333333331</v>
      </c>
    </row>
    <row r="285" spans="1:8" ht="12.75" customHeight="1" x14ac:dyDescent="0.2">
      <c r="A285" s="1">
        <f>'(Other Variables)'!B139</f>
        <v>-0.33333333333333331</v>
      </c>
      <c r="B285" s="1">
        <f>'(Other Variables)'!C139</f>
        <v>-0.33333333333333331</v>
      </c>
      <c r="C285" s="1">
        <f>'(Other Variables)'!D139</f>
        <v>1</v>
      </c>
      <c r="D285" s="1">
        <f>'(Other Variables)'!E139</f>
        <v>-0.33333333333333331</v>
      </c>
      <c r="E285" s="1">
        <f>'(Other Variables)'!F139</f>
        <v>-0.33333333333333331</v>
      </c>
      <c r="F285" s="1">
        <f>'(Other Variables)'!G139</f>
        <v>-0.33333333333333331</v>
      </c>
      <c r="G285" s="1">
        <f>'(Other Variables)'!H139</f>
        <v>1</v>
      </c>
      <c r="H285" s="1">
        <f>'(Other Variables)'!I139</f>
        <v>-0.33333333333333331</v>
      </c>
    </row>
    <row r="286" spans="1:8" ht="12.75" customHeight="1" x14ac:dyDescent="0.2">
      <c r="A286" s="1">
        <f>'(Other Variables)'!B140</f>
        <v>-0.33333333333333331</v>
      </c>
      <c r="B286" s="1">
        <f>'(Other Variables)'!C140</f>
        <v>-0.33333333333333331</v>
      </c>
      <c r="C286" s="1">
        <f>'(Other Variables)'!D140</f>
        <v>-0.33333333333333331</v>
      </c>
      <c r="D286" s="1">
        <f>'(Other Variables)'!E140</f>
        <v>1</v>
      </c>
      <c r="E286" s="1">
        <f>'(Other Variables)'!F140</f>
        <v>-0.33333333333333331</v>
      </c>
      <c r="F286" s="1">
        <f>'(Other Variables)'!G140</f>
        <v>-0.33333333333333331</v>
      </c>
      <c r="G286" s="1">
        <f>'(Other Variables)'!H140</f>
        <v>-0.33333333333333331</v>
      </c>
      <c r="H286" s="1">
        <f>'(Other Variables)'!I140</f>
        <v>1</v>
      </c>
    </row>
    <row r="287" spans="1:8" ht="12.75" customHeight="1" x14ac:dyDescent="0.2">
      <c r="A287">
        <f t="array" ref="A287:F287">LINEST(A281:H281,A282:H286,TRUE,FALSE)</f>
        <v>0</v>
      </c>
      <c r="B287">
        <v>0</v>
      </c>
      <c r="C287">
        <v>0</v>
      </c>
      <c r="D287">
        <v>0</v>
      </c>
      <c r="E287">
        <v>0</v>
      </c>
      <c r="F287">
        <v>0</v>
      </c>
    </row>
    <row r="289" spans="1:7" ht="12.75" customHeight="1" x14ac:dyDescent="0.2">
      <c r="A289" s="1">
        <f>'Sales History'!C104</f>
        <v>0</v>
      </c>
      <c r="B289" s="1">
        <f>'Sales History'!D104</f>
        <v>0</v>
      </c>
      <c r="C289" s="1">
        <f>'Sales History'!E104</f>
        <v>0</v>
      </c>
      <c r="D289" s="1">
        <f>'Sales History'!G104</f>
        <v>0</v>
      </c>
      <c r="E289" s="1">
        <f>'Sales History'!H104</f>
        <v>0</v>
      </c>
      <c r="F289" s="1">
        <f>'Sales History'!I104</f>
        <v>0</v>
      </c>
      <c r="G289" s="1">
        <f>'Sales History'!J104</f>
        <v>0</v>
      </c>
    </row>
    <row r="290" spans="1:7" ht="12.75" customHeight="1" x14ac:dyDescent="0.2">
      <c r="A290" s="1">
        <f>'(Other Variables)'!C131</f>
        <v>-1.5</v>
      </c>
      <c r="B290" s="1">
        <f>'(Other Variables)'!D131</f>
        <v>-1.25</v>
      </c>
      <c r="C290" s="1">
        <f>'(Other Variables)'!E131</f>
        <v>-1</v>
      </c>
      <c r="D290" s="1">
        <f>'(Other Variables)'!F131</f>
        <v>-0.75</v>
      </c>
      <c r="E290" s="1">
        <f>'(Other Variables)'!G131</f>
        <v>-0.5</v>
      </c>
      <c r="F290" s="1">
        <f>'(Other Variables)'!H131</f>
        <v>-0.25</v>
      </c>
      <c r="G290" s="1">
        <f>'(Other Variables)'!I131</f>
        <v>0</v>
      </c>
    </row>
    <row r="291" spans="1:7" ht="12.75" customHeight="1" x14ac:dyDescent="0.2">
      <c r="A291" s="1">
        <f>'(Other Variables)'!C137</f>
        <v>-0.33333333333333331</v>
      </c>
      <c r="B291" s="1">
        <f>'(Other Variables)'!D137</f>
        <v>-0.33333333333333331</v>
      </c>
      <c r="C291" s="1">
        <f>'(Other Variables)'!E137</f>
        <v>-0.33333333333333331</v>
      </c>
      <c r="D291" s="1">
        <f>'(Other Variables)'!F137</f>
        <v>1</v>
      </c>
      <c r="E291" s="1">
        <f>'(Other Variables)'!G137</f>
        <v>-0.33333333333333331</v>
      </c>
      <c r="F291" s="1">
        <f>'(Other Variables)'!H137</f>
        <v>-0.33333333333333331</v>
      </c>
      <c r="G291" s="1">
        <f>'(Other Variables)'!I137</f>
        <v>-0.33333333333333331</v>
      </c>
    </row>
    <row r="292" spans="1:7" ht="12.75" customHeight="1" x14ac:dyDescent="0.2">
      <c r="A292" s="1">
        <f>'(Other Variables)'!C138</f>
        <v>1</v>
      </c>
      <c r="B292" s="1">
        <f>'(Other Variables)'!D138</f>
        <v>-0.33333333333333331</v>
      </c>
      <c r="C292" s="1">
        <f>'(Other Variables)'!E138</f>
        <v>-0.33333333333333331</v>
      </c>
      <c r="D292" s="1">
        <f>'(Other Variables)'!F138</f>
        <v>-0.33333333333333331</v>
      </c>
      <c r="E292" s="1">
        <f>'(Other Variables)'!G138</f>
        <v>1</v>
      </c>
      <c r="F292" s="1">
        <f>'(Other Variables)'!H138</f>
        <v>-0.33333333333333331</v>
      </c>
      <c r="G292" s="1">
        <f>'(Other Variables)'!I138</f>
        <v>-0.33333333333333331</v>
      </c>
    </row>
    <row r="293" spans="1:7" ht="12.75" customHeight="1" x14ac:dyDescent="0.2">
      <c r="A293" s="1">
        <f>'(Other Variables)'!C139</f>
        <v>-0.33333333333333331</v>
      </c>
      <c r="B293" s="1">
        <f>'(Other Variables)'!D139</f>
        <v>1</v>
      </c>
      <c r="C293" s="1">
        <f>'(Other Variables)'!E139</f>
        <v>-0.33333333333333331</v>
      </c>
      <c r="D293" s="1">
        <f>'(Other Variables)'!F139</f>
        <v>-0.33333333333333331</v>
      </c>
      <c r="E293" s="1">
        <f>'(Other Variables)'!G139</f>
        <v>-0.33333333333333331</v>
      </c>
      <c r="F293" s="1">
        <f>'(Other Variables)'!H139</f>
        <v>1</v>
      </c>
      <c r="G293" s="1">
        <f>'(Other Variables)'!I139</f>
        <v>-0.33333333333333331</v>
      </c>
    </row>
    <row r="294" spans="1:7" ht="12.75" customHeight="1" x14ac:dyDescent="0.2">
      <c r="A294" s="1">
        <f>'(Other Variables)'!C140</f>
        <v>-0.33333333333333331</v>
      </c>
      <c r="B294" s="1">
        <f>'(Other Variables)'!D140</f>
        <v>-0.33333333333333331</v>
      </c>
      <c r="C294" s="1">
        <f>'(Other Variables)'!E140</f>
        <v>1</v>
      </c>
      <c r="D294" s="1">
        <f>'(Other Variables)'!F140</f>
        <v>-0.33333333333333331</v>
      </c>
      <c r="E294" s="1">
        <f>'(Other Variables)'!G140</f>
        <v>-0.33333333333333331</v>
      </c>
      <c r="F294" s="1">
        <f>'(Other Variables)'!H140</f>
        <v>-0.33333333333333331</v>
      </c>
      <c r="G294" s="1">
        <f>'(Other Variables)'!I140</f>
        <v>1</v>
      </c>
    </row>
    <row r="295" spans="1:7" ht="12.75" customHeight="1" x14ac:dyDescent="0.2">
      <c r="A295">
        <f t="array" ref="A295:F295">LINEST(A289:G289,A290:G294,TRUE,FALSE)</f>
        <v>0</v>
      </c>
      <c r="B295">
        <v>0</v>
      </c>
      <c r="C295">
        <v>0</v>
      </c>
      <c r="D295">
        <v>0</v>
      </c>
      <c r="E295">
        <v>0</v>
      </c>
      <c r="F295">
        <v>0</v>
      </c>
    </row>
    <row r="297" spans="1:7" ht="12.75" customHeight="1" x14ac:dyDescent="0.2">
      <c r="A297" s="1">
        <f>'Sales History'!D104</f>
        <v>0</v>
      </c>
      <c r="B297" s="1">
        <f>'Sales History'!E104</f>
        <v>0</v>
      </c>
      <c r="C297" s="1">
        <f>'Sales History'!G104</f>
        <v>0</v>
      </c>
      <c r="D297" s="1">
        <f>'Sales History'!H104</f>
        <v>0</v>
      </c>
      <c r="E297" s="1">
        <f>'Sales History'!I104</f>
        <v>0</v>
      </c>
      <c r="F297" s="1">
        <f>'Sales History'!J104</f>
        <v>0</v>
      </c>
    </row>
    <row r="298" spans="1:7" ht="12.75" customHeight="1" x14ac:dyDescent="0.2">
      <c r="A298" s="1">
        <f>'(Other Variables)'!D131</f>
        <v>-1.25</v>
      </c>
      <c r="B298" s="1">
        <f>'(Other Variables)'!E131</f>
        <v>-1</v>
      </c>
      <c r="C298" s="1">
        <f>'(Other Variables)'!F131</f>
        <v>-0.75</v>
      </c>
      <c r="D298" s="1">
        <f>'(Other Variables)'!G131</f>
        <v>-0.5</v>
      </c>
      <c r="E298" s="1">
        <f>'(Other Variables)'!H131</f>
        <v>-0.25</v>
      </c>
      <c r="F298" s="1">
        <f>'(Other Variables)'!I131</f>
        <v>0</v>
      </c>
    </row>
    <row r="299" spans="1:7" ht="12.75" customHeight="1" x14ac:dyDescent="0.2">
      <c r="A299" s="1">
        <f>'(Other Variables)'!D137</f>
        <v>-0.33333333333333331</v>
      </c>
      <c r="B299" s="1">
        <f>'(Other Variables)'!E137</f>
        <v>-0.33333333333333331</v>
      </c>
      <c r="C299" s="1">
        <f>'(Other Variables)'!F137</f>
        <v>1</v>
      </c>
      <c r="D299" s="1">
        <f>'(Other Variables)'!G137</f>
        <v>-0.33333333333333331</v>
      </c>
      <c r="E299" s="1">
        <f>'(Other Variables)'!H137</f>
        <v>-0.33333333333333331</v>
      </c>
      <c r="F299" s="1">
        <f>'(Other Variables)'!I137</f>
        <v>-0.33333333333333331</v>
      </c>
    </row>
    <row r="300" spans="1:7" ht="12.75" customHeight="1" x14ac:dyDescent="0.2">
      <c r="A300" s="1">
        <f>'(Other Variables)'!D138</f>
        <v>-0.33333333333333331</v>
      </c>
      <c r="B300" s="1">
        <f>'(Other Variables)'!E138</f>
        <v>-0.33333333333333331</v>
      </c>
      <c r="C300" s="1">
        <f>'(Other Variables)'!F138</f>
        <v>-0.33333333333333331</v>
      </c>
      <c r="D300" s="1">
        <f>'(Other Variables)'!G138</f>
        <v>1</v>
      </c>
      <c r="E300" s="1">
        <f>'(Other Variables)'!H138</f>
        <v>-0.33333333333333331</v>
      </c>
      <c r="F300" s="1">
        <f>'(Other Variables)'!I138</f>
        <v>-0.33333333333333331</v>
      </c>
    </row>
    <row r="301" spans="1:7" ht="12.75" customHeight="1" x14ac:dyDescent="0.2">
      <c r="A301" s="1">
        <f>'(Other Variables)'!D139</f>
        <v>1</v>
      </c>
      <c r="B301" s="1">
        <f>'(Other Variables)'!E139</f>
        <v>-0.33333333333333331</v>
      </c>
      <c r="C301" s="1">
        <f>'(Other Variables)'!F139</f>
        <v>-0.33333333333333331</v>
      </c>
      <c r="D301" s="1">
        <f>'(Other Variables)'!G139</f>
        <v>-0.33333333333333331</v>
      </c>
      <c r="E301" s="1">
        <f>'(Other Variables)'!H139</f>
        <v>1</v>
      </c>
      <c r="F301" s="1">
        <f>'(Other Variables)'!I139</f>
        <v>-0.33333333333333331</v>
      </c>
    </row>
    <row r="302" spans="1:7" ht="12.75" customHeight="1" x14ac:dyDescent="0.2">
      <c r="A302" s="1">
        <f>'(Other Variables)'!D140</f>
        <v>-0.33333333333333331</v>
      </c>
      <c r="B302" s="1">
        <f>'(Other Variables)'!E140</f>
        <v>1</v>
      </c>
      <c r="C302" s="1">
        <f>'(Other Variables)'!F140</f>
        <v>-0.33333333333333331</v>
      </c>
      <c r="D302" s="1">
        <f>'(Other Variables)'!G140</f>
        <v>-0.33333333333333331</v>
      </c>
      <c r="E302" s="1">
        <f>'(Other Variables)'!H140</f>
        <v>-0.33333333333333331</v>
      </c>
      <c r="F302" s="1">
        <f>'(Other Variables)'!I140</f>
        <v>1</v>
      </c>
    </row>
    <row r="303" spans="1:7" ht="12.75" customHeight="1" x14ac:dyDescent="0.2">
      <c r="A303">
        <f t="array" ref="A303:F303">LINEST(A297:F297,A298:F302,TRUE,FALSE)</f>
        <v>0</v>
      </c>
      <c r="B303">
        <v>0</v>
      </c>
      <c r="C303">
        <v>0</v>
      </c>
      <c r="D303">
        <v>0</v>
      </c>
      <c r="E303">
        <v>0</v>
      </c>
      <c r="F303">
        <v>0</v>
      </c>
    </row>
    <row r="305" spans="1:6" ht="12.75" customHeight="1" x14ac:dyDescent="0.2">
      <c r="A305" s="1">
        <f>'Sales History'!E104</f>
        <v>0</v>
      </c>
      <c r="B305" s="1">
        <f>'Sales History'!G104</f>
        <v>0</v>
      </c>
      <c r="C305" s="1">
        <f>'Sales History'!H104</f>
        <v>0</v>
      </c>
      <c r="D305" s="1">
        <f>'Sales History'!I104</f>
        <v>0</v>
      </c>
      <c r="E305" s="1">
        <f>'Sales History'!J104</f>
        <v>0</v>
      </c>
    </row>
    <row r="306" spans="1:6" ht="12.75" customHeight="1" x14ac:dyDescent="0.2">
      <c r="A306" s="1">
        <f>'(Other Variables)'!E131</f>
        <v>-1</v>
      </c>
      <c r="B306" s="1">
        <f>'(Other Variables)'!F131</f>
        <v>-0.75</v>
      </c>
      <c r="C306" s="1">
        <f>'(Other Variables)'!G131</f>
        <v>-0.5</v>
      </c>
      <c r="D306" s="1">
        <f>'(Other Variables)'!H131</f>
        <v>-0.25</v>
      </c>
      <c r="E306" s="1">
        <f>'(Other Variables)'!I131</f>
        <v>0</v>
      </c>
    </row>
    <row r="307" spans="1:6" ht="12.75" customHeight="1" x14ac:dyDescent="0.2">
      <c r="A307" s="1">
        <f>'(Other Variables)'!E137</f>
        <v>-0.33333333333333331</v>
      </c>
      <c r="B307" s="1">
        <f>'(Other Variables)'!F137</f>
        <v>1</v>
      </c>
      <c r="C307" s="1">
        <f>'(Other Variables)'!G137</f>
        <v>-0.33333333333333331</v>
      </c>
      <c r="D307" s="1">
        <f>'(Other Variables)'!H137</f>
        <v>-0.33333333333333331</v>
      </c>
      <c r="E307" s="1">
        <f>'(Other Variables)'!I137</f>
        <v>-0.33333333333333331</v>
      </c>
    </row>
    <row r="308" spans="1:6" ht="12.75" customHeight="1" x14ac:dyDescent="0.2">
      <c r="A308" s="1">
        <f>'(Other Variables)'!E138</f>
        <v>-0.33333333333333331</v>
      </c>
      <c r="B308" s="1">
        <f>'(Other Variables)'!F138</f>
        <v>-0.33333333333333331</v>
      </c>
      <c r="C308" s="1">
        <f>'(Other Variables)'!G138</f>
        <v>1</v>
      </c>
      <c r="D308" s="1">
        <f>'(Other Variables)'!H138</f>
        <v>-0.33333333333333331</v>
      </c>
      <c r="E308" s="1">
        <f>'(Other Variables)'!I138</f>
        <v>-0.33333333333333331</v>
      </c>
    </row>
    <row r="309" spans="1:6" ht="12.75" customHeight="1" x14ac:dyDescent="0.2">
      <c r="A309" s="1">
        <f>'(Other Variables)'!E139</f>
        <v>-0.33333333333333331</v>
      </c>
      <c r="B309" s="1">
        <f>'(Other Variables)'!F139</f>
        <v>-0.33333333333333331</v>
      </c>
      <c r="C309" s="1">
        <f>'(Other Variables)'!G139</f>
        <v>-0.33333333333333331</v>
      </c>
      <c r="D309" s="1">
        <f>'(Other Variables)'!H139</f>
        <v>1</v>
      </c>
      <c r="E309" s="1">
        <f>'(Other Variables)'!I139</f>
        <v>-0.33333333333333331</v>
      </c>
    </row>
    <row r="310" spans="1:6" ht="12.75" customHeight="1" x14ac:dyDescent="0.2">
      <c r="A310" s="1">
        <f>'(Other Variables)'!E140</f>
        <v>1</v>
      </c>
      <c r="B310" s="1">
        <f>'(Other Variables)'!F140</f>
        <v>-0.33333333333333331</v>
      </c>
      <c r="C310" s="1">
        <f>'(Other Variables)'!G140</f>
        <v>-0.33333333333333331</v>
      </c>
      <c r="D310" s="1">
        <f>'(Other Variables)'!H140</f>
        <v>-0.33333333333333331</v>
      </c>
      <c r="E310" s="1">
        <f>'(Other Variables)'!I140</f>
        <v>1</v>
      </c>
    </row>
    <row r="311" spans="1:6" ht="12.75" customHeight="1" x14ac:dyDescent="0.2">
      <c r="A311">
        <f t="array" ref="A311:F311">LINEST(A305:E305,A306:E310,TRUE,FALSE)</f>
        <v>0</v>
      </c>
      <c r="B311">
        <v>0</v>
      </c>
      <c r="C311">
        <v>0</v>
      </c>
      <c r="D311">
        <v>0</v>
      </c>
      <c r="E311">
        <v>0</v>
      </c>
      <c r="F311">
        <v>0</v>
      </c>
    </row>
    <row r="313" spans="1:6" ht="12.75" customHeight="1" x14ac:dyDescent="0.2">
      <c r="A313" s="1">
        <f>'Sales History'!G104</f>
        <v>0</v>
      </c>
      <c r="B313" s="1">
        <f>'Sales History'!H104</f>
        <v>0</v>
      </c>
      <c r="C313" s="1">
        <f>'Sales History'!I104</f>
        <v>0</v>
      </c>
      <c r="D313" s="1">
        <f>'Sales History'!J104</f>
        <v>0</v>
      </c>
    </row>
    <row r="314" spans="1:6" ht="12.75" customHeight="1" x14ac:dyDescent="0.2">
      <c r="A314" s="1">
        <f>'(Other Variables)'!F131</f>
        <v>-0.75</v>
      </c>
      <c r="B314" s="1">
        <f>'(Other Variables)'!G131</f>
        <v>-0.5</v>
      </c>
      <c r="C314" s="1">
        <f>'(Other Variables)'!H131</f>
        <v>-0.25</v>
      </c>
      <c r="D314" s="1">
        <f>'(Other Variables)'!I131</f>
        <v>0</v>
      </c>
    </row>
    <row r="315" spans="1:6" ht="12.75" customHeight="1" x14ac:dyDescent="0.2">
      <c r="A315" s="1">
        <f>'(Other Variables)'!F137</f>
        <v>1</v>
      </c>
      <c r="B315" s="1">
        <f>'(Other Variables)'!G137</f>
        <v>-0.33333333333333331</v>
      </c>
      <c r="C315" s="1">
        <f>'(Other Variables)'!H137</f>
        <v>-0.33333333333333331</v>
      </c>
      <c r="D315" s="1">
        <f>'(Other Variables)'!I137</f>
        <v>-0.33333333333333331</v>
      </c>
    </row>
    <row r="316" spans="1:6" ht="12.75" customHeight="1" x14ac:dyDescent="0.2">
      <c r="A316" s="1">
        <f>'(Other Variables)'!F138</f>
        <v>-0.33333333333333331</v>
      </c>
      <c r="B316" s="1">
        <f>'(Other Variables)'!G138</f>
        <v>1</v>
      </c>
      <c r="C316" s="1">
        <f>'(Other Variables)'!H138</f>
        <v>-0.33333333333333331</v>
      </c>
      <c r="D316" s="1">
        <f>'(Other Variables)'!I138</f>
        <v>-0.33333333333333331</v>
      </c>
    </row>
    <row r="317" spans="1:6" ht="12.75" customHeight="1" x14ac:dyDescent="0.2">
      <c r="A317" s="1">
        <f>'(Other Variables)'!F139</f>
        <v>-0.33333333333333331</v>
      </c>
      <c r="B317" s="1">
        <f>'(Other Variables)'!G139</f>
        <v>-0.33333333333333331</v>
      </c>
      <c r="C317" s="1">
        <f>'(Other Variables)'!H139</f>
        <v>1</v>
      </c>
      <c r="D317" s="1">
        <f>'(Other Variables)'!I139</f>
        <v>-0.33333333333333331</v>
      </c>
    </row>
    <row r="318" spans="1:6" ht="12.75" customHeight="1" x14ac:dyDescent="0.2">
      <c r="A318" s="1">
        <f>'(Other Variables)'!F140</f>
        <v>-0.33333333333333331</v>
      </c>
      <c r="B318" s="1">
        <f>'(Other Variables)'!G140</f>
        <v>-0.33333333333333331</v>
      </c>
      <c r="C318" s="1">
        <f>'(Other Variables)'!H140</f>
        <v>-0.33333333333333331</v>
      </c>
      <c r="D318" s="1">
        <f>'(Other Variables)'!I140</f>
        <v>1</v>
      </c>
    </row>
    <row r="319" spans="1:6" ht="12.75" customHeight="1" x14ac:dyDescent="0.2">
      <c r="A319">
        <f t="array" ref="A319:F319">LINEST(A313:D313,A314:D318,TRUE,FALSE)</f>
        <v>0</v>
      </c>
      <c r="B319">
        <v>0</v>
      </c>
      <c r="C319">
        <v>0</v>
      </c>
      <c r="D319">
        <v>0</v>
      </c>
      <c r="E319">
        <v>0</v>
      </c>
      <c r="F319">
        <v>0</v>
      </c>
    </row>
    <row r="321" spans="1:8" ht="12.75" customHeight="1" x14ac:dyDescent="0.2">
      <c r="A321" s="1">
        <f>'Sales History'!B101</f>
        <v>0</v>
      </c>
      <c r="B321" s="1">
        <f>'Sales History'!C101</f>
        <v>0</v>
      </c>
      <c r="C321" s="1">
        <f>'Sales History'!D101</f>
        <v>0</v>
      </c>
      <c r="D321" s="1">
        <f>'Sales History'!E101</f>
        <v>0</v>
      </c>
      <c r="E321" s="1">
        <f>'Sales History'!G101</f>
        <v>0</v>
      </c>
      <c r="F321" s="1">
        <f>'Sales History'!H101</f>
        <v>0</v>
      </c>
      <c r="G321" s="1">
        <f>'Sales History'!I101</f>
        <v>0</v>
      </c>
      <c r="H321" s="1">
        <f>'Sales History'!J101</f>
        <v>0</v>
      </c>
    </row>
    <row r="322" spans="1:8" ht="12.75" customHeight="1" x14ac:dyDescent="0.2">
      <c r="A322" s="1">
        <f>'(Other Variables)'!B128</f>
        <v>-1.75</v>
      </c>
      <c r="B322" s="1">
        <f>'(Other Variables)'!C128</f>
        <v>-1.5</v>
      </c>
      <c r="C322" s="1">
        <f>'(Other Variables)'!D128</f>
        <v>-1.25</v>
      </c>
      <c r="D322" s="1">
        <f>'(Other Variables)'!E128</f>
        <v>-1</v>
      </c>
      <c r="E322" s="1">
        <f>'(Other Variables)'!F128</f>
        <v>-0.75</v>
      </c>
      <c r="F322" s="1">
        <f>'(Other Variables)'!G128</f>
        <v>-0.5</v>
      </c>
      <c r="G322" s="1">
        <f>'(Other Variables)'!H128</f>
        <v>-0.25</v>
      </c>
      <c r="H322" s="1">
        <f>'(Other Variables)'!I128</f>
        <v>0</v>
      </c>
    </row>
    <row r="323" spans="1:8" ht="12.75" customHeight="1" x14ac:dyDescent="0.2">
      <c r="A323" s="1">
        <f>'(Other Variables)'!B137</f>
        <v>1</v>
      </c>
      <c r="B323" s="1">
        <f>'(Other Variables)'!C137</f>
        <v>-0.33333333333333331</v>
      </c>
      <c r="C323" s="1">
        <f>'(Other Variables)'!D137</f>
        <v>-0.33333333333333331</v>
      </c>
      <c r="D323" s="1">
        <f>'(Other Variables)'!E137</f>
        <v>-0.33333333333333331</v>
      </c>
      <c r="E323" s="1">
        <f>'(Other Variables)'!F137</f>
        <v>1</v>
      </c>
      <c r="F323" s="1">
        <f>'(Other Variables)'!G137</f>
        <v>-0.33333333333333331</v>
      </c>
      <c r="G323" s="1">
        <f>'(Other Variables)'!H137</f>
        <v>-0.33333333333333331</v>
      </c>
      <c r="H323" s="1">
        <f>'(Other Variables)'!I137</f>
        <v>-0.33333333333333331</v>
      </c>
    </row>
    <row r="324" spans="1:8" ht="12.75" customHeight="1" x14ac:dyDescent="0.2">
      <c r="A324" s="1">
        <f>'(Other Variables)'!B138</f>
        <v>-0.33333333333333331</v>
      </c>
      <c r="B324" s="1">
        <f>'(Other Variables)'!C138</f>
        <v>1</v>
      </c>
      <c r="C324" s="1">
        <f>'(Other Variables)'!D138</f>
        <v>-0.33333333333333331</v>
      </c>
      <c r="D324" s="1">
        <f>'(Other Variables)'!E138</f>
        <v>-0.33333333333333331</v>
      </c>
      <c r="E324" s="1">
        <f>'(Other Variables)'!F138</f>
        <v>-0.33333333333333331</v>
      </c>
      <c r="F324" s="1">
        <f>'(Other Variables)'!G138</f>
        <v>1</v>
      </c>
      <c r="G324" s="1">
        <f>'(Other Variables)'!H138</f>
        <v>-0.33333333333333331</v>
      </c>
      <c r="H324" s="1">
        <f>'(Other Variables)'!I138</f>
        <v>-0.33333333333333331</v>
      </c>
    </row>
    <row r="325" spans="1:8" ht="12.75" customHeight="1" x14ac:dyDescent="0.2">
      <c r="A325" s="1">
        <f>'(Other Variables)'!B139</f>
        <v>-0.33333333333333331</v>
      </c>
      <c r="B325" s="1">
        <f>'(Other Variables)'!C139</f>
        <v>-0.33333333333333331</v>
      </c>
      <c r="C325" s="1">
        <f>'(Other Variables)'!D139</f>
        <v>1</v>
      </c>
      <c r="D325" s="1">
        <f>'(Other Variables)'!E139</f>
        <v>-0.33333333333333331</v>
      </c>
      <c r="E325" s="1">
        <f>'(Other Variables)'!F139</f>
        <v>-0.33333333333333331</v>
      </c>
      <c r="F325" s="1">
        <f>'(Other Variables)'!G139</f>
        <v>-0.33333333333333331</v>
      </c>
      <c r="G325" s="1">
        <f>'(Other Variables)'!H139</f>
        <v>1</v>
      </c>
      <c r="H325" s="1">
        <f>'(Other Variables)'!I139</f>
        <v>-0.33333333333333331</v>
      </c>
    </row>
    <row r="326" spans="1:8" ht="12.75" customHeight="1" x14ac:dyDescent="0.2">
      <c r="A326" s="1">
        <f>'(Other Variables)'!B140</f>
        <v>-0.33333333333333331</v>
      </c>
      <c r="B326" s="1">
        <f>'(Other Variables)'!C140</f>
        <v>-0.33333333333333331</v>
      </c>
      <c r="C326" s="1">
        <f>'(Other Variables)'!D140</f>
        <v>-0.33333333333333331</v>
      </c>
      <c r="D326" s="1">
        <f>'(Other Variables)'!E140</f>
        <v>1</v>
      </c>
      <c r="E326" s="1">
        <f>'(Other Variables)'!F140</f>
        <v>-0.33333333333333331</v>
      </c>
      <c r="F326" s="1">
        <f>'(Other Variables)'!G140</f>
        <v>-0.33333333333333331</v>
      </c>
      <c r="G326" s="1">
        <f>'(Other Variables)'!H140</f>
        <v>-0.33333333333333331</v>
      </c>
      <c r="H326" s="1">
        <f>'(Other Variables)'!I140</f>
        <v>1</v>
      </c>
    </row>
    <row r="327" spans="1:8" ht="12.75" customHeight="1" x14ac:dyDescent="0.2">
      <c r="A327">
        <f t="array" ref="A327:F331">LINEST(A321:H321,A322:H326,TRUE,TRUE)</f>
        <v>0</v>
      </c>
      <c r="B327">
        <v>0</v>
      </c>
      <c r="C327">
        <v>0</v>
      </c>
      <c r="D327">
        <v>0</v>
      </c>
      <c r="E327">
        <v>0</v>
      </c>
      <c r="F327">
        <v>0</v>
      </c>
    </row>
    <row r="328" spans="1:8" ht="12.75" customHeight="1" x14ac:dyDescent="0.2">
      <c r="A328">
        <v>0</v>
      </c>
      <c r="B328">
        <v>0</v>
      </c>
      <c r="C328">
        <v>0</v>
      </c>
      <c r="D328">
        <v>0</v>
      </c>
      <c r="E328">
        <v>0</v>
      </c>
      <c r="F328">
        <v>0</v>
      </c>
    </row>
    <row r="329" spans="1:8" ht="12.75" customHeight="1" x14ac:dyDescent="0.2">
      <c r="A329">
        <v>1</v>
      </c>
      <c r="B329">
        <v>0</v>
      </c>
      <c r="C329" t="e">
        <v>#N/A</v>
      </c>
      <c r="D329" t="e">
        <v>#N/A</v>
      </c>
      <c r="E329" t="e">
        <v>#N/A</v>
      </c>
      <c r="F329" t="e">
        <v>#N/A</v>
      </c>
    </row>
    <row r="330" spans="1:8" ht="12.75" customHeight="1" x14ac:dyDescent="0.2">
      <c r="A330" t="e">
        <v>#NUM!</v>
      </c>
      <c r="B330">
        <v>3</v>
      </c>
      <c r="C330" t="e">
        <v>#N/A</v>
      </c>
      <c r="D330" t="e">
        <v>#N/A</v>
      </c>
      <c r="E330" t="e">
        <v>#N/A</v>
      </c>
      <c r="F330" t="e">
        <v>#N/A</v>
      </c>
    </row>
    <row r="331" spans="1:8" ht="12.75" customHeight="1" x14ac:dyDescent="0.2">
      <c r="A331">
        <v>0</v>
      </c>
      <c r="B331">
        <v>0</v>
      </c>
      <c r="C331" t="e">
        <v>#N/A</v>
      </c>
      <c r="D331" t="e">
        <v>#N/A</v>
      </c>
      <c r="E331" t="e">
        <v>#N/A</v>
      </c>
      <c r="F331" t="e">
        <v>#N/A</v>
      </c>
    </row>
    <row r="333" spans="1:8" ht="12.75" customHeight="1" x14ac:dyDescent="0.2">
      <c r="A333" s="1">
        <f>'Sales History'!C101</f>
        <v>0</v>
      </c>
      <c r="B333" s="1">
        <f>'Sales History'!D101</f>
        <v>0</v>
      </c>
      <c r="C333" s="1">
        <f>'Sales History'!E101</f>
        <v>0</v>
      </c>
      <c r="D333" s="1">
        <f>'Sales History'!G101</f>
        <v>0</v>
      </c>
      <c r="E333" s="1">
        <f>'Sales History'!H101</f>
        <v>0</v>
      </c>
      <c r="F333" s="1">
        <f>'Sales History'!I101</f>
        <v>0</v>
      </c>
      <c r="G333" s="1">
        <f>'Sales History'!J101</f>
        <v>0</v>
      </c>
    </row>
    <row r="334" spans="1:8" ht="12.75" customHeight="1" x14ac:dyDescent="0.2">
      <c r="A334" s="1">
        <f>'(Other Variables)'!C128</f>
        <v>-1.5</v>
      </c>
      <c r="B334" s="1">
        <f>'(Other Variables)'!D128</f>
        <v>-1.25</v>
      </c>
      <c r="C334" s="1">
        <f>'(Other Variables)'!E128</f>
        <v>-1</v>
      </c>
      <c r="D334" s="1">
        <f>'(Other Variables)'!F128</f>
        <v>-0.75</v>
      </c>
      <c r="E334" s="1">
        <f>'(Other Variables)'!G128</f>
        <v>-0.5</v>
      </c>
      <c r="F334" s="1">
        <f>'(Other Variables)'!H128</f>
        <v>-0.25</v>
      </c>
      <c r="G334" s="1">
        <f>'(Other Variables)'!I128</f>
        <v>0</v>
      </c>
    </row>
    <row r="335" spans="1:8" ht="12.75" customHeight="1" x14ac:dyDescent="0.2">
      <c r="A335" s="1">
        <f>'(Other Variables)'!C137</f>
        <v>-0.33333333333333331</v>
      </c>
      <c r="B335" s="1">
        <f>'(Other Variables)'!D137</f>
        <v>-0.33333333333333331</v>
      </c>
      <c r="C335" s="1">
        <f>'(Other Variables)'!E137</f>
        <v>-0.33333333333333331</v>
      </c>
      <c r="D335" s="1">
        <f>'(Other Variables)'!F137</f>
        <v>1</v>
      </c>
      <c r="E335" s="1">
        <f>'(Other Variables)'!G137</f>
        <v>-0.33333333333333331</v>
      </c>
      <c r="F335" s="1">
        <f>'(Other Variables)'!H137</f>
        <v>-0.33333333333333331</v>
      </c>
      <c r="G335" s="1">
        <f>'(Other Variables)'!I137</f>
        <v>-0.33333333333333331</v>
      </c>
    </row>
    <row r="336" spans="1:8" ht="12.75" customHeight="1" x14ac:dyDescent="0.2">
      <c r="A336" s="1">
        <f>'(Other Variables)'!C138</f>
        <v>1</v>
      </c>
      <c r="B336" s="1">
        <f>'(Other Variables)'!D138</f>
        <v>-0.33333333333333331</v>
      </c>
      <c r="C336" s="1">
        <f>'(Other Variables)'!E138</f>
        <v>-0.33333333333333331</v>
      </c>
      <c r="D336" s="1">
        <f>'(Other Variables)'!F138</f>
        <v>-0.33333333333333331</v>
      </c>
      <c r="E336" s="1">
        <f>'(Other Variables)'!G138</f>
        <v>1</v>
      </c>
      <c r="F336" s="1">
        <f>'(Other Variables)'!H138</f>
        <v>-0.33333333333333331</v>
      </c>
      <c r="G336" s="1">
        <f>'(Other Variables)'!I138</f>
        <v>-0.33333333333333331</v>
      </c>
    </row>
    <row r="337" spans="1:7" ht="12.75" customHeight="1" x14ac:dyDescent="0.2">
      <c r="A337" s="1">
        <f>'(Other Variables)'!C139</f>
        <v>-0.33333333333333331</v>
      </c>
      <c r="B337" s="1">
        <f>'(Other Variables)'!D139</f>
        <v>1</v>
      </c>
      <c r="C337" s="1">
        <f>'(Other Variables)'!E139</f>
        <v>-0.33333333333333331</v>
      </c>
      <c r="D337" s="1">
        <f>'(Other Variables)'!F139</f>
        <v>-0.33333333333333331</v>
      </c>
      <c r="E337" s="1">
        <f>'(Other Variables)'!G139</f>
        <v>-0.33333333333333331</v>
      </c>
      <c r="F337" s="1">
        <f>'(Other Variables)'!H139</f>
        <v>1</v>
      </c>
      <c r="G337" s="1">
        <f>'(Other Variables)'!I139</f>
        <v>-0.33333333333333331</v>
      </c>
    </row>
    <row r="338" spans="1:7" ht="12.75" customHeight="1" x14ac:dyDescent="0.2">
      <c r="A338" s="1">
        <f>'(Other Variables)'!C140</f>
        <v>-0.33333333333333331</v>
      </c>
      <c r="B338" s="1">
        <f>'(Other Variables)'!D140</f>
        <v>-0.33333333333333331</v>
      </c>
      <c r="C338" s="1">
        <f>'(Other Variables)'!E140</f>
        <v>1</v>
      </c>
      <c r="D338" s="1">
        <f>'(Other Variables)'!F140</f>
        <v>-0.33333333333333331</v>
      </c>
      <c r="E338" s="1">
        <f>'(Other Variables)'!G140</f>
        <v>-0.33333333333333331</v>
      </c>
      <c r="F338" s="1">
        <f>'(Other Variables)'!H140</f>
        <v>-0.33333333333333331</v>
      </c>
      <c r="G338" s="1">
        <f>'(Other Variables)'!I140</f>
        <v>1</v>
      </c>
    </row>
    <row r="339" spans="1:7" ht="12.75" customHeight="1" x14ac:dyDescent="0.2">
      <c r="A339">
        <f t="array" ref="A339:F343">LINEST(A333:G333,A334:G338,TRUE,TRUE)</f>
        <v>0</v>
      </c>
      <c r="B339">
        <v>0</v>
      </c>
      <c r="C339">
        <v>0</v>
      </c>
      <c r="D339">
        <v>0</v>
      </c>
      <c r="E339">
        <v>0</v>
      </c>
      <c r="F339">
        <v>0</v>
      </c>
    </row>
    <row r="340" spans="1:7" ht="12.75" customHeight="1" x14ac:dyDescent="0.2">
      <c r="A340">
        <v>0</v>
      </c>
      <c r="B340">
        <v>0</v>
      </c>
      <c r="C340">
        <v>0</v>
      </c>
      <c r="D340">
        <v>0</v>
      </c>
      <c r="E340">
        <v>0</v>
      </c>
      <c r="F340">
        <v>0</v>
      </c>
    </row>
    <row r="341" spans="1:7" ht="12.75" customHeight="1" x14ac:dyDescent="0.2">
      <c r="A341">
        <v>1</v>
      </c>
      <c r="B341">
        <v>0</v>
      </c>
      <c r="C341" t="e">
        <v>#N/A</v>
      </c>
      <c r="D341" t="e">
        <v>#N/A</v>
      </c>
      <c r="E341" t="e">
        <v>#N/A</v>
      </c>
      <c r="F341" t="e">
        <v>#N/A</v>
      </c>
    </row>
    <row r="342" spans="1:7" ht="12.75" customHeight="1" x14ac:dyDescent="0.2">
      <c r="A342" t="e">
        <v>#NUM!</v>
      </c>
      <c r="B342">
        <v>2</v>
      </c>
      <c r="C342" t="e">
        <v>#N/A</v>
      </c>
      <c r="D342" t="e">
        <v>#N/A</v>
      </c>
      <c r="E342" t="e">
        <v>#N/A</v>
      </c>
      <c r="F342" t="e">
        <v>#N/A</v>
      </c>
    </row>
    <row r="343" spans="1:7" ht="12.75" customHeight="1" x14ac:dyDescent="0.2">
      <c r="A343">
        <v>0</v>
      </c>
      <c r="B343">
        <v>0</v>
      </c>
      <c r="C343" t="e">
        <v>#N/A</v>
      </c>
      <c r="D343" t="e">
        <v>#N/A</v>
      </c>
      <c r="E343" t="e">
        <v>#N/A</v>
      </c>
      <c r="F343" t="e">
        <v>#N/A</v>
      </c>
    </row>
    <row r="345" spans="1:7" ht="12.75" customHeight="1" x14ac:dyDescent="0.2">
      <c r="A345" s="1">
        <f>'Sales History'!D101</f>
        <v>0</v>
      </c>
      <c r="B345" s="1">
        <f>'Sales History'!E101</f>
        <v>0</v>
      </c>
      <c r="C345" s="1">
        <f>'Sales History'!G101</f>
        <v>0</v>
      </c>
      <c r="D345" s="1">
        <f>'Sales History'!H101</f>
        <v>0</v>
      </c>
      <c r="E345" s="1">
        <f>'Sales History'!I101</f>
        <v>0</v>
      </c>
      <c r="F345" s="1">
        <f>'Sales History'!J101</f>
        <v>0</v>
      </c>
    </row>
    <row r="346" spans="1:7" ht="12.75" customHeight="1" x14ac:dyDescent="0.2">
      <c r="A346" s="1">
        <f>'(Other Variables)'!D128</f>
        <v>-1.25</v>
      </c>
      <c r="B346" s="1">
        <f>'(Other Variables)'!E128</f>
        <v>-1</v>
      </c>
      <c r="C346" s="1">
        <f>'(Other Variables)'!F128</f>
        <v>-0.75</v>
      </c>
      <c r="D346" s="1">
        <f>'(Other Variables)'!G128</f>
        <v>-0.5</v>
      </c>
      <c r="E346" s="1">
        <f>'(Other Variables)'!H128</f>
        <v>-0.25</v>
      </c>
      <c r="F346" s="1">
        <f>'(Other Variables)'!I128</f>
        <v>0</v>
      </c>
    </row>
    <row r="347" spans="1:7" ht="12.75" customHeight="1" x14ac:dyDescent="0.2">
      <c r="A347" s="1">
        <f>'(Other Variables)'!D137</f>
        <v>-0.33333333333333331</v>
      </c>
      <c r="B347" s="1">
        <f>'(Other Variables)'!E137</f>
        <v>-0.33333333333333331</v>
      </c>
      <c r="C347" s="1">
        <f>'(Other Variables)'!F137</f>
        <v>1</v>
      </c>
      <c r="D347" s="1">
        <f>'(Other Variables)'!G137</f>
        <v>-0.33333333333333331</v>
      </c>
      <c r="E347" s="1">
        <f>'(Other Variables)'!H137</f>
        <v>-0.33333333333333331</v>
      </c>
      <c r="F347" s="1">
        <f>'(Other Variables)'!I137</f>
        <v>-0.33333333333333331</v>
      </c>
    </row>
    <row r="348" spans="1:7" ht="12.75" customHeight="1" x14ac:dyDescent="0.2">
      <c r="A348" s="1">
        <f>'(Other Variables)'!D138</f>
        <v>-0.33333333333333331</v>
      </c>
      <c r="B348" s="1">
        <f>'(Other Variables)'!E138</f>
        <v>-0.33333333333333331</v>
      </c>
      <c r="C348" s="1">
        <f>'(Other Variables)'!F138</f>
        <v>-0.33333333333333331</v>
      </c>
      <c r="D348" s="1">
        <f>'(Other Variables)'!G138</f>
        <v>1</v>
      </c>
      <c r="E348" s="1">
        <f>'(Other Variables)'!H138</f>
        <v>-0.33333333333333331</v>
      </c>
      <c r="F348" s="1">
        <f>'(Other Variables)'!I138</f>
        <v>-0.33333333333333331</v>
      </c>
    </row>
    <row r="349" spans="1:7" ht="12.75" customHeight="1" x14ac:dyDescent="0.2">
      <c r="A349" s="1">
        <f>'(Other Variables)'!D139</f>
        <v>1</v>
      </c>
      <c r="B349" s="1">
        <f>'(Other Variables)'!E139</f>
        <v>-0.33333333333333331</v>
      </c>
      <c r="C349" s="1">
        <f>'(Other Variables)'!F139</f>
        <v>-0.33333333333333331</v>
      </c>
      <c r="D349" s="1">
        <f>'(Other Variables)'!G139</f>
        <v>-0.33333333333333331</v>
      </c>
      <c r="E349" s="1">
        <f>'(Other Variables)'!H139</f>
        <v>1</v>
      </c>
      <c r="F349" s="1">
        <f>'(Other Variables)'!I139</f>
        <v>-0.33333333333333331</v>
      </c>
    </row>
    <row r="350" spans="1:7" ht="12.75" customHeight="1" x14ac:dyDescent="0.2">
      <c r="A350" s="1">
        <f>'(Other Variables)'!D140</f>
        <v>-0.33333333333333331</v>
      </c>
      <c r="B350" s="1">
        <f>'(Other Variables)'!E140</f>
        <v>1</v>
      </c>
      <c r="C350" s="1">
        <f>'(Other Variables)'!F140</f>
        <v>-0.33333333333333331</v>
      </c>
      <c r="D350" s="1">
        <f>'(Other Variables)'!G140</f>
        <v>-0.33333333333333331</v>
      </c>
      <c r="E350" s="1">
        <f>'(Other Variables)'!H140</f>
        <v>-0.33333333333333331</v>
      </c>
      <c r="F350" s="1">
        <f>'(Other Variables)'!I140</f>
        <v>1</v>
      </c>
    </row>
    <row r="351" spans="1:7" ht="12.75" customHeight="1" x14ac:dyDescent="0.2">
      <c r="A351">
        <f t="array" ref="A351:F355">LINEST(A345:F345,A346:F350,TRUE,TRUE)</f>
        <v>0</v>
      </c>
      <c r="B351">
        <v>0</v>
      </c>
      <c r="C351">
        <v>0</v>
      </c>
      <c r="D351">
        <v>0</v>
      </c>
      <c r="E351">
        <v>0</v>
      </c>
      <c r="F351">
        <v>0</v>
      </c>
    </row>
    <row r="352" spans="1:7" ht="12.75" customHeight="1" x14ac:dyDescent="0.2">
      <c r="A352">
        <v>0</v>
      </c>
      <c r="B352">
        <v>0</v>
      </c>
      <c r="C352">
        <v>0</v>
      </c>
      <c r="D352">
        <v>0</v>
      </c>
      <c r="E352">
        <v>0</v>
      </c>
      <c r="F352">
        <v>0</v>
      </c>
    </row>
    <row r="353" spans="1:6" ht="12.75" customHeight="1" x14ac:dyDescent="0.2">
      <c r="A353">
        <v>1</v>
      </c>
      <c r="B353">
        <v>0</v>
      </c>
      <c r="C353" t="e">
        <v>#N/A</v>
      </c>
      <c r="D353" t="e">
        <v>#N/A</v>
      </c>
      <c r="E353" t="e">
        <v>#N/A</v>
      </c>
      <c r="F353" t="e">
        <v>#N/A</v>
      </c>
    </row>
    <row r="354" spans="1:6" ht="12.75" customHeight="1" x14ac:dyDescent="0.2">
      <c r="A354" t="e">
        <v>#NUM!</v>
      </c>
      <c r="B354">
        <v>1</v>
      </c>
      <c r="C354" t="e">
        <v>#N/A</v>
      </c>
      <c r="D354" t="e">
        <v>#N/A</v>
      </c>
      <c r="E354" t="e">
        <v>#N/A</v>
      </c>
      <c r="F354" t="e">
        <v>#N/A</v>
      </c>
    </row>
    <row r="355" spans="1:6" ht="12.75" customHeight="1" x14ac:dyDescent="0.2">
      <c r="A355">
        <v>0</v>
      </c>
      <c r="B355">
        <v>0</v>
      </c>
      <c r="C355" t="e">
        <v>#N/A</v>
      </c>
      <c r="D355" t="e">
        <v>#N/A</v>
      </c>
      <c r="E355" t="e">
        <v>#N/A</v>
      </c>
      <c r="F355" t="e">
        <v>#N/A</v>
      </c>
    </row>
    <row r="357" spans="1:6" ht="12.75" customHeight="1" x14ac:dyDescent="0.2">
      <c r="A357" s="1">
        <f>'Sales History'!E101</f>
        <v>0</v>
      </c>
      <c r="B357" s="1">
        <f>'Sales History'!G101</f>
        <v>0</v>
      </c>
      <c r="C357" s="1">
        <f>'Sales History'!H101</f>
        <v>0</v>
      </c>
      <c r="D357" s="1">
        <f>'Sales History'!I101</f>
        <v>0</v>
      </c>
      <c r="E357" s="1">
        <f>'Sales History'!J101</f>
        <v>0</v>
      </c>
    </row>
    <row r="358" spans="1:6" ht="12.75" customHeight="1" x14ac:dyDescent="0.2">
      <c r="A358" s="1">
        <f>'(Other Variables)'!E128</f>
        <v>-1</v>
      </c>
      <c r="B358" s="1">
        <f>'(Other Variables)'!F128</f>
        <v>-0.75</v>
      </c>
      <c r="C358" s="1">
        <f>'(Other Variables)'!G128</f>
        <v>-0.5</v>
      </c>
      <c r="D358" s="1">
        <f>'(Other Variables)'!H128</f>
        <v>-0.25</v>
      </c>
      <c r="E358" s="1">
        <f>'(Other Variables)'!I128</f>
        <v>0</v>
      </c>
    </row>
    <row r="359" spans="1:6" ht="12.75" customHeight="1" x14ac:dyDescent="0.2">
      <c r="A359" s="1">
        <f>'(Other Variables)'!E137</f>
        <v>-0.33333333333333331</v>
      </c>
      <c r="B359" s="1">
        <f>'(Other Variables)'!F137</f>
        <v>1</v>
      </c>
      <c r="C359" s="1">
        <f>'(Other Variables)'!G137</f>
        <v>-0.33333333333333331</v>
      </c>
      <c r="D359" s="1">
        <f>'(Other Variables)'!H137</f>
        <v>-0.33333333333333331</v>
      </c>
      <c r="E359" s="1">
        <f>'(Other Variables)'!I137</f>
        <v>-0.33333333333333331</v>
      </c>
    </row>
    <row r="360" spans="1:6" ht="12.75" customHeight="1" x14ac:dyDescent="0.2">
      <c r="A360" s="1">
        <f>'(Other Variables)'!E138</f>
        <v>-0.33333333333333331</v>
      </c>
      <c r="B360" s="1">
        <f>'(Other Variables)'!F138</f>
        <v>-0.33333333333333331</v>
      </c>
      <c r="C360" s="1">
        <f>'(Other Variables)'!G138</f>
        <v>1</v>
      </c>
      <c r="D360" s="1">
        <f>'(Other Variables)'!H138</f>
        <v>-0.33333333333333331</v>
      </c>
      <c r="E360" s="1">
        <f>'(Other Variables)'!I138</f>
        <v>-0.33333333333333331</v>
      </c>
    </row>
    <row r="361" spans="1:6" ht="12.75" customHeight="1" x14ac:dyDescent="0.2">
      <c r="A361" s="1">
        <f>'(Other Variables)'!E139</f>
        <v>-0.33333333333333331</v>
      </c>
      <c r="B361" s="1">
        <f>'(Other Variables)'!F139</f>
        <v>-0.33333333333333331</v>
      </c>
      <c r="C361" s="1">
        <f>'(Other Variables)'!G139</f>
        <v>-0.33333333333333331</v>
      </c>
      <c r="D361" s="1">
        <f>'(Other Variables)'!H139</f>
        <v>1</v>
      </c>
      <c r="E361" s="1">
        <f>'(Other Variables)'!I139</f>
        <v>-0.33333333333333331</v>
      </c>
    </row>
    <row r="362" spans="1:6" ht="12.75" customHeight="1" x14ac:dyDescent="0.2">
      <c r="A362" s="1">
        <f>'(Other Variables)'!E140</f>
        <v>1</v>
      </c>
      <c r="B362" s="1">
        <f>'(Other Variables)'!F140</f>
        <v>-0.33333333333333331</v>
      </c>
      <c r="C362" s="1">
        <f>'(Other Variables)'!G140</f>
        <v>-0.33333333333333331</v>
      </c>
      <c r="D362" s="1">
        <f>'(Other Variables)'!H140</f>
        <v>-0.33333333333333331</v>
      </c>
      <c r="E362" s="1">
        <f>'(Other Variables)'!I140</f>
        <v>1</v>
      </c>
    </row>
    <row r="363" spans="1:6" ht="12.75" customHeight="1" x14ac:dyDescent="0.2">
      <c r="A363">
        <f t="array" ref="A363:F367">LINEST(A357:E357,A358:E362,TRUE,TRUE)</f>
        <v>0</v>
      </c>
      <c r="B363">
        <v>0</v>
      </c>
      <c r="C363">
        <v>0</v>
      </c>
      <c r="D363">
        <v>0</v>
      </c>
      <c r="E363">
        <v>0</v>
      </c>
      <c r="F363">
        <v>0</v>
      </c>
    </row>
    <row r="364" spans="1:6" ht="12.75" customHeight="1" x14ac:dyDescent="0.2">
      <c r="A364">
        <v>0</v>
      </c>
      <c r="B364">
        <v>0</v>
      </c>
      <c r="C364">
        <v>0</v>
      </c>
      <c r="D364">
        <v>0</v>
      </c>
      <c r="E364">
        <v>0</v>
      </c>
      <c r="F364">
        <v>0</v>
      </c>
    </row>
    <row r="365" spans="1:6" ht="12.75" customHeight="1" x14ac:dyDescent="0.2">
      <c r="A365">
        <v>1</v>
      </c>
      <c r="B365">
        <v>0</v>
      </c>
      <c r="C365" t="e">
        <v>#N/A</v>
      </c>
      <c r="D365" t="e">
        <v>#N/A</v>
      </c>
      <c r="E365" t="e">
        <v>#N/A</v>
      </c>
      <c r="F365" t="e">
        <v>#N/A</v>
      </c>
    </row>
    <row r="366" spans="1:6" ht="12.75" customHeight="1" x14ac:dyDescent="0.2">
      <c r="A366" t="e">
        <v>#NUM!</v>
      </c>
      <c r="B366">
        <v>0</v>
      </c>
      <c r="C366" t="e">
        <v>#N/A</v>
      </c>
      <c r="D366" t="e">
        <v>#N/A</v>
      </c>
      <c r="E366" t="e">
        <v>#N/A</v>
      </c>
      <c r="F366" t="e">
        <v>#N/A</v>
      </c>
    </row>
    <row r="367" spans="1:6" ht="12.75" customHeight="1" x14ac:dyDescent="0.2">
      <c r="A367">
        <v>0</v>
      </c>
      <c r="B367">
        <v>0</v>
      </c>
      <c r="C367" t="e">
        <v>#N/A</v>
      </c>
      <c r="D367" t="e">
        <v>#N/A</v>
      </c>
      <c r="E367" t="e">
        <v>#N/A</v>
      </c>
      <c r="F367" t="e">
        <v>#N/A</v>
      </c>
    </row>
    <row r="369" spans="1:8" ht="12.75" customHeight="1" x14ac:dyDescent="0.2">
      <c r="A369" s="1">
        <f>'Sales History'!G101</f>
        <v>0</v>
      </c>
      <c r="B369" s="1">
        <f>'Sales History'!H101</f>
        <v>0</v>
      </c>
      <c r="C369" s="1">
        <f>'Sales History'!I101</f>
        <v>0</v>
      </c>
      <c r="D369" s="1">
        <f>'Sales History'!J101</f>
        <v>0</v>
      </c>
    </row>
    <row r="370" spans="1:8" ht="12.75" customHeight="1" x14ac:dyDescent="0.2">
      <c r="A370" s="1">
        <f>'(Other Variables)'!F128</f>
        <v>-0.75</v>
      </c>
      <c r="B370" s="1">
        <f>'(Other Variables)'!G128</f>
        <v>-0.5</v>
      </c>
      <c r="C370" s="1">
        <f>'(Other Variables)'!H128</f>
        <v>-0.25</v>
      </c>
      <c r="D370" s="1">
        <f>'(Other Variables)'!I128</f>
        <v>0</v>
      </c>
    </row>
    <row r="371" spans="1:8" ht="12.75" customHeight="1" x14ac:dyDescent="0.2">
      <c r="A371" s="1">
        <f>'(Other Variables)'!F137</f>
        <v>1</v>
      </c>
      <c r="B371" s="1">
        <f>'(Other Variables)'!G137</f>
        <v>-0.33333333333333331</v>
      </c>
      <c r="C371" s="1">
        <f>'(Other Variables)'!H137</f>
        <v>-0.33333333333333331</v>
      </c>
      <c r="D371" s="1">
        <f>'(Other Variables)'!I137</f>
        <v>-0.33333333333333331</v>
      </c>
    </row>
    <row r="372" spans="1:8" ht="12.75" customHeight="1" x14ac:dyDescent="0.2">
      <c r="A372" s="1">
        <f>'(Other Variables)'!F138</f>
        <v>-0.33333333333333331</v>
      </c>
      <c r="B372" s="1">
        <f>'(Other Variables)'!G138</f>
        <v>1</v>
      </c>
      <c r="C372" s="1">
        <f>'(Other Variables)'!H138</f>
        <v>-0.33333333333333331</v>
      </c>
      <c r="D372" s="1">
        <f>'(Other Variables)'!I138</f>
        <v>-0.33333333333333331</v>
      </c>
    </row>
    <row r="373" spans="1:8" ht="12.75" customHeight="1" x14ac:dyDescent="0.2">
      <c r="A373" s="1">
        <f>'(Other Variables)'!F139</f>
        <v>-0.33333333333333331</v>
      </c>
      <c r="B373" s="1">
        <f>'(Other Variables)'!G139</f>
        <v>-0.33333333333333331</v>
      </c>
      <c r="C373" s="1">
        <f>'(Other Variables)'!H139</f>
        <v>1</v>
      </c>
      <c r="D373" s="1">
        <f>'(Other Variables)'!I139</f>
        <v>-0.33333333333333331</v>
      </c>
    </row>
    <row r="374" spans="1:8" ht="12.75" customHeight="1" x14ac:dyDescent="0.2">
      <c r="A374" s="1">
        <f>'(Other Variables)'!F140</f>
        <v>-0.33333333333333331</v>
      </c>
      <c r="B374" s="1">
        <f>'(Other Variables)'!G140</f>
        <v>-0.33333333333333331</v>
      </c>
      <c r="C374" s="1">
        <f>'(Other Variables)'!H140</f>
        <v>-0.33333333333333331</v>
      </c>
      <c r="D374" s="1">
        <f>'(Other Variables)'!I140</f>
        <v>1</v>
      </c>
    </row>
    <row r="375" spans="1:8" ht="12.75" customHeight="1" x14ac:dyDescent="0.2">
      <c r="A375">
        <f t="array" ref="A375:F379">LINEST(A369:D369,A370:D374,TRUE,TRUE)</f>
        <v>0</v>
      </c>
      <c r="B375">
        <v>0</v>
      </c>
      <c r="C375">
        <v>0</v>
      </c>
      <c r="D375">
        <v>0</v>
      </c>
      <c r="E375">
        <v>0</v>
      </c>
      <c r="F375">
        <v>0</v>
      </c>
    </row>
    <row r="376" spans="1:8" ht="12.75" customHeight="1" x14ac:dyDescent="0.2">
      <c r="A376">
        <v>0</v>
      </c>
      <c r="B376">
        <v>0</v>
      </c>
      <c r="C376">
        <v>0</v>
      </c>
      <c r="D376">
        <v>0</v>
      </c>
      <c r="E376">
        <v>0</v>
      </c>
      <c r="F376">
        <v>0</v>
      </c>
    </row>
    <row r="377" spans="1:8" ht="12.75" customHeight="1" x14ac:dyDescent="0.2">
      <c r="A377">
        <v>1</v>
      </c>
      <c r="B377">
        <v>0</v>
      </c>
      <c r="C377" t="e">
        <v>#N/A</v>
      </c>
      <c r="D377" t="e">
        <v>#N/A</v>
      </c>
      <c r="E377" t="e">
        <v>#N/A</v>
      </c>
      <c r="F377" t="e">
        <v>#N/A</v>
      </c>
    </row>
    <row r="378" spans="1:8" ht="12.75" customHeight="1" x14ac:dyDescent="0.2">
      <c r="A378" t="e">
        <v>#NUM!</v>
      </c>
      <c r="B378">
        <v>0</v>
      </c>
      <c r="C378" t="e">
        <v>#N/A</v>
      </c>
      <c r="D378" t="e">
        <v>#N/A</v>
      </c>
      <c r="E378" t="e">
        <v>#N/A</v>
      </c>
      <c r="F378" t="e">
        <v>#N/A</v>
      </c>
    </row>
    <row r="379" spans="1:8" ht="12.75" customHeight="1" x14ac:dyDescent="0.2">
      <c r="A379">
        <v>0</v>
      </c>
      <c r="B379">
        <v>0</v>
      </c>
      <c r="C379" t="e">
        <v>#N/A</v>
      </c>
      <c r="D379" t="e">
        <v>#N/A</v>
      </c>
      <c r="E379" t="e">
        <v>#N/A</v>
      </c>
      <c r="F379" t="e">
        <v>#N/A</v>
      </c>
    </row>
    <row r="381" spans="1:8" ht="12.75" customHeight="1" x14ac:dyDescent="0.2">
      <c r="A381" s="1">
        <f>'Sales History'!B101</f>
        <v>0</v>
      </c>
      <c r="B381" s="1">
        <f>'Sales History'!C101</f>
        <v>0</v>
      </c>
      <c r="C381" s="1">
        <f>'Sales History'!D101</f>
        <v>0</v>
      </c>
      <c r="D381" s="1">
        <f>'Sales History'!E101</f>
        <v>0</v>
      </c>
      <c r="E381" s="1">
        <f>'Sales History'!G101</f>
        <v>0</v>
      </c>
      <c r="F381" s="1">
        <f>'Sales History'!H101</f>
        <v>0</v>
      </c>
      <c r="G381" s="1">
        <f>'Sales History'!I101</f>
        <v>0</v>
      </c>
      <c r="H381" s="1">
        <f>'Sales History'!J101</f>
        <v>0</v>
      </c>
    </row>
    <row r="382" spans="1:8" ht="12.75" customHeight="1" x14ac:dyDescent="0.2">
      <c r="A382" s="1">
        <f>'(Other Variables)'!B131</f>
        <v>-1.75</v>
      </c>
      <c r="B382" s="1">
        <f>'(Other Variables)'!C131</f>
        <v>-1.5</v>
      </c>
      <c r="C382" s="1">
        <f>'(Other Variables)'!D131</f>
        <v>-1.25</v>
      </c>
      <c r="D382" s="1">
        <f>'(Other Variables)'!E131</f>
        <v>-1</v>
      </c>
      <c r="E382" s="1">
        <f>'(Other Variables)'!F131</f>
        <v>-0.75</v>
      </c>
      <c r="F382" s="1">
        <f>'(Other Variables)'!G131</f>
        <v>-0.5</v>
      </c>
      <c r="G382" s="1">
        <f>'(Other Variables)'!H131</f>
        <v>-0.25</v>
      </c>
      <c r="H382" s="1">
        <f>'(Other Variables)'!I131</f>
        <v>0</v>
      </c>
    </row>
    <row r="383" spans="1:8" ht="12.75" customHeight="1" x14ac:dyDescent="0.2">
      <c r="A383" s="1">
        <f>'(Other Variables)'!B137</f>
        <v>1</v>
      </c>
      <c r="B383" s="1">
        <f>'(Other Variables)'!C137</f>
        <v>-0.33333333333333331</v>
      </c>
      <c r="C383" s="1">
        <f>'(Other Variables)'!D137</f>
        <v>-0.33333333333333331</v>
      </c>
      <c r="D383" s="1">
        <f>'(Other Variables)'!E137</f>
        <v>-0.33333333333333331</v>
      </c>
      <c r="E383" s="1">
        <f>'(Other Variables)'!F137</f>
        <v>1</v>
      </c>
      <c r="F383" s="1">
        <f>'(Other Variables)'!G137</f>
        <v>-0.33333333333333331</v>
      </c>
      <c r="G383" s="1">
        <f>'(Other Variables)'!H137</f>
        <v>-0.33333333333333331</v>
      </c>
      <c r="H383" s="1">
        <f>'(Other Variables)'!I137</f>
        <v>-0.33333333333333331</v>
      </c>
    </row>
    <row r="384" spans="1:8" ht="12.75" customHeight="1" x14ac:dyDescent="0.2">
      <c r="A384" s="1">
        <f>'(Other Variables)'!B138</f>
        <v>-0.33333333333333331</v>
      </c>
      <c r="B384" s="1">
        <f>'(Other Variables)'!C138</f>
        <v>1</v>
      </c>
      <c r="C384" s="1">
        <f>'(Other Variables)'!D138</f>
        <v>-0.33333333333333331</v>
      </c>
      <c r="D384" s="1">
        <f>'(Other Variables)'!E138</f>
        <v>-0.33333333333333331</v>
      </c>
      <c r="E384" s="1">
        <f>'(Other Variables)'!F138</f>
        <v>-0.33333333333333331</v>
      </c>
      <c r="F384" s="1">
        <f>'(Other Variables)'!G138</f>
        <v>1</v>
      </c>
      <c r="G384" s="1">
        <f>'(Other Variables)'!H138</f>
        <v>-0.33333333333333331</v>
      </c>
      <c r="H384" s="1">
        <f>'(Other Variables)'!I138</f>
        <v>-0.33333333333333331</v>
      </c>
    </row>
    <row r="385" spans="1:8" ht="12.75" customHeight="1" x14ac:dyDescent="0.2">
      <c r="A385" s="1">
        <f>'(Other Variables)'!B139</f>
        <v>-0.33333333333333331</v>
      </c>
      <c r="B385" s="1">
        <f>'(Other Variables)'!C139</f>
        <v>-0.33333333333333331</v>
      </c>
      <c r="C385" s="1">
        <f>'(Other Variables)'!D139</f>
        <v>1</v>
      </c>
      <c r="D385" s="1">
        <f>'(Other Variables)'!E139</f>
        <v>-0.33333333333333331</v>
      </c>
      <c r="E385" s="1">
        <f>'(Other Variables)'!F139</f>
        <v>-0.33333333333333331</v>
      </c>
      <c r="F385" s="1">
        <f>'(Other Variables)'!G139</f>
        <v>-0.33333333333333331</v>
      </c>
      <c r="G385" s="1">
        <f>'(Other Variables)'!H139</f>
        <v>1</v>
      </c>
      <c r="H385" s="1">
        <f>'(Other Variables)'!I139</f>
        <v>-0.33333333333333331</v>
      </c>
    </row>
    <row r="386" spans="1:8" ht="12.75" customHeight="1" x14ac:dyDescent="0.2">
      <c r="A386" s="1">
        <f>'(Other Variables)'!B140</f>
        <v>-0.33333333333333331</v>
      </c>
      <c r="B386" s="1">
        <f>'(Other Variables)'!C140</f>
        <v>-0.33333333333333331</v>
      </c>
      <c r="C386" s="1">
        <f>'(Other Variables)'!D140</f>
        <v>-0.33333333333333331</v>
      </c>
      <c r="D386" s="1">
        <f>'(Other Variables)'!E140</f>
        <v>1</v>
      </c>
      <c r="E386" s="1">
        <f>'(Other Variables)'!F140</f>
        <v>-0.33333333333333331</v>
      </c>
      <c r="F386" s="1">
        <f>'(Other Variables)'!G140</f>
        <v>-0.33333333333333331</v>
      </c>
      <c r="G386" s="1">
        <f>'(Other Variables)'!H140</f>
        <v>-0.33333333333333331</v>
      </c>
      <c r="H386" s="1">
        <f>'(Other Variables)'!I140</f>
        <v>1</v>
      </c>
    </row>
    <row r="387" spans="1:8" ht="12.75" customHeight="1" x14ac:dyDescent="0.2">
      <c r="A387">
        <f t="array" ref="A387:F387">LINEST(A381:H381,A382:H386,TRUE,FALSE)</f>
        <v>0</v>
      </c>
      <c r="B387">
        <v>0</v>
      </c>
      <c r="C387">
        <v>0</v>
      </c>
      <c r="D387">
        <v>0</v>
      </c>
      <c r="E387">
        <v>0</v>
      </c>
      <c r="F387">
        <v>0</v>
      </c>
    </row>
    <row r="389" spans="1:8" ht="12.75" customHeight="1" x14ac:dyDescent="0.2">
      <c r="A389" s="1">
        <f>'Sales History'!C101</f>
        <v>0</v>
      </c>
      <c r="B389" s="1">
        <f>'Sales History'!D101</f>
        <v>0</v>
      </c>
      <c r="C389" s="1">
        <f>'Sales History'!E101</f>
        <v>0</v>
      </c>
      <c r="D389" s="1">
        <f>'Sales History'!G101</f>
        <v>0</v>
      </c>
      <c r="E389" s="1">
        <f>'Sales History'!H101</f>
        <v>0</v>
      </c>
      <c r="F389" s="1">
        <f>'Sales History'!I101</f>
        <v>0</v>
      </c>
      <c r="G389" s="1">
        <f>'Sales History'!J101</f>
        <v>0</v>
      </c>
    </row>
    <row r="390" spans="1:8" ht="12.75" customHeight="1" x14ac:dyDescent="0.2">
      <c r="A390" s="1">
        <f>'(Other Variables)'!C131</f>
        <v>-1.5</v>
      </c>
      <c r="B390" s="1">
        <f>'(Other Variables)'!D131</f>
        <v>-1.25</v>
      </c>
      <c r="C390" s="1">
        <f>'(Other Variables)'!E131</f>
        <v>-1</v>
      </c>
      <c r="D390" s="1">
        <f>'(Other Variables)'!F131</f>
        <v>-0.75</v>
      </c>
      <c r="E390" s="1">
        <f>'(Other Variables)'!G131</f>
        <v>-0.5</v>
      </c>
      <c r="F390" s="1">
        <f>'(Other Variables)'!H131</f>
        <v>-0.25</v>
      </c>
      <c r="G390" s="1">
        <f>'(Other Variables)'!I131</f>
        <v>0</v>
      </c>
    </row>
    <row r="391" spans="1:8" ht="12.75" customHeight="1" x14ac:dyDescent="0.2">
      <c r="A391" s="1">
        <f>'(Other Variables)'!C137</f>
        <v>-0.33333333333333331</v>
      </c>
      <c r="B391" s="1">
        <f>'(Other Variables)'!D137</f>
        <v>-0.33333333333333331</v>
      </c>
      <c r="C391" s="1">
        <f>'(Other Variables)'!E137</f>
        <v>-0.33333333333333331</v>
      </c>
      <c r="D391" s="1">
        <f>'(Other Variables)'!F137</f>
        <v>1</v>
      </c>
      <c r="E391" s="1">
        <f>'(Other Variables)'!G137</f>
        <v>-0.33333333333333331</v>
      </c>
      <c r="F391" s="1">
        <f>'(Other Variables)'!H137</f>
        <v>-0.33333333333333331</v>
      </c>
      <c r="G391" s="1">
        <f>'(Other Variables)'!I137</f>
        <v>-0.33333333333333331</v>
      </c>
    </row>
    <row r="392" spans="1:8" ht="12.75" customHeight="1" x14ac:dyDescent="0.2">
      <c r="A392" s="1">
        <f>'(Other Variables)'!C138</f>
        <v>1</v>
      </c>
      <c r="B392" s="1">
        <f>'(Other Variables)'!D138</f>
        <v>-0.33333333333333331</v>
      </c>
      <c r="C392" s="1">
        <f>'(Other Variables)'!E138</f>
        <v>-0.33333333333333331</v>
      </c>
      <c r="D392" s="1">
        <f>'(Other Variables)'!F138</f>
        <v>-0.33333333333333331</v>
      </c>
      <c r="E392" s="1">
        <f>'(Other Variables)'!G138</f>
        <v>1</v>
      </c>
      <c r="F392" s="1">
        <f>'(Other Variables)'!H138</f>
        <v>-0.33333333333333331</v>
      </c>
      <c r="G392" s="1">
        <f>'(Other Variables)'!I138</f>
        <v>-0.33333333333333331</v>
      </c>
    </row>
    <row r="393" spans="1:8" ht="12.75" customHeight="1" x14ac:dyDescent="0.2">
      <c r="A393" s="1">
        <f>'(Other Variables)'!C139</f>
        <v>-0.33333333333333331</v>
      </c>
      <c r="B393" s="1">
        <f>'(Other Variables)'!D139</f>
        <v>1</v>
      </c>
      <c r="C393" s="1">
        <f>'(Other Variables)'!E139</f>
        <v>-0.33333333333333331</v>
      </c>
      <c r="D393" s="1">
        <f>'(Other Variables)'!F139</f>
        <v>-0.33333333333333331</v>
      </c>
      <c r="E393" s="1">
        <f>'(Other Variables)'!G139</f>
        <v>-0.33333333333333331</v>
      </c>
      <c r="F393" s="1">
        <f>'(Other Variables)'!H139</f>
        <v>1</v>
      </c>
      <c r="G393" s="1">
        <f>'(Other Variables)'!I139</f>
        <v>-0.33333333333333331</v>
      </c>
    </row>
    <row r="394" spans="1:8" ht="12.75" customHeight="1" x14ac:dyDescent="0.2">
      <c r="A394" s="1">
        <f>'(Other Variables)'!C140</f>
        <v>-0.33333333333333331</v>
      </c>
      <c r="B394" s="1">
        <f>'(Other Variables)'!D140</f>
        <v>-0.33333333333333331</v>
      </c>
      <c r="C394" s="1">
        <f>'(Other Variables)'!E140</f>
        <v>1</v>
      </c>
      <c r="D394" s="1">
        <f>'(Other Variables)'!F140</f>
        <v>-0.33333333333333331</v>
      </c>
      <c r="E394" s="1">
        <f>'(Other Variables)'!G140</f>
        <v>-0.33333333333333331</v>
      </c>
      <c r="F394" s="1">
        <f>'(Other Variables)'!H140</f>
        <v>-0.33333333333333331</v>
      </c>
      <c r="G394" s="1">
        <f>'(Other Variables)'!I140</f>
        <v>1</v>
      </c>
    </row>
    <row r="395" spans="1:8" ht="12.75" customHeight="1" x14ac:dyDescent="0.2">
      <c r="A395">
        <f t="array" ref="A395:F395">LINEST(A389:G389,A390:G394,TRUE,FALSE)</f>
        <v>0</v>
      </c>
      <c r="B395">
        <v>0</v>
      </c>
      <c r="C395">
        <v>0</v>
      </c>
      <c r="D395">
        <v>0</v>
      </c>
      <c r="E395">
        <v>0</v>
      </c>
      <c r="F395">
        <v>0</v>
      </c>
    </row>
    <row r="397" spans="1:8" ht="12.75" customHeight="1" x14ac:dyDescent="0.2">
      <c r="A397" s="1">
        <f>'Sales History'!D101</f>
        <v>0</v>
      </c>
      <c r="B397" s="1">
        <f>'Sales History'!E101</f>
        <v>0</v>
      </c>
      <c r="C397" s="1">
        <f>'Sales History'!G101</f>
        <v>0</v>
      </c>
      <c r="D397" s="1">
        <f>'Sales History'!H101</f>
        <v>0</v>
      </c>
      <c r="E397" s="1">
        <f>'Sales History'!I101</f>
        <v>0</v>
      </c>
      <c r="F397" s="1">
        <f>'Sales History'!J101</f>
        <v>0</v>
      </c>
    </row>
    <row r="398" spans="1:8" ht="12.75" customHeight="1" x14ac:dyDescent="0.2">
      <c r="A398" s="1">
        <f>'(Other Variables)'!D131</f>
        <v>-1.25</v>
      </c>
      <c r="B398" s="1">
        <f>'(Other Variables)'!E131</f>
        <v>-1</v>
      </c>
      <c r="C398" s="1">
        <f>'(Other Variables)'!F131</f>
        <v>-0.75</v>
      </c>
      <c r="D398" s="1">
        <f>'(Other Variables)'!G131</f>
        <v>-0.5</v>
      </c>
      <c r="E398" s="1">
        <f>'(Other Variables)'!H131</f>
        <v>-0.25</v>
      </c>
      <c r="F398" s="1">
        <f>'(Other Variables)'!I131</f>
        <v>0</v>
      </c>
    </row>
    <row r="399" spans="1:8" ht="12.75" customHeight="1" x14ac:dyDescent="0.2">
      <c r="A399" s="1">
        <f>'(Other Variables)'!D137</f>
        <v>-0.33333333333333331</v>
      </c>
      <c r="B399" s="1">
        <f>'(Other Variables)'!E137</f>
        <v>-0.33333333333333331</v>
      </c>
      <c r="C399" s="1">
        <f>'(Other Variables)'!F137</f>
        <v>1</v>
      </c>
      <c r="D399" s="1">
        <f>'(Other Variables)'!G137</f>
        <v>-0.33333333333333331</v>
      </c>
      <c r="E399" s="1">
        <f>'(Other Variables)'!H137</f>
        <v>-0.33333333333333331</v>
      </c>
      <c r="F399" s="1">
        <f>'(Other Variables)'!I137</f>
        <v>-0.33333333333333331</v>
      </c>
    </row>
    <row r="400" spans="1:8" ht="12.75" customHeight="1" x14ac:dyDescent="0.2">
      <c r="A400" s="1">
        <f>'(Other Variables)'!D138</f>
        <v>-0.33333333333333331</v>
      </c>
      <c r="B400" s="1">
        <f>'(Other Variables)'!E138</f>
        <v>-0.33333333333333331</v>
      </c>
      <c r="C400" s="1">
        <f>'(Other Variables)'!F138</f>
        <v>-0.33333333333333331</v>
      </c>
      <c r="D400" s="1">
        <f>'(Other Variables)'!G138</f>
        <v>1</v>
      </c>
      <c r="E400" s="1">
        <f>'(Other Variables)'!H138</f>
        <v>-0.33333333333333331</v>
      </c>
      <c r="F400" s="1">
        <f>'(Other Variables)'!I138</f>
        <v>-0.33333333333333331</v>
      </c>
    </row>
    <row r="401" spans="1:6" ht="12.75" customHeight="1" x14ac:dyDescent="0.2">
      <c r="A401" s="1">
        <f>'(Other Variables)'!D139</f>
        <v>1</v>
      </c>
      <c r="B401" s="1">
        <f>'(Other Variables)'!E139</f>
        <v>-0.33333333333333331</v>
      </c>
      <c r="C401" s="1">
        <f>'(Other Variables)'!F139</f>
        <v>-0.33333333333333331</v>
      </c>
      <c r="D401" s="1">
        <f>'(Other Variables)'!G139</f>
        <v>-0.33333333333333331</v>
      </c>
      <c r="E401" s="1">
        <f>'(Other Variables)'!H139</f>
        <v>1</v>
      </c>
      <c r="F401" s="1">
        <f>'(Other Variables)'!I139</f>
        <v>-0.33333333333333331</v>
      </c>
    </row>
    <row r="402" spans="1:6" ht="12.75" customHeight="1" x14ac:dyDescent="0.2">
      <c r="A402" s="1">
        <f>'(Other Variables)'!D140</f>
        <v>-0.33333333333333331</v>
      </c>
      <c r="B402" s="1">
        <f>'(Other Variables)'!E140</f>
        <v>1</v>
      </c>
      <c r="C402" s="1">
        <f>'(Other Variables)'!F140</f>
        <v>-0.33333333333333331</v>
      </c>
      <c r="D402" s="1">
        <f>'(Other Variables)'!G140</f>
        <v>-0.33333333333333331</v>
      </c>
      <c r="E402" s="1">
        <f>'(Other Variables)'!H140</f>
        <v>-0.33333333333333331</v>
      </c>
      <c r="F402" s="1">
        <f>'(Other Variables)'!I140</f>
        <v>1</v>
      </c>
    </row>
    <row r="403" spans="1:6" ht="12.75" customHeight="1" x14ac:dyDescent="0.2">
      <c r="A403">
        <f t="array" ref="A403:F403">LINEST(A397:F397,A398:F402,TRUE,FALSE)</f>
        <v>0</v>
      </c>
      <c r="B403">
        <v>0</v>
      </c>
      <c r="C403">
        <v>0</v>
      </c>
      <c r="D403">
        <v>0</v>
      </c>
      <c r="E403">
        <v>0</v>
      </c>
      <c r="F403">
        <v>0</v>
      </c>
    </row>
    <row r="405" spans="1:6" ht="12.75" customHeight="1" x14ac:dyDescent="0.2">
      <c r="A405" s="1">
        <f>'Sales History'!E101</f>
        <v>0</v>
      </c>
      <c r="B405" s="1">
        <f>'Sales History'!G101</f>
        <v>0</v>
      </c>
      <c r="C405" s="1">
        <f>'Sales History'!H101</f>
        <v>0</v>
      </c>
      <c r="D405" s="1">
        <f>'Sales History'!I101</f>
        <v>0</v>
      </c>
      <c r="E405" s="1">
        <f>'Sales History'!J101</f>
        <v>0</v>
      </c>
    </row>
    <row r="406" spans="1:6" ht="12.75" customHeight="1" x14ac:dyDescent="0.2">
      <c r="A406" s="1">
        <f>'(Other Variables)'!E131</f>
        <v>-1</v>
      </c>
      <c r="B406" s="1">
        <f>'(Other Variables)'!F131</f>
        <v>-0.75</v>
      </c>
      <c r="C406" s="1">
        <f>'(Other Variables)'!G131</f>
        <v>-0.5</v>
      </c>
      <c r="D406" s="1">
        <f>'(Other Variables)'!H131</f>
        <v>-0.25</v>
      </c>
      <c r="E406" s="1">
        <f>'(Other Variables)'!I131</f>
        <v>0</v>
      </c>
    </row>
    <row r="407" spans="1:6" ht="12.75" customHeight="1" x14ac:dyDescent="0.2">
      <c r="A407" s="1">
        <f>'(Other Variables)'!E137</f>
        <v>-0.33333333333333331</v>
      </c>
      <c r="B407" s="1">
        <f>'(Other Variables)'!F137</f>
        <v>1</v>
      </c>
      <c r="C407" s="1">
        <f>'(Other Variables)'!G137</f>
        <v>-0.33333333333333331</v>
      </c>
      <c r="D407" s="1">
        <f>'(Other Variables)'!H137</f>
        <v>-0.33333333333333331</v>
      </c>
      <c r="E407" s="1">
        <f>'(Other Variables)'!I137</f>
        <v>-0.33333333333333331</v>
      </c>
    </row>
    <row r="408" spans="1:6" ht="12.75" customHeight="1" x14ac:dyDescent="0.2">
      <c r="A408" s="1">
        <f>'(Other Variables)'!E138</f>
        <v>-0.33333333333333331</v>
      </c>
      <c r="B408" s="1">
        <f>'(Other Variables)'!F138</f>
        <v>-0.33333333333333331</v>
      </c>
      <c r="C408" s="1">
        <f>'(Other Variables)'!G138</f>
        <v>1</v>
      </c>
      <c r="D408" s="1">
        <f>'(Other Variables)'!H138</f>
        <v>-0.33333333333333331</v>
      </c>
      <c r="E408" s="1">
        <f>'(Other Variables)'!I138</f>
        <v>-0.33333333333333331</v>
      </c>
    </row>
    <row r="409" spans="1:6" ht="12.75" customHeight="1" x14ac:dyDescent="0.2">
      <c r="A409" s="1">
        <f>'(Other Variables)'!E139</f>
        <v>-0.33333333333333331</v>
      </c>
      <c r="B409" s="1">
        <f>'(Other Variables)'!F139</f>
        <v>-0.33333333333333331</v>
      </c>
      <c r="C409" s="1">
        <f>'(Other Variables)'!G139</f>
        <v>-0.33333333333333331</v>
      </c>
      <c r="D409" s="1">
        <f>'(Other Variables)'!H139</f>
        <v>1</v>
      </c>
      <c r="E409" s="1">
        <f>'(Other Variables)'!I139</f>
        <v>-0.33333333333333331</v>
      </c>
    </row>
    <row r="410" spans="1:6" ht="12.75" customHeight="1" x14ac:dyDescent="0.2">
      <c r="A410" s="1">
        <f>'(Other Variables)'!E140</f>
        <v>1</v>
      </c>
      <c r="B410" s="1">
        <f>'(Other Variables)'!F140</f>
        <v>-0.33333333333333331</v>
      </c>
      <c r="C410" s="1">
        <f>'(Other Variables)'!G140</f>
        <v>-0.33333333333333331</v>
      </c>
      <c r="D410" s="1">
        <f>'(Other Variables)'!H140</f>
        <v>-0.33333333333333331</v>
      </c>
      <c r="E410" s="1">
        <f>'(Other Variables)'!I140</f>
        <v>1</v>
      </c>
    </row>
    <row r="411" spans="1:6" ht="12.75" customHeight="1" x14ac:dyDescent="0.2">
      <c r="A411">
        <f t="array" ref="A411:F411">LINEST(A405:E405,A406:E410,TRUE,FALSE)</f>
        <v>0</v>
      </c>
      <c r="B411">
        <v>0</v>
      </c>
      <c r="C411">
        <v>0</v>
      </c>
      <c r="D411">
        <v>0</v>
      </c>
      <c r="E411">
        <v>0</v>
      </c>
      <c r="F411">
        <v>0</v>
      </c>
    </row>
    <row r="413" spans="1:6" ht="12.75" customHeight="1" x14ac:dyDescent="0.2">
      <c r="A413" s="1">
        <f>'Sales History'!G101</f>
        <v>0</v>
      </c>
      <c r="B413" s="1">
        <f>'Sales History'!H101</f>
        <v>0</v>
      </c>
      <c r="C413" s="1">
        <f>'Sales History'!I101</f>
        <v>0</v>
      </c>
      <c r="D413" s="1">
        <f>'Sales History'!J101</f>
        <v>0</v>
      </c>
    </row>
    <row r="414" spans="1:6" ht="12.75" customHeight="1" x14ac:dyDescent="0.2">
      <c r="A414" s="1">
        <f>'(Other Variables)'!F131</f>
        <v>-0.75</v>
      </c>
      <c r="B414" s="1">
        <f>'(Other Variables)'!G131</f>
        <v>-0.5</v>
      </c>
      <c r="C414" s="1">
        <f>'(Other Variables)'!H131</f>
        <v>-0.25</v>
      </c>
      <c r="D414" s="1">
        <f>'(Other Variables)'!I131</f>
        <v>0</v>
      </c>
    </row>
    <row r="415" spans="1:6" ht="12.75" customHeight="1" x14ac:dyDescent="0.2">
      <c r="A415" s="1">
        <f>'(Other Variables)'!F137</f>
        <v>1</v>
      </c>
      <c r="B415" s="1">
        <f>'(Other Variables)'!G137</f>
        <v>-0.33333333333333331</v>
      </c>
      <c r="C415" s="1">
        <f>'(Other Variables)'!H137</f>
        <v>-0.33333333333333331</v>
      </c>
      <c r="D415" s="1">
        <f>'(Other Variables)'!I137</f>
        <v>-0.33333333333333331</v>
      </c>
    </row>
    <row r="416" spans="1:6" ht="12.75" customHeight="1" x14ac:dyDescent="0.2">
      <c r="A416" s="1">
        <f>'(Other Variables)'!F138</f>
        <v>-0.33333333333333331</v>
      </c>
      <c r="B416" s="1">
        <f>'(Other Variables)'!G138</f>
        <v>1</v>
      </c>
      <c r="C416" s="1">
        <f>'(Other Variables)'!H138</f>
        <v>-0.33333333333333331</v>
      </c>
      <c r="D416" s="1">
        <f>'(Other Variables)'!I138</f>
        <v>-0.33333333333333331</v>
      </c>
    </row>
    <row r="417" spans="1:8" ht="12.75" customHeight="1" x14ac:dyDescent="0.2">
      <c r="A417" s="1">
        <f>'(Other Variables)'!F139</f>
        <v>-0.33333333333333331</v>
      </c>
      <c r="B417" s="1">
        <f>'(Other Variables)'!G139</f>
        <v>-0.33333333333333331</v>
      </c>
      <c r="C417" s="1">
        <f>'(Other Variables)'!H139</f>
        <v>1</v>
      </c>
      <c r="D417" s="1">
        <f>'(Other Variables)'!I139</f>
        <v>-0.33333333333333331</v>
      </c>
    </row>
    <row r="418" spans="1:8" ht="12.75" customHeight="1" x14ac:dyDescent="0.2">
      <c r="A418" s="1">
        <f>'(Other Variables)'!F140</f>
        <v>-0.33333333333333331</v>
      </c>
      <c r="B418" s="1">
        <f>'(Other Variables)'!G140</f>
        <v>-0.33333333333333331</v>
      </c>
      <c r="C418" s="1">
        <f>'(Other Variables)'!H140</f>
        <v>-0.33333333333333331</v>
      </c>
      <c r="D418" s="1">
        <f>'(Other Variables)'!I140</f>
        <v>1</v>
      </c>
    </row>
    <row r="419" spans="1:8" ht="12.75" customHeight="1" x14ac:dyDescent="0.2">
      <c r="A419">
        <f t="array" ref="A419:F419">LINEST(A413:D413,A414:D418,TRUE,FALSE)</f>
        <v>0</v>
      </c>
      <c r="B419">
        <v>0</v>
      </c>
      <c r="C419">
        <v>0</v>
      </c>
      <c r="D419">
        <v>0</v>
      </c>
      <c r="E419">
        <v>0</v>
      </c>
      <c r="F419">
        <v>0</v>
      </c>
    </row>
    <row r="421" spans="1:8" ht="12.75" customHeight="1" x14ac:dyDescent="0.2">
      <c r="A421" s="1">
        <f>'Sales History'!B117</f>
        <v>0</v>
      </c>
      <c r="B421" s="1">
        <f>'Sales History'!C117</f>
        <v>0</v>
      </c>
      <c r="C421" s="1">
        <f>'Sales History'!D117</f>
        <v>0</v>
      </c>
      <c r="D421" s="1">
        <f>'Sales History'!E117</f>
        <v>0</v>
      </c>
      <c r="E421" s="1">
        <f>'Sales History'!G117</f>
        <v>0</v>
      </c>
      <c r="F421" s="1">
        <f>'Sales History'!H117</f>
        <v>0</v>
      </c>
      <c r="G421" s="1">
        <f>'Sales History'!I117</f>
        <v>0</v>
      </c>
      <c r="H421" s="1">
        <f>'Sales History'!J117</f>
        <v>0</v>
      </c>
    </row>
    <row r="422" spans="1:8" ht="12.75" customHeight="1" x14ac:dyDescent="0.2">
      <c r="A422" s="1">
        <f>'(Other Variables)'!B128</f>
        <v>-1.75</v>
      </c>
      <c r="B422" s="1">
        <f>'(Other Variables)'!C128</f>
        <v>-1.5</v>
      </c>
      <c r="C422" s="1">
        <f>'(Other Variables)'!D128</f>
        <v>-1.25</v>
      </c>
      <c r="D422" s="1">
        <f>'(Other Variables)'!E128</f>
        <v>-1</v>
      </c>
      <c r="E422" s="1">
        <f>'(Other Variables)'!F128</f>
        <v>-0.75</v>
      </c>
      <c r="F422" s="1">
        <f>'(Other Variables)'!G128</f>
        <v>-0.5</v>
      </c>
      <c r="G422" s="1">
        <f>'(Other Variables)'!H128</f>
        <v>-0.25</v>
      </c>
      <c r="H422" s="1">
        <f>'(Other Variables)'!I128</f>
        <v>0</v>
      </c>
    </row>
    <row r="423" spans="1:8" ht="12.75" customHeight="1" x14ac:dyDescent="0.2">
      <c r="A423" s="1">
        <f>'(Other Variables)'!B137</f>
        <v>1</v>
      </c>
      <c r="B423" s="1">
        <f>'(Other Variables)'!C137</f>
        <v>-0.33333333333333331</v>
      </c>
      <c r="C423" s="1">
        <f>'(Other Variables)'!D137</f>
        <v>-0.33333333333333331</v>
      </c>
      <c r="D423" s="1">
        <f>'(Other Variables)'!E137</f>
        <v>-0.33333333333333331</v>
      </c>
      <c r="E423" s="1">
        <f>'(Other Variables)'!F137</f>
        <v>1</v>
      </c>
      <c r="F423" s="1">
        <f>'(Other Variables)'!G137</f>
        <v>-0.33333333333333331</v>
      </c>
      <c r="G423" s="1">
        <f>'(Other Variables)'!H137</f>
        <v>-0.33333333333333331</v>
      </c>
      <c r="H423" s="1">
        <f>'(Other Variables)'!I137</f>
        <v>-0.33333333333333331</v>
      </c>
    </row>
    <row r="424" spans="1:8" ht="12.75" customHeight="1" x14ac:dyDescent="0.2">
      <c r="A424" s="1">
        <f>'(Other Variables)'!B138</f>
        <v>-0.33333333333333331</v>
      </c>
      <c r="B424" s="1">
        <f>'(Other Variables)'!C138</f>
        <v>1</v>
      </c>
      <c r="C424" s="1">
        <f>'(Other Variables)'!D138</f>
        <v>-0.33333333333333331</v>
      </c>
      <c r="D424" s="1">
        <f>'(Other Variables)'!E138</f>
        <v>-0.33333333333333331</v>
      </c>
      <c r="E424" s="1">
        <f>'(Other Variables)'!F138</f>
        <v>-0.33333333333333331</v>
      </c>
      <c r="F424" s="1">
        <f>'(Other Variables)'!G138</f>
        <v>1</v>
      </c>
      <c r="G424" s="1">
        <f>'(Other Variables)'!H138</f>
        <v>-0.33333333333333331</v>
      </c>
      <c r="H424" s="1">
        <f>'(Other Variables)'!I138</f>
        <v>-0.33333333333333331</v>
      </c>
    </row>
    <row r="425" spans="1:8" ht="12.75" customHeight="1" x14ac:dyDescent="0.2">
      <c r="A425" s="1">
        <f>'(Other Variables)'!B139</f>
        <v>-0.33333333333333331</v>
      </c>
      <c r="B425" s="1">
        <f>'(Other Variables)'!C139</f>
        <v>-0.33333333333333331</v>
      </c>
      <c r="C425" s="1">
        <f>'(Other Variables)'!D139</f>
        <v>1</v>
      </c>
      <c r="D425" s="1">
        <f>'(Other Variables)'!E139</f>
        <v>-0.33333333333333331</v>
      </c>
      <c r="E425" s="1">
        <f>'(Other Variables)'!F139</f>
        <v>-0.33333333333333331</v>
      </c>
      <c r="F425" s="1">
        <f>'(Other Variables)'!G139</f>
        <v>-0.33333333333333331</v>
      </c>
      <c r="G425" s="1">
        <f>'(Other Variables)'!H139</f>
        <v>1</v>
      </c>
      <c r="H425" s="1">
        <f>'(Other Variables)'!I139</f>
        <v>-0.33333333333333331</v>
      </c>
    </row>
    <row r="426" spans="1:8" ht="12.75" customHeight="1" x14ac:dyDescent="0.2">
      <c r="A426" s="1">
        <f>'(Other Variables)'!B140</f>
        <v>-0.33333333333333331</v>
      </c>
      <c r="B426" s="1">
        <f>'(Other Variables)'!C140</f>
        <v>-0.33333333333333331</v>
      </c>
      <c r="C426" s="1">
        <f>'(Other Variables)'!D140</f>
        <v>-0.33333333333333331</v>
      </c>
      <c r="D426" s="1">
        <f>'(Other Variables)'!E140</f>
        <v>1</v>
      </c>
      <c r="E426" s="1">
        <f>'(Other Variables)'!F140</f>
        <v>-0.33333333333333331</v>
      </c>
      <c r="F426" s="1">
        <f>'(Other Variables)'!G140</f>
        <v>-0.33333333333333331</v>
      </c>
      <c r="G426" s="1">
        <f>'(Other Variables)'!H140</f>
        <v>-0.33333333333333331</v>
      </c>
      <c r="H426" s="1">
        <f>'(Other Variables)'!I140</f>
        <v>1</v>
      </c>
    </row>
    <row r="427" spans="1:8" ht="12.75" customHeight="1" x14ac:dyDescent="0.2">
      <c r="A427">
        <f t="array" ref="A427:F431">LINEST(A421:H421,A422:H426,TRUE,TRUE)</f>
        <v>0</v>
      </c>
      <c r="B427">
        <v>0</v>
      </c>
      <c r="C427">
        <v>0</v>
      </c>
      <c r="D427">
        <v>0</v>
      </c>
      <c r="E427">
        <v>0</v>
      </c>
      <c r="F427">
        <v>0</v>
      </c>
    </row>
    <row r="428" spans="1:8" ht="12.75" customHeight="1" x14ac:dyDescent="0.2">
      <c r="A428">
        <v>0</v>
      </c>
      <c r="B428">
        <v>0</v>
      </c>
      <c r="C428">
        <v>0</v>
      </c>
      <c r="D428">
        <v>0</v>
      </c>
      <c r="E428">
        <v>0</v>
      </c>
      <c r="F428">
        <v>0</v>
      </c>
    </row>
    <row r="429" spans="1:8" ht="12.75" customHeight="1" x14ac:dyDescent="0.2">
      <c r="A429">
        <v>1</v>
      </c>
      <c r="B429">
        <v>0</v>
      </c>
      <c r="C429" t="e">
        <v>#N/A</v>
      </c>
      <c r="D429" t="e">
        <v>#N/A</v>
      </c>
      <c r="E429" t="e">
        <v>#N/A</v>
      </c>
      <c r="F429" t="e">
        <v>#N/A</v>
      </c>
    </row>
    <row r="430" spans="1:8" ht="12.75" customHeight="1" x14ac:dyDescent="0.2">
      <c r="A430" t="e">
        <v>#NUM!</v>
      </c>
      <c r="B430">
        <v>3</v>
      </c>
      <c r="C430" t="e">
        <v>#N/A</v>
      </c>
      <c r="D430" t="e">
        <v>#N/A</v>
      </c>
      <c r="E430" t="e">
        <v>#N/A</v>
      </c>
      <c r="F430" t="e">
        <v>#N/A</v>
      </c>
    </row>
    <row r="431" spans="1:8" ht="12.75" customHeight="1" x14ac:dyDescent="0.2">
      <c r="A431">
        <v>0</v>
      </c>
      <c r="B431">
        <v>0</v>
      </c>
      <c r="C431" t="e">
        <v>#N/A</v>
      </c>
      <c r="D431" t="e">
        <v>#N/A</v>
      </c>
      <c r="E431" t="e">
        <v>#N/A</v>
      </c>
      <c r="F431" t="e">
        <v>#N/A</v>
      </c>
    </row>
    <row r="433" spans="1:7" ht="12.75" customHeight="1" x14ac:dyDescent="0.2">
      <c r="A433" s="1">
        <f>'Sales History'!C117</f>
        <v>0</v>
      </c>
      <c r="B433" s="1">
        <f>'Sales History'!D117</f>
        <v>0</v>
      </c>
      <c r="C433" s="1">
        <f>'Sales History'!E117</f>
        <v>0</v>
      </c>
      <c r="D433" s="1">
        <f>'Sales History'!G117</f>
        <v>0</v>
      </c>
      <c r="E433" s="1">
        <f>'Sales History'!H117</f>
        <v>0</v>
      </c>
      <c r="F433" s="1">
        <f>'Sales History'!I117</f>
        <v>0</v>
      </c>
      <c r="G433" s="1">
        <f>'Sales History'!J117</f>
        <v>0</v>
      </c>
    </row>
    <row r="434" spans="1:7" ht="12.75" customHeight="1" x14ac:dyDescent="0.2">
      <c r="A434" s="1">
        <f>'(Other Variables)'!C128</f>
        <v>-1.5</v>
      </c>
      <c r="B434" s="1">
        <f>'(Other Variables)'!D128</f>
        <v>-1.25</v>
      </c>
      <c r="C434" s="1">
        <f>'(Other Variables)'!E128</f>
        <v>-1</v>
      </c>
      <c r="D434" s="1">
        <f>'(Other Variables)'!F128</f>
        <v>-0.75</v>
      </c>
      <c r="E434" s="1">
        <f>'(Other Variables)'!G128</f>
        <v>-0.5</v>
      </c>
      <c r="F434" s="1">
        <f>'(Other Variables)'!H128</f>
        <v>-0.25</v>
      </c>
      <c r="G434" s="1">
        <f>'(Other Variables)'!I128</f>
        <v>0</v>
      </c>
    </row>
    <row r="435" spans="1:7" ht="12.75" customHeight="1" x14ac:dyDescent="0.2">
      <c r="A435" s="1">
        <f>'(Other Variables)'!C137</f>
        <v>-0.33333333333333331</v>
      </c>
      <c r="B435" s="1">
        <f>'(Other Variables)'!D137</f>
        <v>-0.33333333333333331</v>
      </c>
      <c r="C435" s="1">
        <f>'(Other Variables)'!E137</f>
        <v>-0.33333333333333331</v>
      </c>
      <c r="D435" s="1">
        <f>'(Other Variables)'!F137</f>
        <v>1</v>
      </c>
      <c r="E435" s="1">
        <f>'(Other Variables)'!G137</f>
        <v>-0.33333333333333331</v>
      </c>
      <c r="F435" s="1">
        <f>'(Other Variables)'!H137</f>
        <v>-0.33333333333333331</v>
      </c>
      <c r="G435" s="1">
        <f>'(Other Variables)'!I137</f>
        <v>-0.33333333333333331</v>
      </c>
    </row>
    <row r="436" spans="1:7" ht="12.75" customHeight="1" x14ac:dyDescent="0.2">
      <c r="A436" s="1">
        <f>'(Other Variables)'!C138</f>
        <v>1</v>
      </c>
      <c r="B436" s="1">
        <f>'(Other Variables)'!D138</f>
        <v>-0.33333333333333331</v>
      </c>
      <c r="C436" s="1">
        <f>'(Other Variables)'!E138</f>
        <v>-0.33333333333333331</v>
      </c>
      <c r="D436" s="1">
        <f>'(Other Variables)'!F138</f>
        <v>-0.33333333333333331</v>
      </c>
      <c r="E436" s="1">
        <f>'(Other Variables)'!G138</f>
        <v>1</v>
      </c>
      <c r="F436" s="1">
        <f>'(Other Variables)'!H138</f>
        <v>-0.33333333333333331</v>
      </c>
      <c r="G436" s="1">
        <f>'(Other Variables)'!I138</f>
        <v>-0.33333333333333331</v>
      </c>
    </row>
    <row r="437" spans="1:7" ht="12.75" customHeight="1" x14ac:dyDescent="0.2">
      <c r="A437" s="1">
        <f>'(Other Variables)'!C139</f>
        <v>-0.33333333333333331</v>
      </c>
      <c r="B437" s="1">
        <f>'(Other Variables)'!D139</f>
        <v>1</v>
      </c>
      <c r="C437" s="1">
        <f>'(Other Variables)'!E139</f>
        <v>-0.33333333333333331</v>
      </c>
      <c r="D437" s="1">
        <f>'(Other Variables)'!F139</f>
        <v>-0.33333333333333331</v>
      </c>
      <c r="E437" s="1">
        <f>'(Other Variables)'!G139</f>
        <v>-0.33333333333333331</v>
      </c>
      <c r="F437" s="1">
        <f>'(Other Variables)'!H139</f>
        <v>1</v>
      </c>
      <c r="G437" s="1">
        <f>'(Other Variables)'!I139</f>
        <v>-0.33333333333333331</v>
      </c>
    </row>
    <row r="438" spans="1:7" ht="12.75" customHeight="1" x14ac:dyDescent="0.2">
      <c r="A438" s="1">
        <f>'(Other Variables)'!C140</f>
        <v>-0.33333333333333331</v>
      </c>
      <c r="B438" s="1">
        <f>'(Other Variables)'!D140</f>
        <v>-0.33333333333333331</v>
      </c>
      <c r="C438" s="1">
        <f>'(Other Variables)'!E140</f>
        <v>1</v>
      </c>
      <c r="D438" s="1">
        <f>'(Other Variables)'!F140</f>
        <v>-0.33333333333333331</v>
      </c>
      <c r="E438" s="1">
        <f>'(Other Variables)'!G140</f>
        <v>-0.33333333333333331</v>
      </c>
      <c r="F438" s="1">
        <f>'(Other Variables)'!H140</f>
        <v>-0.33333333333333331</v>
      </c>
      <c r="G438" s="1">
        <f>'(Other Variables)'!I140</f>
        <v>1</v>
      </c>
    </row>
    <row r="439" spans="1:7" ht="12.75" customHeight="1" x14ac:dyDescent="0.2">
      <c r="A439">
        <f t="array" ref="A439:F443">LINEST(A433:G433,A434:G438,TRUE,TRUE)</f>
        <v>0</v>
      </c>
      <c r="B439">
        <v>0</v>
      </c>
      <c r="C439">
        <v>0</v>
      </c>
      <c r="D439">
        <v>0</v>
      </c>
      <c r="E439">
        <v>0</v>
      </c>
      <c r="F439">
        <v>0</v>
      </c>
    </row>
    <row r="440" spans="1:7" ht="12.75" customHeight="1" x14ac:dyDescent="0.2">
      <c r="A440">
        <v>0</v>
      </c>
      <c r="B440">
        <v>0</v>
      </c>
      <c r="C440">
        <v>0</v>
      </c>
      <c r="D440">
        <v>0</v>
      </c>
      <c r="E440">
        <v>0</v>
      </c>
      <c r="F440">
        <v>0</v>
      </c>
    </row>
    <row r="441" spans="1:7" ht="12.75" customHeight="1" x14ac:dyDescent="0.2">
      <c r="A441">
        <v>1</v>
      </c>
      <c r="B441">
        <v>0</v>
      </c>
      <c r="C441" t="e">
        <v>#N/A</v>
      </c>
      <c r="D441" t="e">
        <v>#N/A</v>
      </c>
      <c r="E441" t="e">
        <v>#N/A</v>
      </c>
      <c r="F441" t="e">
        <v>#N/A</v>
      </c>
    </row>
    <row r="442" spans="1:7" ht="12.75" customHeight="1" x14ac:dyDescent="0.2">
      <c r="A442" t="e">
        <v>#NUM!</v>
      </c>
      <c r="B442">
        <v>2</v>
      </c>
      <c r="C442" t="e">
        <v>#N/A</v>
      </c>
      <c r="D442" t="e">
        <v>#N/A</v>
      </c>
      <c r="E442" t="e">
        <v>#N/A</v>
      </c>
      <c r="F442" t="e">
        <v>#N/A</v>
      </c>
    </row>
    <row r="443" spans="1:7" ht="12.75" customHeight="1" x14ac:dyDescent="0.2">
      <c r="A443">
        <v>0</v>
      </c>
      <c r="B443">
        <v>0</v>
      </c>
      <c r="C443" t="e">
        <v>#N/A</v>
      </c>
      <c r="D443" t="e">
        <v>#N/A</v>
      </c>
      <c r="E443" t="e">
        <v>#N/A</v>
      </c>
      <c r="F443" t="e">
        <v>#N/A</v>
      </c>
    </row>
    <row r="445" spans="1:7" ht="12.75" customHeight="1" x14ac:dyDescent="0.2">
      <c r="A445" s="1">
        <f>'Sales History'!D117</f>
        <v>0</v>
      </c>
      <c r="B445" s="1">
        <f>'Sales History'!E117</f>
        <v>0</v>
      </c>
      <c r="C445" s="1">
        <f>'Sales History'!G117</f>
        <v>0</v>
      </c>
      <c r="D445" s="1">
        <f>'Sales History'!H117</f>
        <v>0</v>
      </c>
      <c r="E445" s="1">
        <f>'Sales History'!I117</f>
        <v>0</v>
      </c>
      <c r="F445" s="1">
        <f>'Sales History'!J117</f>
        <v>0</v>
      </c>
    </row>
    <row r="446" spans="1:7" ht="12.75" customHeight="1" x14ac:dyDescent="0.2">
      <c r="A446" s="1">
        <f>'(Other Variables)'!D128</f>
        <v>-1.25</v>
      </c>
      <c r="B446" s="1">
        <f>'(Other Variables)'!E128</f>
        <v>-1</v>
      </c>
      <c r="C446" s="1">
        <f>'(Other Variables)'!F128</f>
        <v>-0.75</v>
      </c>
      <c r="D446" s="1">
        <f>'(Other Variables)'!G128</f>
        <v>-0.5</v>
      </c>
      <c r="E446" s="1">
        <f>'(Other Variables)'!H128</f>
        <v>-0.25</v>
      </c>
      <c r="F446" s="1">
        <f>'(Other Variables)'!I128</f>
        <v>0</v>
      </c>
    </row>
    <row r="447" spans="1:7" ht="12.75" customHeight="1" x14ac:dyDescent="0.2">
      <c r="A447" s="1">
        <f>'(Other Variables)'!D137</f>
        <v>-0.33333333333333331</v>
      </c>
      <c r="B447" s="1">
        <f>'(Other Variables)'!E137</f>
        <v>-0.33333333333333331</v>
      </c>
      <c r="C447" s="1">
        <f>'(Other Variables)'!F137</f>
        <v>1</v>
      </c>
      <c r="D447" s="1">
        <f>'(Other Variables)'!G137</f>
        <v>-0.33333333333333331</v>
      </c>
      <c r="E447" s="1">
        <f>'(Other Variables)'!H137</f>
        <v>-0.33333333333333331</v>
      </c>
      <c r="F447" s="1">
        <f>'(Other Variables)'!I137</f>
        <v>-0.33333333333333331</v>
      </c>
    </row>
    <row r="448" spans="1:7" ht="12.75" customHeight="1" x14ac:dyDescent="0.2">
      <c r="A448" s="1">
        <f>'(Other Variables)'!D138</f>
        <v>-0.33333333333333331</v>
      </c>
      <c r="B448" s="1">
        <f>'(Other Variables)'!E138</f>
        <v>-0.33333333333333331</v>
      </c>
      <c r="C448" s="1">
        <f>'(Other Variables)'!F138</f>
        <v>-0.33333333333333331</v>
      </c>
      <c r="D448" s="1">
        <f>'(Other Variables)'!G138</f>
        <v>1</v>
      </c>
      <c r="E448" s="1">
        <f>'(Other Variables)'!H138</f>
        <v>-0.33333333333333331</v>
      </c>
      <c r="F448" s="1">
        <f>'(Other Variables)'!I138</f>
        <v>-0.33333333333333331</v>
      </c>
    </row>
    <row r="449" spans="1:6" ht="12.75" customHeight="1" x14ac:dyDescent="0.2">
      <c r="A449" s="1">
        <f>'(Other Variables)'!D139</f>
        <v>1</v>
      </c>
      <c r="B449" s="1">
        <f>'(Other Variables)'!E139</f>
        <v>-0.33333333333333331</v>
      </c>
      <c r="C449" s="1">
        <f>'(Other Variables)'!F139</f>
        <v>-0.33333333333333331</v>
      </c>
      <c r="D449" s="1">
        <f>'(Other Variables)'!G139</f>
        <v>-0.33333333333333331</v>
      </c>
      <c r="E449" s="1">
        <f>'(Other Variables)'!H139</f>
        <v>1</v>
      </c>
      <c r="F449" s="1">
        <f>'(Other Variables)'!I139</f>
        <v>-0.33333333333333331</v>
      </c>
    </row>
    <row r="450" spans="1:6" ht="12.75" customHeight="1" x14ac:dyDescent="0.2">
      <c r="A450" s="1">
        <f>'(Other Variables)'!D140</f>
        <v>-0.33333333333333331</v>
      </c>
      <c r="B450" s="1">
        <f>'(Other Variables)'!E140</f>
        <v>1</v>
      </c>
      <c r="C450" s="1">
        <f>'(Other Variables)'!F140</f>
        <v>-0.33333333333333331</v>
      </c>
      <c r="D450" s="1">
        <f>'(Other Variables)'!G140</f>
        <v>-0.33333333333333331</v>
      </c>
      <c r="E450" s="1">
        <f>'(Other Variables)'!H140</f>
        <v>-0.33333333333333331</v>
      </c>
      <c r="F450" s="1">
        <f>'(Other Variables)'!I140</f>
        <v>1</v>
      </c>
    </row>
    <row r="451" spans="1:6" ht="12.75" customHeight="1" x14ac:dyDescent="0.2">
      <c r="A451">
        <f t="array" ref="A451:F455">LINEST(A445:F445,A446:F450,TRUE,TRUE)</f>
        <v>0</v>
      </c>
      <c r="B451">
        <v>0</v>
      </c>
      <c r="C451">
        <v>0</v>
      </c>
      <c r="D451">
        <v>0</v>
      </c>
      <c r="E451">
        <v>0</v>
      </c>
      <c r="F451">
        <v>0</v>
      </c>
    </row>
    <row r="452" spans="1:6" ht="12.75" customHeight="1" x14ac:dyDescent="0.2">
      <c r="A452">
        <v>0</v>
      </c>
      <c r="B452">
        <v>0</v>
      </c>
      <c r="C452">
        <v>0</v>
      </c>
      <c r="D452">
        <v>0</v>
      </c>
      <c r="E452">
        <v>0</v>
      </c>
      <c r="F452">
        <v>0</v>
      </c>
    </row>
    <row r="453" spans="1:6" ht="12.75" customHeight="1" x14ac:dyDescent="0.2">
      <c r="A453">
        <v>1</v>
      </c>
      <c r="B453">
        <v>0</v>
      </c>
      <c r="C453" t="e">
        <v>#N/A</v>
      </c>
      <c r="D453" t="e">
        <v>#N/A</v>
      </c>
      <c r="E453" t="e">
        <v>#N/A</v>
      </c>
      <c r="F453" t="e">
        <v>#N/A</v>
      </c>
    </row>
    <row r="454" spans="1:6" ht="12.75" customHeight="1" x14ac:dyDescent="0.2">
      <c r="A454" t="e">
        <v>#NUM!</v>
      </c>
      <c r="B454">
        <v>1</v>
      </c>
      <c r="C454" t="e">
        <v>#N/A</v>
      </c>
      <c r="D454" t="e">
        <v>#N/A</v>
      </c>
      <c r="E454" t="e">
        <v>#N/A</v>
      </c>
      <c r="F454" t="e">
        <v>#N/A</v>
      </c>
    </row>
    <row r="455" spans="1:6" ht="12.75" customHeight="1" x14ac:dyDescent="0.2">
      <c r="A455">
        <v>0</v>
      </c>
      <c r="B455">
        <v>0</v>
      </c>
      <c r="C455" t="e">
        <v>#N/A</v>
      </c>
      <c r="D455" t="e">
        <v>#N/A</v>
      </c>
      <c r="E455" t="e">
        <v>#N/A</v>
      </c>
      <c r="F455" t="e">
        <v>#N/A</v>
      </c>
    </row>
    <row r="457" spans="1:6" ht="12.75" customHeight="1" x14ac:dyDescent="0.2">
      <c r="A457" s="1">
        <f>'Sales History'!E117</f>
        <v>0</v>
      </c>
      <c r="B457" s="1">
        <f>'Sales History'!G117</f>
        <v>0</v>
      </c>
      <c r="C457" s="1">
        <f>'Sales History'!H117</f>
        <v>0</v>
      </c>
      <c r="D457" s="1">
        <f>'Sales History'!I117</f>
        <v>0</v>
      </c>
      <c r="E457" s="1">
        <f>'Sales History'!J117</f>
        <v>0</v>
      </c>
    </row>
    <row r="458" spans="1:6" ht="12.75" customHeight="1" x14ac:dyDescent="0.2">
      <c r="A458" s="1">
        <f>'(Other Variables)'!E128</f>
        <v>-1</v>
      </c>
      <c r="B458" s="1">
        <f>'(Other Variables)'!F128</f>
        <v>-0.75</v>
      </c>
      <c r="C458" s="1">
        <f>'(Other Variables)'!G128</f>
        <v>-0.5</v>
      </c>
      <c r="D458" s="1">
        <f>'(Other Variables)'!H128</f>
        <v>-0.25</v>
      </c>
      <c r="E458" s="1">
        <f>'(Other Variables)'!I128</f>
        <v>0</v>
      </c>
    </row>
    <row r="459" spans="1:6" ht="12.75" customHeight="1" x14ac:dyDescent="0.2">
      <c r="A459" s="1">
        <f>'(Other Variables)'!E137</f>
        <v>-0.33333333333333331</v>
      </c>
      <c r="B459" s="1">
        <f>'(Other Variables)'!F137</f>
        <v>1</v>
      </c>
      <c r="C459" s="1">
        <f>'(Other Variables)'!G137</f>
        <v>-0.33333333333333331</v>
      </c>
      <c r="D459" s="1">
        <f>'(Other Variables)'!H137</f>
        <v>-0.33333333333333331</v>
      </c>
      <c r="E459" s="1">
        <f>'(Other Variables)'!I137</f>
        <v>-0.33333333333333331</v>
      </c>
    </row>
    <row r="460" spans="1:6" ht="12.75" customHeight="1" x14ac:dyDescent="0.2">
      <c r="A460" s="1">
        <f>'(Other Variables)'!E138</f>
        <v>-0.33333333333333331</v>
      </c>
      <c r="B460" s="1">
        <f>'(Other Variables)'!F138</f>
        <v>-0.33333333333333331</v>
      </c>
      <c r="C460" s="1">
        <f>'(Other Variables)'!G138</f>
        <v>1</v>
      </c>
      <c r="D460" s="1">
        <f>'(Other Variables)'!H138</f>
        <v>-0.33333333333333331</v>
      </c>
      <c r="E460" s="1">
        <f>'(Other Variables)'!I138</f>
        <v>-0.33333333333333331</v>
      </c>
    </row>
    <row r="461" spans="1:6" ht="12.75" customHeight="1" x14ac:dyDescent="0.2">
      <c r="A461" s="1">
        <f>'(Other Variables)'!E139</f>
        <v>-0.33333333333333331</v>
      </c>
      <c r="B461" s="1">
        <f>'(Other Variables)'!F139</f>
        <v>-0.33333333333333331</v>
      </c>
      <c r="C461" s="1">
        <f>'(Other Variables)'!G139</f>
        <v>-0.33333333333333331</v>
      </c>
      <c r="D461" s="1">
        <f>'(Other Variables)'!H139</f>
        <v>1</v>
      </c>
      <c r="E461" s="1">
        <f>'(Other Variables)'!I139</f>
        <v>-0.33333333333333331</v>
      </c>
    </row>
    <row r="462" spans="1:6" ht="12.75" customHeight="1" x14ac:dyDescent="0.2">
      <c r="A462" s="1">
        <f>'(Other Variables)'!E140</f>
        <v>1</v>
      </c>
      <c r="B462" s="1">
        <f>'(Other Variables)'!F140</f>
        <v>-0.33333333333333331</v>
      </c>
      <c r="C462" s="1">
        <f>'(Other Variables)'!G140</f>
        <v>-0.33333333333333331</v>
      </c>
      <c r="D462" s="1">
        <f>'(Other Variables)'!H140</f>
        <v>-0.33333333333333331</v>
      </c>
      <c r="E462" s="1">
        <f>'(Other Variables)'!I140</f>
        <v>1</v>
      </c>
    </row>
    <row r="463" spans="1:6" ht="12.75" customHeight="1" x14ac:dyDescent="0.2">
      <c r="A463">
        <f t="array" ref="A463:F467">LINEST(A457:E457,A458:E462,TRUE,TRUE)</f>
        <v>0</v>
      </c>
      <c r="B463">
        <v>0</v>
      </c>
      <c r="C463">
        <v>0</v>
      </c>
      <c r="D463">
        <v>0</v>
      </c>
      <c r="E463">
        <v>0</v>
      </c>
      <c r="F463">
        <v>0</v>
      </c>
    </row>
    <row r="464" spans="1:6" ht="12.75" customHeight="1" x14ac:dyDescent="0.2">
      <c r="A464">
        <v>0</v>
      </c>
      <c r="B464">
        <v>0</v>
      </c>
      <c r="C464">
        <v>0</v>
      </c>
      <c r="D464">
        <v>0</v>
      </c>
      <c r="E464">
        <v>0</v>
      </c>
      <c r="F464">
        <v>0</v>
      </c>
    </row>
    <row r="465" spans="1:6" ht="12.75" customHeight="1" x14ac:dyDescent="0.2">
      <c r="A465">
        <v>1</v>
      </c>
      <c r="B465">
        <v>0</v>
      </c>
      <c r="C465" t="e">
        <v>#N/A</v>
      </c>
      <c r="D465" t="e">
        <v>#N/A</v>
      </c>
      <c r="E465" t="e">
        <v>#N/A</v>
      </c>
      <c r="F465" t="e">
        <v>#N/A</v>
      </c>
    </row>
    <row r="466" spans="1:6" ht="12.75" customHeight="1" x14ac:dyDescent="0.2">
      <c r="A466" t="e">
        <v>#NUM!</v>
      </c>
      <c r="B466">
        <v>0</v>
      </c>
      <c r="C466" t="e">
        <v>#N/A</v>
      </c>
      <c r="D466" t="e">
        <v>#N/A</v>
      </c>
      <c r="E466" t="e">
        <v>#N/A</v>
      </c>
      <c r="F466" t="e">
        <v>#N/A</v>
      </c>
    </row>
    <row r="467" spans="1:6" ht="12.75" customHeight="1" x14ac:dyDescent="0.2">
      <c r="A467">
        <v>0</v>
      </c>
      <c r="B467">
        <v>0</v>
      </c>
      <c r="C467" t="e">
        <v>#N/A</v>
      </c>
      <c r="D467" t="e">
        <v>#N/A</v>
      </c>
      <c r="E467" t="e">
        <v>#N/A</v>
      </c>
      <c r="F467" t="e">
        <v>#N/A</v>
      </c>
    </row>
    <row r="469" spans="1:6" ht="12.75" customHeight="1" x14ac:dyDescent="0.2">
      <c r="A469" s="1">
        <f>'Sales History'!G117</f>
        <v>0</v>
      </c>
      <c r="B469" s="1">
        <f>'Sales History'!H117</f>
        <v>0</v>
      </c>
      <c r="C469" s="1">
        <f>'Sales History'!I117</f>
        <v>0</v>
      </c>
      <c r="D469" s="1">
        <f>'Sales History'!J117</f>
        <v>0</v>
      </c>
    </row>
    <row r="470" spans="1:6" ht="12.75" customHeight="1" x14ac:dyDescent="0.2">
      <c r="A470" s="1">
        <f>'(Other Variables)'!F128</f>
        <v>-0.75</v>
      </c>
      <c r="B470" s="1">
        <f>'(Other Variables)'!G128</f>
        <v>-0.5</v>
      </c>
      <c r="C470" s="1">
        <f>'(Other Variables)'!H128</f>
        <v>-0.25</v>
      </c>
      <c r="D470" s="1">
        <f>'(Other Variables)'!I128</f>
        <v>0</v>
      </c>
    </row>
    <row r="471" spans="1:6" ht="12.75" customHeight="1" x14ac:dyDescent="0.2">
      <c r="A471" s="1">
        <f>'(Other Variables)'!F137</f>
        <v>1</v>
      </c>
      <c r="B471" s="1">
        <f>'(Other Variables)'!G137</f>
        <v>-0.33333333333333331</v>
      </c>
      <c r="C471" s="1">
        <f>'(Other Variables)'!H137</f>
        <v>-0.33333333333333331</v>
      </c>
      <c r="D471" s="1">
        <f>'(Other Variables)'!I137</f>
        <v>-0.33333333333333331</v>
      </c>
    </row>
    <row r="472" spans="1:6" ht="12.75" customHeight="1" x14ac:dyDescent="0.2">
      <c r="A472" s="1">
        <f>'(Other Variables)'!F138</f>
        <v>-0.33333333333333331</v>
      </c>
      <c r="B472" s="1">
        <f>'(Other Variables)'!G138</f>
        <v>1</v>
      </c>
      <c r="C472" s="1">
        <f>'(Other Variables)'!H138</f>
        <v>-0.33333333333333331</v>
      </c>
      <c r="D472" s="1">
        <f>'(Other Variables)'!I138</f>
        <v>-0.33333333333333331</v>
      </c>
    </row>
    <row r="473" spans="1:6" ht="12.75" customHeight="1" x14ac:dyDescent="0.2">
      <c r="A473" s="1">
        <f>'(Other Variables)'!F139</f>
        <v>-0.33333333333333331</v>
      </c>
      <c r="B473" s="1">
        <f>'(Other Variables)'!G139</f>
        <v>-0.33333333333333331</v>
      </c>
      <c r="C473" s="1">
        <f>'(Other Variables)'!H139</f>
        <v>1</v>
      </c>
      <c r="D473" s="1">
        <f>'(Other Variables)'!I139</f>
        <v>-0.33333333333333331</v>
      </c>
    </row>
    <row r="474" spans="1:6" ht="12.75" customHeight="1" x14ac:dyDescent="0.2">
      <c r="A474" s="1">
        <f>'(Other Variables)'!F140</f>
        <v>-0.33333333333333331</v>
      </c>
      <c r="B474" s="1">
        <f>'(Other Variables)'!G140</f>
        <v>-0.33333333333333331</v>
      </c>
      <c r="C474" s="1">
        <f>'(Other Variables)'!H140</f>
        <v>-0.33333333333333331</v>
      </c>
      <c r="D474" s="1">
        <f>'(Other Variables)'!I140</f>
        <v>1</v>
      </c>
    </row>
    <row r="475" spans="1:6" ht="12.75" customHeight="1" x14ac:dyDescent="0.2">
      <c r="A475">
        <f t="array" ref="A475:F479">LINEST(A469:D469,A470:D474,TRUE,TRUE)</f>
        <v>0</v>
      </c>
      <c r="B475">
        <v>0</v>
      </c>
      <c r="C475">
        <v>0</v>
      </c>
      <c r="D475">
        <v>0</v>
      </c>
      <c r="E475">
        <v>0</v>
      </c>
      <c r="F475">
        <v>0</v>
      </c>
    </row>
    <row r="476" spans="1:6" ht="12.75" customHeight="1" x14ac:dyDescent="0.2">
      <c r="A476">
        <v>0</v>
      </c>
      <c r="B476">
        <v>0</v>
      </c>
      <c r="C476">
        <v>0</v>
      </c>
      <c r="D476">
        <v>0</v>
      </c>
      <c r="E476">
        <v>0</v>
      </c>
      <c r="F476">
        <v>0</v>
      </c>
    </row>
    <row r="477" spans="1:6" ht="12.75" customHeight="1" x14ac:dyDescent="0.2">
      <c r="A477">
        <v>1</v>
      </c>
      <c r="B477">
        <v>0</v>
      </c>
      <c r="C477" t="e">
        <v>#N/A</v>
      </c>
      <c r="D477" t="e">
        <v>#N/A</v>
      </c>
      <c r="E477" t="e">
        <v>#N/A</v>
      </c>
      <c r="F477" t="e">
        <v>#N/A</v>
      </c>
    </row>
    <row r="478" spans="1:6" ht="12.75" customHeight="1" x14ac:dyDescent="0.2">
      <c r="A478" t="e">
        <v>#NUM!</v>
      </c>
      <c r="B478">
        <v>0</v>
      </c>
      <c r="C478" t="e">
        <v>#N/A</v>
      </c>
      <c r="D478" t="e">
        <v>#N/A</v>
      </c>
      <c r="E478" t="e">
        <v>#N/A</v>
      </c>
      <c r="F478" t="e">
        <v>#N/A</v>
      </c>
    </row>
    <row r="479" spans="1:6" ht="12.75" customHeight="1" x14ac:dyDescent="0.2">
      <c r="A479">
        <v>0</v>
      </c>
      <c r="B479">
        <v>0</v>
      </c>
      <c r="C479" t="e">
        <v>#N/A</v>
      </c>
      <c r="D479" t="e">
        <v>#N/A</v>
      </c>
      <c r="E479" t="e">
        <v>#N/A</v>
      </c>
      <c r="F479" t="e">
        <v>#N/A</v>
      </c>
    </row>
    <row r="481" spans="1:8" ht="12.75" customHeight="1" x14ac:dyDescent="0.2">
      <c r="A481" s="1">
        <f>'Sales History'!B117</f>
        <v>0</v>
      </c>
      <c r="B481" s="1">
        <f>'Sales History'!C117</f>
        <v>0</v>
      </c>
      <c r="C481" s="1">
        <f>'Sales History'!D117</f>
        <v>0</v>
      </c>
      <c r="D481" s="1">
        <f>'Sales History'!E117</f>
        <v>0</v>
      </c>
      <c r="E481" s="1">
        <f>'Sales History'!G117</f>
        <v>0</v>
      </c>
      <c r="F481" s="1">
        <f>'Sales History'!H117</f>
        <v>0</v>
      </c>
      <c r="G481" s="1">
        <f>'Sales History'!I117</f>
        <v>0</v>
      </c>
      <c r="H481" s="1">
        <f>'Sales History'!J117</f>
        <v>0</v>
      </c>
    </row>
    <row r="482" spans="1:8" ht="12.75" customHeight="1" x14ac:dyDescent="0.2">
      <c r="A482" s="1">
        <f>'(Other Variables)'!B131</f>
        <v>-1.75</v>
      </c>
      <c r="B482" s="1">
        <f>'(Other Variables)'!C131</f>
        <v>-1.5</v>
      </c>
      <c r="C482" s="1">
        <f>'(Other Variables)'!D131</f>
        <v>-1.25</v>
      </c>
      <c r="D482" s="1">
        <f>'(Other Variables)'!E131</f>
        <v>-1</v>
      </c>
      <c r="E482" s="1">
        <f>'(Other Variables)'!F131</f>
        <v>-0.75</v>
      </c>
      <c r="F482" s="1">
        <f>'(Other Variables)'!G131</f>
        <v>-0.5</v>
      </c>
      <c r="G482" s="1">
        <f>'(Other Variables)'!H131</f>
        <v>-0.25</v>
      </c>
      <c r="H482" s="1">
        <f>'(Other Variables)'!I131</f>
        <v>0</v>
      </c>
    </row>
    <row r="483" spans="1:8" ht="12.75" customHeight="1" x14ac:dyDescent="0.2">
      <c r="A483" s="1">
        <f>'(Other Variables)'!B137</f>
        <v>1</v>
      </c>
      <c r="B483" s="1">
        <f>'(Other Variables)'!C137</f>
        <v>-0.33333333333333331</v>
      </c>
      <c r="C483" s="1">
        <f>'(Other Variables)'!D137</f>
        <v>-0.33333333333333331</v>
      </c>
      <c r="D483" s="1">
        <f>'(Other Variables)'!E137</f>
        <v>-0.33333333333333331</v>
      </c>
      <c r="E483" s="1">
        <f>'(Other Variables)'!F137</f>
        <v>1</v>
      </c>
      <c r="F483" s="1">
        <f>'(Other Variables)'!G137</f>
        <v>-0.33333333333333331</v>
      </c>
      <c r="G483" s="1">
        <f>'(Other Variables)'!H137</f>
        <v>-0.33333333333333331</v>
      </c>
      <c r="H483" s="1">
        <f>'(Other Variables)'!I137</f>
        <v>-0.33333333333333331</v>
      </c>
    </row>
    <row r="484" spans="1:8" ht="12.75" customHeight="1" x14ac:dyDescent="0.2">
      <c r="A484" s="1">
        <f>'(Other Variables)'!B138</f>
        <v>-0.33333333333333331</v>
      </c>
      <c r="B484" s="1">
        <f>'(Other Variables)'!C138</f>
        <v>1</v>
      </c>
      <c r="C484" s="1">
        <f>'(Other Variables)'!D138</f>
        <v>-0.33333333333333331</v>
      </c>
      <c r="D484" s="1">
        <f>'(Other Variables)'!E138</f>
        <v>-0.33333333333333331</v>
      </c>
      <c r="E484" s="1">
        <f>'(Other Variables)'!F138</f>
        <v>-0.33333333333333331</v>
      </c>
      <c r="F484" s="1">
        <f>'(Other Variables)'!G138</f>
        <v>1</v>
      </c>
      <c r="G484" s="1">
        <f>'(Other Variables)'!H138</f>
        <v>-0.33333333333333331</v>
      </c>
      <c r="H484" s="1">
        <f>'(Other Variables)'!I138</f>
        <v>-0.33333333333333331</v>
      </c>
    </row>
    <row r="485" spans="1:8" ht="12.75" customHeight="1" x14ac:dyDescent="0.2">
      <c r="A485" s="1">
        <f>'(Other Variables)'!B139</f>
        <v>-0.33333333333333331</v>
      </c>
      <c r="B485" s="1">
        <f>'(Other Variables)'!C139</f>
        <v>-0.33333333333333331</v>
      </c>
      <c r="C485" s="1">
        <f>'(Other Variables)'!D139</f>
        <v>1</v>
      </c>
      <c r="D485" s="1">
        <f>'(Other Variables)'!E139</f>
        <v>-0.33333333333333331</v>
      </c>
      <c r="E485" s="1">
        <f>'(Other Variables)'!F139</f>
        <v>-0.33333333333333331</v>
      </c>
      <c r="F485" s="1">
        <f>'(Other Variables)'!G139</f>
        <v>-0.33333333333333331</v>
      </c>
      <c r="G485" s="1">
        <f>'(Other Variables)'!H139</f>
        <v>1</v>
      </c>
      <c r="H485" s="1">
        <f>'(Other Variables)'!I139</f>
        <v>-0.33333333333333331</v>
      </c>
    </row>
    <row r="486" spans="1:8" ht="12.75" customHeight="1" x14ac:dyDescent="0.2">
      <c r="A486" s="1">
        <f>'(Other Variables)'!B140</f>
        <v>-0.33333333333333331</v>
      </c>
      <c r="B486" s="1">
        <f>'(Other Variables)'!C140</f>
        <v>-0.33333333333333331</v>
      </c>
      <c r="C486" s="1">
        <f>'(Other Variables)'!D140</f>
        <v>-0.33333333333333331</v>
      </c>
      <c r="D486" s="1">
        <f>'(Other Variables)'!E140</f>
        <v>1</v>
      </c>
      <c r="E486" s="1">
        <f>'(Other Variables)'!F140</f>
        <v>-0.33333333333333331</v>
      </c>
      <c r="F486" s="1">
        <f>'(Other Variables)'!G140</f>
        <v>-0.33333333333333331</v>
      </c>
      <c r="G486" s="1">
        <f>'(Other Variables)'!H140</f>
        <v>-0.33333333333333331</v>
      </c>
      <c r="H486" s="1">
        <f>'(Other Variables)'!I140</f>
        <v>1</v>
      </c>
    </row>
    <row r="487" spans="1:8" ht="12.75" customHeight="1" x14ac:dyDescent="0.2">
      <c r="A487">
        <f t="array" ref="A487:F487">LINEST(A481:H481,A482:H486,TRUE,FALSE)</f>
        <v>0</v>
      </c>
      <c r="B487">
        <v>0</v>
      </c>
      <c r="C487">
        <v>0</v>
      </c>
      <c r="D487">
        <v>0</v>
      </c>
      <c r="E487">
        <v>0</v>
      </c>
      <c r="F487">
        <v>0</v>
      </c>
    </row>
    <row r="489" spans="1:8" ht="12.75" customHeight="1" x14ac:dyDescent="0.2">
      <c r="A489" s="1">
        <f>'Sales History'!C117</f>
        <v>0</v>
      </c>
      <c r="B489" s="1">
        <f>'Sales History'!D117</f>
        <v>0</v>
      </c>
      <c r="C489" s="1">
        <f>'Sales History'!E117</f>
        <v>0</v>
      </c>
      <c r="D489" s="1">
        <f>'Sales History'!G117</f>
        <v>0</v>
      </c>
      <c r="E489" s="1">
        <f>'Sales History'!H117</f>
        <v>0</v>
      </c>
      <c r="F489" s="1">
        <f>'Sales History'!I117</f>
        <v>0</v>
      </c>
      <c r="G489" s="1">
        <f>'Sales History'!J117</f>
        <v>0</v>
      </c>
    </row>
    <row r="490" spans="1:8" ht="12.75" customHeight="1" x14ac:dyDescent="0.2">
      <c r="A490" s="1">
        <f>'(Other Variables)'!C131</f>
        <v>-1.5</v>
      </c>
      <c r="B490" s="1">
        <f>'(Other Variables)'!D131</f>
        <v>-1.25</v>
      </c>
      <c r="C490" s="1">
        <f>'(Other Variables)'!E131</f>
        <v>-1</v>
      </c>
      <c r="D490" s="1">
        <f>'(Other Variables)'!F131</f>
        <v>-0.75</v>
      </c>
      <c r="E490" s="1">
        <f>'(Other Variables)'!G131</f>
        <v>-0.5</v>
      </c>
      <c r="F490" s="1">
        <f>'(Other Variables)'!H131</f>
        <v>-0.25</v>
      </c>
      <c r="G490" s="1">
        <f>'(Other Variables)'!I131</f>
        <v>0</v>
      </c>
    </row>
    <row r="491" spans="1:8" ht="12.75" customHeight="1" x14ac:dyDescent="0.2">
      <c r="A491" s="1">
        <f>'(Other Variables)'!C137</f>
        <v>-0.33333333333333331</v>
      </c>
      <c r="B491" s="1">
        <f>'(Other Variables)'!D137</f>
        <v>-0.33333333333333331</v>
      </c>
      <c r="C491" s="1">
        <f>'(Other Variables)'!E137</f>
        <v>-0.33333333333333331</v>
      </c>
      <c r="D491" s="1">
        <f>'(Other Variables)'!F137</f>
        <v>1</v>
      </c>
      <c r="E491" s="1">
        <f>'(Other Variables)'!G137</f>
        <v>-0.33333333333333331</v>
      </c>
      <c r="F491" s="1">
        <f>'(Other Variables)'!H137</f>
        <v>-0.33333333333333331</v>
      </c>
      <c r="G491" s="1">
        <f>'(Other Variables)'!I137</f>
        <v>-0.33333333333333331</v>
      </c>
    </row>
    <row r="492" spans="1:8" ht="12.75" customHeight="1" x14ac:dyDescent="0.2">
      <c r="A492" s="1">
        <f>'(Other Variables)'!C138</f>
        <v>1</v>
      </c>
      <c r="B492" s="1">
        <f>'(Other Variables)'!D138</f>
        <v>-0.33333333333333331</v>
      </c>
      <c r="C492" s="1">
        <f>'(Other Variables)'!E138</f>
        <v>-0.33333333333333331</v>
      </c>
      <c r="D492" s="1">
        <f>'(Other Variables)'!F138</f>
        <v>-0.33333333333333331</v>
      </c>
      <c r="E492" s="1">
        <f>'(Other Variables)'!G138</f>
        <v>1</v>
      </c>
      <c r="F492" s="1">
        <f>'(Other Variables)'!H138</f>
        <v>-0.33333333333333331</v>
      </c>
      <c r="G492" s="1">
        <f>'(Other Variables)'!I138</f>
        <v>-0.33333333333333331</v>
      </c>
    </row>
    <row r="493" spans="1:8" ht="12.75" customHeight="1" x14ac:dyDescent="0.2">
      <c r="A493" s="1">
        <f>'(Other Variables)'!C139</f>
        <v>-0.33333333333333331</v>
      </c>
      <c r="B493" s="1">
        <f>'(Other Variables)'!D139</f>
        <v>1</v>
      </c>
      <c r="C493" s="1">
        <f>'(Other Variables)'!E139</f>
        <v>-0.33333333333333331</v>
      </c>
      <c r="D493" s="1">
        <f>'(Other Variables)'!F139</f>
        <v>-0.33333333333333331</v>
      </c>
      <c r="E493" s="1">
        <f>'(Other Variables)'!G139</f>
        <v>-0.33333333333333331</v>
      </c>
      <c r="F493" s="1">
        <f>'(Other Variables)'!H139</f>
        <v>1</v>
      </c>
      <c r="G493" s="1">
        <f>'(Other Variables)'!I139</f>
        <v>-0.33333333333333331</v>
      </c>
    </row>
    <row r="494" spans="1:8" ht="12.75" customHeight="1" x14ac:dyDescent="0.2">
      <c r="A494" s="1">
        <f>'(Other Variables)'!C140</f>
        <v>-0.33333333333333331</v>
      </c>
      <c r="B494" s="1">
        <f>'(Other Variables)'!D140</f>
        <v>-0.33333333333333331</v>
      </c>
      <c r="C494" s="1">
        <f>'(Other Variables)'!E140</f>
        <v>1</v>
      </c>
      <c r="D494" s="1">
        <f>'(Other Variables)'!F140</f>
        <v>-0.33333333333333331</v>
      </c>
      <c r="E494" s="1">
        <f>'(Other Variables)'!G140</f>
        <v>-0.33333333333333331</v>
      </c>
      <c r="F494" s="1">
        <f>'(Other Variables)'!H140</f>
        <v>-0.33333333333333331</v>
      </c>
      <c r="G494" s="1">
        <f>'(Other Variables)'!I140</f>
        <v>1</v>
      </c>
    </row>
    <row r="495" spans="1:8" ht="12.75" customHeight="1" x14ac:dyDescent="0.2">
      <c r="A495">
        <f t="array" ref="A495:F495">LINEST(A489:G489,A490:G494,TRUE,FALSE)</f>
        <v>0</v>
      </c>
      <c r="B495">
        <v>0</v>
      </c>
      <c r="C495">
        <v>0</v>
      </c>
      <c r="D495">
        <v>0</v>
      </c>
      <c r="E495">
        <v>0</v>
      </c>
      <c r="F495">
        <v>0</v>
      </c>
    </row>
    <row r="497" spans="1:6" ht="12.75" customHeight="1" x14ac:dyDescent="0.2">
      <c r="A497" s="1">
        <f>'Sales History'!D117</f>
        <v>0</v>
      </c>
      <c r="B497" s="1">
        <f>'Sales History'!E117</f>
        <v>0</v>
      </c>
      <c r="C497" s="1">
        <f>'Sales History'!G117</f>
        <v>0</v>
      </c>
      <c r="D497" s="1">
        <f>'Sales History'!H117</f>
        <v>0</v>
      </c>
      <c r="E497" s="1">
        <f>'Sales History'!I117</f>
        <v>0</v>
      </c>
      <c r="F497" s="1">
        <f>'Sales History'!J117</f>
        <v>0</v>
      </c>
    </row>
    <row r="498" spans="1:6" ht="12.75" customHeight="1" x14ac:dyDescent="0.2">
      <c r="A498" s="1">
        <f>'(Other Variables)'!D131</f>
        <v>-1.25</v>
      </c>
      <c r="B498" s="1">
        <f>'(Other Variables)'!E131</f>
        <v>-1</v>
      </c>
      <c r="C498" s="1">
        <f>'(Other Variables)'!F131</f>
        <v>-0.75</v>
      </c>
      <c r="D498" s="1">
        <f>'(Other Variables)'!G131</f>
        <v>-0.5</v>
      </c>
      <c r="E498" s="1">
        <f>'(Other Variables)'!H131</f>
        <v>-0.25</v>
      </c>
      <c r="F498" s="1">
        <f>'(Other Variables)'!I131</f>
        <v>0</v>
      </c>
    </row>
    <row r="499" spans="1:6" ht="12.75" customHeight="1" x14ac:dyDescent="0.2">
      <c r="A499" s="1">
        <f>'(Other Variables)'!D137</f>
        <v>-0.33333333333333331</v>
      </c>
      <c r="B499" s="1">
        <f>'(Other Variables)'!E137</f>
        <v>-0.33333333333333331</v>
      </c>
      <c r="C499" s="1">
        <f>'(Other Variables)'!F137</f>
        <v>1</v>
      </c>
      <c r="D499" s="1">
        <f>'(Other Variables)'!G137</f>
        <v>-0.33333333333333331</v>
      </c>
      <c r="E499" s="1">
        <f>'(Other Variables)'!H137</f>
        <v>-0.33333333333333331</v>
      </c>
      <c r="F499" s="1">
        <f>'(Other Variables)'!I137</f>
        <v>-0.33333333333333331</v>
      </c>
    </row>
    <row r="500" spans="1:6" ht="12.75" customHeight="1" x14ac:dyDescent="0.2">
      <c r="A500" s="1">
        <f>'(Other Variables)'!D138</f>
        <v>-0.33333333333333331</v>
      </c>
      <c r="B500" s="1">
        <f>'(Other Variables)'!E138</f>
        <v>-0.33333333333333331</v>
      </c>
      <c r="C500" s="1">
        <f>'(Other Variables)'!F138</f>
        <v>-0.33333333333333331</v>
      </c>
      <c r="D500" s="1">
        <f>'(Other Variables)'!G138</f>
        <v>1</v>
      </c>
      <c r="E500" s="1">
        <f>'(Other Variables)'!H138</f>
        <v>-0.33333333333333331</v>
      </c>
      <c r="F500" s="1">
        <f>'(Other Variables)'!I138</f>
        <v>-0.33333333333333331</v>
      </c>
    </row>
    <row r="501" spans="1:6" ht="12.75" customHeight="1" x14ac:dyDescent="0.2">
      <c r="A501" s="1">
        <f>'(Other Variables)'!D139</f>
        <v>1</v>
      </c>
      <c r="B501" s="1">
        <f>'(Other Variables)'!E139</f>
        <v>-0.33333333333333331</v>
      </c>
      <c r="C501" s="1">
        <f>'(Other Variables)'!F139</f>
        <v>-0.33333333333333331</v>
      </c>
      <c r="D501" s="1">
        <f>'(Other Variables)'!G139</f>
        <v>-0.33333333333333331</v>
      </c>
      <c r="E501" s="1">
        <f>'(Other Variables)'!H139</f>
        <v>1</v>
      </c>
      <c r="F501" s="1">
        <f>'(Other Variables)'!I139</f>
        <v>-0.33333333333333331</v>
      </c>
    </row>
    <row r="502" spans="1:6" ht="12.75" customHeight="1" x14ac:dyDescent="0.2">
      <c r="A502" s="1">
        <f>'(Other Variables)'!D140</f>
        <v>-0.33333333333333331</v>
      </c>
      <c r="B502" s="1">
        <f>'(Other Variables)'!E140</f>
        <v>1</v>
      </c>
      <c r="C502" s="1">
        <f>'(Other Variables)'!F140</f>
        <v>-0.33333333333333331</v>
      </c>
      <c r="D502" s="1">
        <f>'(Other Variables)'!G140</f>
        <v>-0.33333333333333331</v>
      </c>
      <c r="E502" s="1">
        <f>'(Other Variables)'!H140</f>
        <v>-0.33333333333333331</v>
      </c>
      <c r="F502" s="1">
        <f>'(Other Variables)'!I140</f>
        <v>1</v>
      </c>
    </row>
    <row r="503" spans="1:6" ht="12.75" customHeight="1" x14ac:dyDescent="0.2">
      <c r="A503">
        <f t="array" ref="A503:F503">LINEST(A497:F497,A498:F502,TRUE,FALSE)</f>
        <v>0</v>
      </c>
      <c r="B503">
        <v>0</v>
      </c>
      <c r="C503">
        <v>0</v>
      </c>
      <c r="D503">
        <v>0</v>
      </c>
      <c r="E503">
        <v>0</v>
      </c>
      <c r="F503">
        <v>0</v>
      </c>
    </row>
    <row r="505" spans="1:6" ht="12.75" customHeight="1" x14ac:dyDescent="0.2">
      <c r="A505" s="1">
        <f>'Sales History'!E117</f>
        <v>0</v>
      </c>
      <c r="B505" s="1">
        <f>'Sales History'!G117</f>
        <v>0</v>
      </c>
      <c r="C505" s="1">
        <f>'Sales History'!H117</f>
        <v>0</v>
      </c>
      <c r="D505" s="1">
        <f>'Sales History'!I117</f>
        <v>0</v>
      </c>
      <c r="E505" s="1">
        <f>'Sales History'!J117</f>
        <v>0</v>
      </c>
    </row>
    <row r="506" spans="1:6" ht="12.75" customHeight="1" x14ac:dyDescent="0.2">
      <c r="A506" s="1">
        <f>'(Other Variables)'!E131</f>
        <v>-1</v>
      </c>
      <c r="B506" s="1">
        <f>'(Other Variables)'!F131</f>
        <v>-0.75</v>
      </c>
      <c r="C506" s="1">
        <f>'(Other Variables)'!G131</f>
        <v>-0.5</v>
      </c>
      <c r="D506" s="1">
        <f>'(Other Variables)'!H131</f>
        <v>-0.25</v>
      </c>
      <c r="E506" s="1">
        <f>'(Other Variables)'!I131</f>
        <v>0</v>
      </c>
    </row>
    <row r="507" spans="1:6" ht="12.75" customHeight="1" x14ac:dyDescent="0.2">
      <c r="A507" s="1">
        <f>'(Other Variables)'!E137</f>
        <v>-0.33333333333333331</v>
      </c>
      <c r="B507" s="1">
        <f>'(Other Variables)'!F137</f>
        <v>1</v>
      </c>
      <c r="C507" s="1">
        <f>'(Other Variables)'!G137</f>
        <v>-0.33333333333333331</v>
      </c>
      <c r="D507" s="1">
        <f>'(Other Variables)'!H137</f>
        <v>-0.33333333333333331</v>
      </c>
      <c r="E507" s="1">
        <f>'(Other Variables)'!I137</f>
        <v>-0.33333333333333331</v>
      </c>
    </row>
    <row r="508" spans="1:6" ht="12.75" customHeight="1" x14ac:dyDescent="0.2">
      <c r="A508" s="1">
        <f>'(Other Variables)'!E138</f>
        <v>-0.33333333333333331</v>
      </c>
      <c r="B508" s="1">
        <f>'(Other Variables)'!F138</f>
        <v>-0.33333333333333331</v>
      </c>
      <c r="C508" s="1">
        <f>'(Other Variables)'!G138</f>
        <v>1</v>
      </c>
      <c r="D508" s="1">
        <f>'(Other Variables)'!H138</f>
        <v>-0.33333333333333331</v>
      </c>
      <c r="E508" s="1">
        <f>'(Other Variables)'!I138</f>
        <v>-0.33333333333333331</v>
      </c>
    </row>
    <row r="509" spans="1:6" ht="12.75" customHeight="1" x14ac:dyDescent="0.2">
      <c r="A509" s="1">
        <f>'(Other Variables)'!E139</f>
        <v>-0.33333333333333331</v>
      </c>
      <c r="B509" s="1">
        <f>'(Other Variables)'!F139</f>
        <v>-0.33333333333333331</v>
      </c>
      <c r="C509" s="1">
        <f>'(Other Variables)'!G139</f>
        <v>-0.33333333333333331</v>
      </c>
      <c r="D509" s="1">
        <f>'(Other Variables)'!H139</f>
        <v>1</v>
      </c>
      <c r="E509" s="1">
        <f>'(Other Variables)'!I139</f>
        <v>-0.33333333333333331</v>
      </c>
    </row>
    <row r="510" spans="1:6" ht="12.75" customHeight="1" x14ac:dyDescent="0.2">
      <c r="A510" s="1">
        <f>'(Other Variables)'!E140</f>
        <v>1</v>
      </c>
      <c r="B510" s="1">
        <f>'(Other Variables)'!F140</f>
        <v>-0.33333333333333331</v>
      </c>
      <c r="C510" s="1">
        <f>'(Other Variables)'!G140</f>
        <v>-0.33333333333333331</v>
      </c>
      <c r="D510" s="1">
        <f>'(Other Variables)'!H140</f>
        <v>-0.33333333333333331</v>
      </c>
      <c r="E510" s="1">
        <f>'(Other Variables)'!I140</f>
        <v>1</v>
      </c>
    </row>
    <row r="511" spans="1:6" ht="12.75" customHeight="1" x14ac:dyDescent="0.2">
      <c r="A511">
        <f t="array" ref="A511:F511">LINEST(A505:E505,A506:E510,TRUE,FALSE)</f>
        <v>0</v>
      </c>
      <c r="B511">
        <v>0</v>
      </c>
      <c r="C511">
        <v>0</v>
      </c>
      <c r="D511">
        <v>0</v>
      </c>
      <c r="E511">
        <v>0</v>
      </c>
      <c r="F511">
        <v>0</v>
      </c>
    </row>
    <row r="513" spans="1:8" ht="12.75" customHeight="1" x14ac:dyDescent="0.2">
      <c r="A513" s="1">
        <f>'Sales History'!G117</f>
        <v>0</v>
      </c>
      <c r="B513" s="1">
        <f>'Sales History'!H117</f>
        <v>0</v>
      </c>
      <c r="C513" s="1">
        <f>'Sales History'!I117</f>
        <v>0</v>
      </c>
      <c r="D513" s="1">
        <f>'Sales History'!J117</f>
        <v>0</v>
      </c>
    </row>
    <row r="514" spans="1:8" ht="12.75" customHeight="1" x14ac:dyDescent="0.2">
      <c r="A514" s="1">
        <f>'(Other Variables)'!F131</f>
        <v>-0.75</v>
      </c>
      <c r="B514" s="1">
        <f>'(Other Variables)'!G131</f>
        <v>-0.5</v>
      </c>
      <c r="C514" s="1">
        <f>'(Other Variables)'!H131</f>
        <v>-0.25</v>
      </c>
      <c r="D514" s="1">
        <f>'(Other Variables)'!I131</f>
        <v>0</v>
      </c>
    </row>
    <row r="515" spans="1:8" ht="12.75" customHeight="1" x14ac:dyDescent="0.2">
      <c r="A515" s="1">
        <f>'(Other Variables)'!F137</f>
        <v>1</v>
      </c>
      <c r="B515" s="1">
        <f>'(Other Variables)'!G137</f>
        <v>-0.33333333333333331</v>
      </c>
      <c r="C515" s="1">
        <f>'(Other Variables)'!H137</f>
        <v>-0.33333333333333331</v>
      </c>
      <c r="D515" s="1">
        <f>'(Other Variables)'!I137</f>
        <v>-0.33333333333333331</v>
      </c>
    </row>
    <row r="516" spans="1:8" ht="12.75" customHeight="1" x14ac:dyDescent="0.2">
      <c r="A516" s="1">
        <f>'(Other Variables)'!F138</f>
        <v>-0.33333333333333331</v>
      </c>
      <c r="B516" s="1">
        <f>'(Other Variables)'!G138</f>
        <v>1</v>
      </c>
      <c r="C516" s="1">
        <f>'(Other Variables)'!H138</f>
        <v>-0.33333333333333331</v>
      </c>
      <c r="D516" s="1">
        <f>'(Other Variables)'!I138</f>
        <v>-0.33333333333333331</v>
      </c>
    </row>
    <row r="517" spans="1:8" ht="12.75" customHeight="1" x14ac:dyDescent="0.2">
      <c r="A517" s="1">
        <f>'(Other Variables)'!F139</f>
        <v>-0.33333333333333331</v>
      </c>
      <c r="B517" s="1">
        <f>'(Other Variables)'!G139</f>
        <v>-0.33333333333333331</v>
      </c>
      <c r="C517" s="1">
        <f>'(Other Variables)'!H139</f>
        <v>1</v>
      </c>
      <c r="D517" s="1">
        <f>'(Other Variables)'!I139</f>
        <v>-0.33333333333333331</v>
      </c>
    </row>
    <row r="518" spans="1:8" ht="12.75" customHeight="1" x14ac:dyDescent="0.2">
      <c r="A518" s="1">
        <f>'(Other Variables)'!F140</f>
        <v>-0.33333333333333331</v>
      </c>
      <c r="B518" s="1">
        <f>'(Other Variables)'!G140</f>
        <v>-0.33333333333333331</v>
      </c>
      <c r="C518" s="1">
        <f>'(Other Variables)'!H140</f>
        <v>-0.33333333333333331</v>
      </c>
      <c r="D518" s="1">
        <f>'(Other Variables)'!I140</f>
        <v>1</v>
      </c>
    </row>
    <row r="519" spans="1:8" ht="12.75" customHeight="1" x14ac:dyDescent="0.2">
      <c r="A519">
        <f t="array" ref="A519:F519">LINEST(A513:D513,A514:D518,TRUE,FALSE)</f>
        <v>0</v>
      </c>
      <c r="B519">
        <v>0</v>
      </c>
      <c r="C519">
        <v>0</v>
      </c>
      <c r="D519">
        <v>0</v>
      </c>
      <c r="E519">
        <v>0</v>
      </c>
      <c r="F519">
        <v>0</v>
      </c>
    </row>
    <row r="521" spans="1:8" ht="12.75" customHeight="1" x14ac:dyDescent="0.2">
      <c r="A521" s="1">
        <f>'Sales History'!B105</f>
        <v>0</v>
      </c>
      <c r="B521" s="1">
        <f>'Sales History'!C105</f>
        <v>0</v>
      </c>
      <c r="C521" s="1">
        <f>'Sales History'!D105</f>
        <v>0</v>
      </c>
      <c r="D521" s="1">
        <f>'Sales History'!E105</f>
        <v>0</v>
      </c>
      <c r="E521" s="1">
        <f>'Sales History'!G105</f>
        <v>0</v>
      </c>
      <c r="F521" s="1">
        <f>'Sales History'!H105</f>
        <v>0</v>
      </c>
      <c r="G521" s="1">
        <f>'Sales History'!I105</f>
        <v>0</v>
      </c>
      <c r="H521" s="1">
        <f>'Sales History'!J105</f>
        <v>0</v>
      </c>
    </row>
    <row r="522" spans="1:8" ht="12.75" customHeight="1" x14ac:dyDescent="0.2">
      <c r="A522" s="1">
        <f>'(Other Variables)'!B128</f>
        <v>-1.75</v>
      </c>
      <c r="B522" s="1">
        <f>'(Other Variables)'!C128</f>
        <v>-1.5</v>
      </c>
      <c r="C522" s="1">
        <f>'(Other Variables)'!D128</f>
        <v>-1.25</v>
      </c>
      <c r="D522" s="1">
        <f>'(Other Variables)'!E128</f>
        <v>-1</v>
      </c>
      <c r="E522" s="1">
        <f>'(Other Variables)'!F128</f>
        <v>-0.75</v>
      </c>
      <c r="F522" s="1">
        <f>'(Other Variables)'!G128</f>
        <v>-0.5</v>
      </c>
      <c r="G522" s="1">
        <f>'(Other Variables)'!H128</f>
        <v>-0.25</v>
      </c>
      <c r="H522" s="1">
        <f>'(Other Variables)'!I128</f>
        <v>0</v>
      </c>
    </row>
    <row r="523" spans="1:8" ht="12.75" customHeight="1" x14ac:dyDescent="0.2">
      <c r="A523" s="1">
        <f>'(Other Variables)'!B137</f>
        <v>1</v>
      </c>
      <c r="B523" s="1">
        <f>'(Other Variables)'!C137</f>
        <v>-0.33333333333333331</v>
      </c>
      <c r="C523" s="1">
        <f>'(Other Variables)'!D137</f>
        <v>-0.33333333333333331</v>
      </c>
      <c r="D523" s="1">
        <f>'(Other Variables)'!E137</f>
        <v>-0.33333333333333331</v>
      </c>
      <c r="E523" s="1">
        <f>'(Other Variables)'!F137</f>
        <v>1</v>
      </c>
      <c r="F523" s="1">
        <f>'(Other Variables)'!G137</f>
        <v>-0.33333333333333331</v>
      </c>
      <c r="G523" s="1">
        <f>'(Other Variables)'!H137</f>
        <v>-0.33333333333333331</v>
      </c>
      <c r="H523" s="1">
        <f>'(Other Variables)'!I137</f>
        <v>-0.33333333333333331</v>
      </c>
    </row>
    <row r="524" spans="1:8" ht="12.75" customHeight="1" x14ac:dyDescent="0.2">
      <c r="A524" s="1">
        <f>'(Other Variables)'!B138</f>
        <v>-0.33333333333333331</v>
      </c>
      <c r="B524" s="1">
        <f>'(Other Variables)'!C138</f>
        <v>1</v>
      </c>
      <c r="C524" s="1">
        <f>'(Other Variables)'!D138</f>
        <v>-0.33333333333333331</v>
      </c>
      <c r="D524" s="1">
        <f>'(Other Variables)'!E138</f>
        <v>-0.33333333333333331</v>
      </c>
      <c r="E524" s="1">
        <f>'(Other Variables)'!F138</f>
        <v>-0.33333333333333331</v>
      </c>
      <c r="F524" s="1">
        <f>'(Other Variables)'!G138</f>
        <v>1</v>
      </c>
      <c r="G524" s="1">
        <f>'(Other Variables)'!H138</f>
        <v>-0.33333333333333331</v>
      </c>
      <c r="H524" s="1">
        <f>'(Other Variables)'!I138</f>
        <v>-0.33333333333333331</v>
      </c>
    </row>
    <row r="525" spans="1:8" ht="12.75" customHeight="1" x14ac:dyDescent="0.2">
      <c r="A525" s="1">
        <f>'(Other Variables)'!B139</f>
        <v>-0.33333333333333331</v>
      </c>
      <c r="B525" s="1">
        <f>'(Other Variables)'!C139</f>
        <v>-0.33333333333333331</v>
      </c>
      <c r="C525" s="1">
        <f>'(Other Variables)'!D139</f>
        <v>1</v>
      </c>
      <c r="D525" s="1">
        <f>'(Other Variables)'!E139</f>
        <v>-0.33333333333333331</v>
      </c>
      <c r="E525" s="1">
        <f>'(Other Variables)'!F139</f>
        <v>-0.33333333333333331</v>
      </c>
      <c r="F525" s="1">
        <f>'(Other Variables)'!G139</f>
        <v>-0.33333333333333331</v>
      </c>
      <c r="G525" s="1">
        <f>'(Other Variables)'!H139</f>
        <v>1</v>
      </c>
      <c r="H525" s="1">
        <f>'(Other Variables)'!I139</f>
        <v>-0.33333333333333331</v>
      </c>
    </row>
    <row r="526" spans="1:8" ht="12.75" customHeight="1" x14ac:dyDescent="0.2">
      <c r="A526" s="1">
        <f>'(Other Variables)'!B140</f>
        <v>-0.33333333333333331</v>
      </c>
      <c r="B526" s="1">
        <f>'(Other Variables)'!C140</f>
        <v>-0.33333333333333331</v>
      </c>
      <c r="C526" s="1">
        <f>'(Other Variables)'!D140</f>
        <v>-0.33333333333333331</v>
      </c>
      <c r="D526" s="1">
        <f>'(Other Variables)'!E140</f>
        <v>1</v>
      </c>
      <c r="E526" s="1">
        <f>'(Other Variables)'!F140</f>
        <v>-0.33333333333333331</v>
      </c>
      <c r="F526" s="1">
        <f>'(Other Variables)'!G140</f>
        <v>-0.33333333333333331</v>
      </c>
      <c r="G526" s="1">
        <f>'(Other Variables)'!H140</f>
        <v>-0.33333333333333331</v>
      </c>
      <c r="H526" s="1">
        <f>'(Other Variables)'!I140</f>
        <v>1</v>
      </c>
    </row>
    <row r="527" spans="1:8" ht="12.75" customHeight="1" x14ac:dyDescent="0.2">
      <c r="A527">
        <f t="array" ref="A527:F531">LINEST(A521:H521,A522:H526,TRUE,TRUE)</f>
        <v>0</v>
      </c>
      <c r="B527">
        <v>0</v>
      </c>
      <c r="C527">
        <v>0</v>
      </c>
      <c r="D527">
        <v>0</v>
      </c>
      <c r="E527">
        <v>0</v>
      </c>
      <c r="F527">
        <v>0</v>
      </c>
    </row>
    <row r="528" spans="1:8" ht="12.75" customHeight="1" x14ac:dyDescent="0.2">
      <c r="A528">
        <v>0</v>
      </c>
      <c r="B528">
        <v>0</v>
      </c>
      <c r="C528">
        <v>0</v>
      </c>
      <c r="D528">
        <v>0</v>
      </c>
      <c r="E528">
        <v>0</v>
      </c>
      <c r="F528">
        <v>0</v>
      </c>
    </row>
    <row r="529" spans="1:7" ht="12.75" customHeight="1" x14ac:dyDescent="0.2">
      <c r="A529">
        <v>1</v>
      </c>
      <c r="B529">
        <v>0</v>
      </c>
      <c r="C529" t="e">
        <v>#N/A</v>
      </c>
      <c r="D529" t="e">
        <v>#N/A</v>
      </c>
      <c r="E529" t="e">
        <v>#N/A</v>
      </c>
      <c r="F529" t="e">
        <v>#N/A</v>
      </c>
    </row>
    <row r="530" spans="1:7" ht="12.75" customHeight="1" x14ac:dyDescent="0.2">
      <c r="A530" t="e">
        <v>#NUM!</v>
      </c>
      <c r="B530">
        <v>3</v>
      </c>
      <c r="C530" t="e">
        <v>#N/A</v>
      </c>
      <c r="D530" t="e">
        <v>#N/A</v>
      </c>
      <c r="E530" t="e">
        <v>#N/A</v>
      </c>
      <c r="F530" t="e">
        <v>#N/A</v>
      </c>
    </row>
    <row r="531" spans="1:7" ht="12.75" customHeight="1" x14ac:dyDescent="0.2">
      <c r="A531">
        <v>0</v>
      </c>
      <c r="B531">
        <v>0</v>
      </c>
      <c r="C531" t="e">
        <v>#N/A</v>
      </c>
      <c r="D531" t="e">
        <v>#N/A</v>
      </c>
      <c r="E531" t="e">
        <v>#N/A</v>
      </c>
      <c r="F531" t="e">
        <v>#N/A</v>
      </c>
    </row>
    <row r="533" spans="1:7" ht="12.75" customHeight="1" x14ac:dyDescent="0.2">
      <c r="A533" s="1">
        <f>'Sales History'!C105</f>
        <v>0</v>
      </c>
      <c r="B533" s="1">
        <f>'Sales History'!D105</f>
        <v>0</v>
      </c>
      <c r="C533" s="1">
        <f>'Sales History'!E105</f>
        <v>0</v>
      </c>
      <c r="D533" s="1">
        <f>'Sales History'!G105</f>
        <v>0</v>
      </c>
      <c r="E533" s="1">
        <f>'Sales History'!H105</f>
        <v>0</v>
      </c>
      <c r="F533" s="1">
        <f>'Sales History'!I105</f>
        <v>0</v>
      </c>
      <c r="G533" s="1">
        <f>'Sales History'!J105</f>
        <v>0</v>
      </c>
    </row>
    <row r="534" spans="1:7" ht="12.75" customHeight="1" x14ac:dyDescent="0.2">
      <c r="A534" s="1">
        <f>'(Other Variables)'!C128</f>
        <v>-1.5</v>
      </c>
      <c r="B534" s="1">
        <f>'(Other Variables)'!D128</f>
        <v>-1.25</v>
      </c>
      <c r="C534" s="1">
        <f>'(Other Variables)'!E128</f>
        <v>-1</v>
      </c>
      <c r="D534" s="1">
        <f>'(Other Variables)'!F128</f>
        <v>-0.75</v>
      </c>
      <c r="E534" s="1">
        <f>'(Other Variables)'!G128</f>
        <v>-0.5</v>
      </c>
      <c r="F534" s="1">
        <f>'(Other Variables)'!H128</f>
        <v>-0.25</v>
      </c>
      <c r="G534" s="1">
        <f>'(Other Variables)'!I128</f>
        <v>0</v>
      </c>
    </row>
    <row r="535" spans="1:7" ht="12.75" customHeight="1" x14ac:dyDescent="0.2">
      <c r="A535" s="1">
        <f>'(Other Variables)'!C137</f>
        <v>-0.33333333333333331</v>
      </c>
      <c r="B535" s="1">
        <f>'(Other Variables)'!D137</f>
        <v>-0.33333333333333331</v>
      </c>
      <c r="C535" s="1">
        <f>'(Other Variables)'!E137</f>
        <v>-0.33333333333333331</v>
      </c>
      <c r="D535" s="1">
        <f>'(Other Variables)'!F137</f>
        <v>1</v>
      </c>
      <c r="E535" s="1">
        <f>'(Other Variables)'!G137</f>
        <v>-0.33333333333333331</v>
      </c>
      <c r="F535" s="1">
        <f>'(Other Variables)'!H137</f>
        <v>-0.33333333333333331</v>
      </c>
      <c r="G535" s="1">
        <f>'(Other Variables)'!I137</f>
        <v>-0.33333333333333331</v>
      </c>
    </row>
    <row r="536" spans="1:7" ht="12.75" customHeight="1" x14ac:dyDescent="0.2">
      <c r="A536" s="1">
        <f>'(Other Variables)'!C138</f>
        <v>1</v>
      </c>
      <c r="B536" s="1">
        <f>'(Other Variables)'!D138</f>
        <v>-0.33333333333333331</v>
      </c>
      <c r="C536" s="1">
        <f>'(Other Variables)'!E138</f>
        <v>-0.33333333333333331</v>
      </c>
      <c r="D536" s="1">
        <f>'(Other Variables)'!F138</f>
        <v>-0.33333333333333331</v>
      </c>
      <c r="E536" s="1">
        <f>'(Other Variables)'!G138</f>
        <v>1</v>
      </c>
      <c r="F536" s="1">
        <f>'(Other Variables)'!H138</f>
        <v>-0.33333333333333331</v>
      </c>
      <c r="G536" s="1">
        <f>'(Other Variables)'!I138</f>
        <v>-0.33333333333333331</v>
      </c>
    </row>
    <row r="537" spans="1:7" ht="12.75" customHeight="1" x14ac:dyDescent="0.2">
      <c r="A537" s="1">
        <f>'(Other Variables)'!C139</f>
        <v>-0.33333333333333331</v>
      </c>
      <c r="B537" s="1">
        <f>'(Other Variables)'!D139</f>
        <v>1</v>
      </c>
      <c r="C537" s="1">
        <f>'(Other Variables)'!E139</f>
        <v>-0.33333333333333331</v>
      </c>
      <c r="D537" s="1">
        <f>'(Other Variables)'!F139</f>
        <v>-0.33333333333333331</v>
      </c>
      <c r="E537" s="1">
        <f>'(Other Variables)'!G139</f>
        <v>-0.33333333333333331</v>
      </c>
      <c r="F537" s="1">
        <f>'(Other Variables)'!H139</f>
        <v>1</v>
      </c>
      <c r="G537" s="1">
        <f>'(Other Variables)'!I139</f>
        <v>-0.33333333333333331</v>
      </c>
    </row>
    <row r="538" spans="1:7" ht="12.75" customHeight="1" x14ac:dyDescent="0.2">
      <c r="A538" s="1">
        <f>'(Other Variables)'!C140</f>
        <v>-0.33333333333333331</v>
      </c>
      <c r="B538" s="1">
        <f>'(Other Variables)'!D140</f>
        <v>-0.33333333333333331</v>
      </c>
      <c r="C538" s="1">
        <f>'(Other Variables)'!E140</f>
        <v>1</v>
      </c>
      <c r="D538" s="1">
        <f>'(Other Variables)'!F140</f>
        <v>-0.33333333333333331</v>
      </c>
      <c r="E538" s="1">
        <f>'(Other Variables)'!G140</f>
        <v>-0.33333333333333331</v>
      </c>
      <c r="F538" s="1">
        <f>'(Other Variables)'!H140</f>
        <v>-0.33333333333333331</v>
      </c>
      <c r="G538" s="1">
        <f>'(Other Variables)'!I140</f>
        <v>1</v>
      </c>
    </row>
    <row r="539" spans="1:7" ht="12.75" customHeight="1" x14ac:dyDescent="0.2">
      <c r="A539">
        <f t="array" ref="A539:F543">LINEST(A533:G533,A534:G538,TRUE,TRUE)</f>
        <v>0</v>
      </c>
      <c r="B539">
        <v>0</v>
      </c>
      <c r="C539">
        <v>0</v>
      </c>
      <c r="D539">
        <v>0</v>
      </c>
      <c r="E539">
        <v>0</v>
      </c>
      <c r="F539">
        <v>0</v>
      </c>
    </row>
    <row r="540" spans="1:7" ht="12.75" customHeight="1" x14ac:dyDescent="0.2">
      <c r="A540">
        <v>0</v>
      </c>
      <c r="B540">
        <v>0</v>
      </c>
      <c r="C540">
        <v>0</v>
      </c>
      <c r="D540">
        <v>0</v>
      </c>
      <c r="E540">
        <v>0</v>
      </c>
      <c r="F540">
        <v>0</v>
      </c>
    </row>
    <row r="541" spans="1:7" ht="12.75" customHeight="1" x14ac:dyDescent="0.2">
      <c r="A541">
        <v>1</v>
      </c>
      <c r="B541">
        <v>0</v>
      </c>
      <c r="C541" t="e">
        <v>#N/A</v>
      </c>
      <c r="D541" t="e">
        <v>#N/A</v>
      </c>
      <c r="E541" t="e">
        <v>#N/A</v>
      </c>
      <c r="F541" t="e">
        <v>#N/A</v>
      </c>
    </row>
    <row r="542" spans="1:7" ht="12.75" customHeight="1" x14ac:dyDescent="0.2">
      <c r="A542" t="e">
        <v>#NUM!</v>
      </c>
      <c r="B542">
        <v>2</v>
      </c>
      <c r="C542" t="e">
        <v>#N/A</v>
      </c>
      <c r="D542" t="e">
        <v>#N/A</v>
      </c>
      <c r="E542" t="e">
        <v>#N/A</v>
      </c>
      <c r="F542" t="e">
        <v>#N/A</v>
      </c>
    </row>
    <row r="543" spans="1:7" ht="12.75" customHeight="1" x14ac:dyDescent="0.2">
      <c r="A543">
        <v>0</v>
      </c>
      <c r="B543">
        <v>0</v>
      </c>
      <c r="C543" t="e">
        <v>#N/A</v>
      </c>
      <c r="D543" t="e">
        <v>#N/A</v>
      </c>
      <c r="E543" t="e">
        <v>#N/A</v>
      </c>
      <c r="F543" t="e">
        <v>#N/A</v>
      </c>
    </row>
    <row r="545" spans="1:6" ht="12.75" customHeight="1" x14ac:dyDescent="0.2">
      <c r="A545" s="1">
        <f>'Sales History'!D105</f>
        <v>0</v>
      </c>
      <c r="B545" s="1">
        <f>'Sales History'!E105</f>
        <v>0</v>
      </c>
      <c r="C545" s="1">
        <f>'Sales History'!G105</f>
        <v>0</v>
      </c>
      <c r="D545" s="1">
        <f>'Sales History'!H105</f>
        <v>0</v>
      </c>
      <c r="E545" s="1">
        <f>'Sales History'!I105</f>
        <v>0</v>
      </c>
      <c r="F545" s="1">
        <f>'Sales History'!J105</f>
        <v>0</v>
      </c>
    </row>
    <row r="546" spans="1:6" ht="12.75" customHeight="1" x14ac:dyDescent="0.2">
      <c r="A546" s="1">
        <f>'(Other Variables)'!D128</f>
        <v>-1.25</v>
      </c>
      <c r="B546" s="1">
        <f>'(Other Variables)'!E128</f>
        <v>-1</v>
      </c>
      <c r="C546" s="1">
        <f>'(Other Variables)'!F128</f>
        <v>-0.75</v>
      </c>
      <c r="D546" s="1">
        <f>'(Other Variables)'!G128</f>
        <v>-0.5</v>
      </c>
      <c r="E546" s="1">
        <f>'(Other Variables)'!H128</f>
        <v>-0.25</v>
      </c>
      <c r="F546" s="1">
        <f>'(Other Variables)'!I128</f>
        <v>0</v>
      </c>
    </row>
    <row r="547" spans="1:6" ht="12.75" customHeight="1" x14ac:dyDescent="0.2">
      <c r="A547" s="1">
        <f>'(Other Variables)'!D137</f>
        <v>-0.33333333333333331</v>
      </c>
      <c r="B547" s="1">
        <f>'(Other Variables)'!E137</f>
        <v>-0.33333333333333331</v>
      </c>
      <c r="C547" s="1">
        <f>'(Other Variables)'!F137</f>
        <v>1</v>
      </c>
      <c r="D547" s="1">
        <f>'(Other Variables)'!G137</f>
        <v>-0.33333333333333331</v>
      </c>
      <c r="E547" s="1">
        <f>'(Other Variables)'!H137</f>
        <v>-0.33333333333333331</v>
      </c>
      <c r="F547" s="1">
        <f>'(Other Variables)'!I137</f>
        <v>-0.33333333333333331</v>
      </c>
    </row>
    <row r="548" spans="1:6" ht="12.75" customHeight="1" x14ac:dyDescent="0.2">
      <c r="A548" s="1">
        <f>'(Other Variables)'!D138</f>
        <v>-0.33333333333333331</v>
      </c>
      <c r="B548" s="1">
        <f>'(Other Variables)'!E138</f>
        <v>-0.33333333333333331</v>
      </c>
      <c r="C548" s="1">
        <f>'(Other Variables)'!F138</f>
        <v>-0.33333333333333331</v>
      </c>
      <c r="D548" s="1">
        <f>'(Other Variables)'!G138</f>
        <v>1</v>
      </c>
      <c r="E548" s="1">
        <f>'(Other Variables)'!H138</f>
        <v>-0.33333333333333331</v>
      </c>
      <c r="F548" s="1">
        <f>'(Other Variables)'!I138</f>
        <v>-0.33333333333333331</v>
      </c>
    </row>
    <row r="549" spans="1:6" ht="12.75" customHeight="1" x14ac:dyDescent="0.2">
      <c r="A549" s="1">
        <f>'(Other Variables)'!D139</f>
        <v>1</v>
      </c>
      <c r="B549" s="1">
        <f>'(Other Variables)'!E139</f>
        <v>-0.33333333333333331</v>
      </c>
      <c r="C549" s="1">
        <f>'(Other Variables)'!F139</f>
        <v>-0.33333333333333331</v>
      </c>
      <c r="D549" s="1">
        <f>'(Other Variables)'!G139</f>
        <v>-0.33333333333333331</v>
      </c>
      <c r="E549" s="1">
        <f>'(Other Variables)'!H139</f>
        <v>1</v>
      </c>
      <c r="F549" s="1">
        <f>'(Other Variables)'!I139</f>
        <v>-0.33333333333333331</v>
      </c>
    </row>
    <row r="550" spans="1:6" ht="12.75" customHeight="1" x14ac:dyDescent="0.2">
      <c r="A550" s="1">
        <f>'(Other Variables)'!D140</f>
        <v>-0.33333333333333331</v>
      </c>
      <c r="B550" s="1">
        <f>'(Other Variables)'!E140</f>
        <v>1</v>
      </c>
      <c r="C550" s="1">
        <f>'(Other Variables)'!F140</f>
        <v>-0.33333333333333331</v>
      </c>
      <c r="D550" s="1">
        <f>'(Other Variables)'!G140</f>
        <v>-0.33333333333333331</v>
      </c>
      <c r="E550" s="1">
        <f>'(Other Variables)'!H140</f>
        <v>-0.33333333333333331</v>
      </c>
      <c r="F550" s="1">
        <f>'(Other Variables)'!I140</f>
        <v>1</v>
      </c>
    </row>
    <row r="551" spans="1:6" ht="12.75" customHeight="1" x14ac:dyDescent="0.2">
      <c r="A551">
        <f t="array" ref="A551:F555">LINEST(A545:F545,A546:F550,TRUE,TRUE)</f>
        <v>0</v>
      </c>
      <c r="B551">
        <v>0</v>
      </c>
      <c r="C551">
        <v>0</v>
      </c>
      <c r="D551">
        <v>0</v>
      </c>
      <c r="E551">
        <v>0</v>
      </c>
      <c r="F551">
        <v>0</v>
      </c>
    </row>
    <row r="552" spans="1:6" ht="12.75" customHeight="1" x14ac:dyDescent="0.2">
      <c r="A552">
        <v>0</v>
      </c>
      <c r="B552">
        <v>0</v>
      </c>
      <c r="C552">
        <v>0</v>
      </c>
      <c r="D552">
        <v>0</v>
      </c>
      <c r="E552">
        <v>0</v>
      </c>
      <c r="F552">
        <v>0</v>
      </c>
    </row>
    <row r="553" spans="1:6" ht="12.75" customHeight="1" x14ac:dyDescent="0.2">
      <c r="A553">
        <v>1</v>
      </c>
      <c r="B553">
        <v>0</v>
      </c>
      <c r="C553" t="e">
        <v>#N/A</v>
      </c>
      <c r="D553" t="e">
        <v>#N/A</v>
      </c>
      <c r="E553" t="e">
        <v>#N/A</v>
      </c>
      <c r="F553" t="e">
        <v>#N/A</v>
      </c>
    </row>
    <row r="554" spans="1:6" ht="12.75" customHeight="1" x14ac:dyDescent="0.2">
      <c r="A554" t="e">
        <v>#NUM!</v>
      </c>
      <c r="B554">
        <v>1</v>
      </c>
      <c r="C554" t="e">
        <v>#N/A</v>
      </c>
      <c r="D554" t="e">
        <v>#N/A</v>
      </c>
      <c r="E554" t="e">
        <v>#N/A</v>
      </c>
      <c r="F554" t="e">
        <v>#N/A</v>
      </c>
    </row>
    <row r="555" spans="1:6" ht="12.75" customHeight="1" x14ac:dyDescent="0.2">
      <c r="A555">
        <v>0</v>
      </c>
      <c r="B555">
        <v>0</v>
      </c>
      <c r="C555" t="e">
        <v>#N/A</v>
      </c>
      <c r="D555" t="e">
        <v>#N/A</v>
      </c>
      <c r="E555" t="e">
        <v>#N/A</v>
      </c>
      <c r="F555" t="e">
        <v>#N/A</v>
      </c>
    </row>
    <row r="557" spans="1:6" ht="12.75" customHeight="1" x14ac:dyDescent="0.2">
      <c r="A557" s="1">
        <f>'Sales History'!E105</f>
        <v>0</v>
      </c>
      <c r="B557" s="1">
        <f>'Sales History'!G105</f>
        <v>0</v>
      </c>
      <c r="C557" s="1">
        <f>'Sales History'!H105</f>
        <v>0</v>
      </c>
      <c r="D557" s="1">
        <f>'Sales History'!I105</f>
        <v>0</v>
      </c>
      <c r="E557" s="1">
        <f>'Sales History'!J105</f>
        <v>0</v>
      </c>
    </row>
    <row r="558" spans="1:6" ht="12.75" customHeight="1" x14ac:dyDescent="0.2">
      <c r="A558" s="1">
        <f>'(Other Variables)'!E128</f>
        <v>-1</v>
      </c>
      <c r="B558" s="1">
        <f>'(Other Variables)'!F128</f>
        <v>-0.75</v>
      </c>
      <c r="C558" s="1">
        <f>'(Other Variables)'!G128</f>
        <v>-0.5</v>
      </c>
      <c r="D558" s="1">
        <f>'(Other Variables)'!H128</f>
        <v>-0.25</v>
      </c>
      <c r="E558" s="1">
        <f>'(Other Variables)'!I128</f>
        <v>0</v>
      </c>
    </row>
    <row r="559" spans="1:6" ht="12.75" customHeight="1" x14ac:dyDescent="0.2">
      <c r="A559" s="1">
        <f>'(Other Variables)'!E137</f>
        <v>-0.33333333333333331</v>
      </c>
      <c r="B559" s="1">
        <f>'(Other Variables)'!F137</f>
        <v>1</v>
      </c>
      <c r="C559" s="1">
        <f>'(Other Variables)'!G137</f>
        <v>-0.33333333333333331</v>
      </c>
      <c r="D559" s="1">
        <f>'(Other Variables)'!H137</f>
        <v>-0.33333333333333331</v>
      </c>
      <c r="E559" s="1">
        <f>'(Other Variables)'!I137</f>
        <v>-0.33333333333333331</v>
      </c>
    </row>
    <row r="560" spans="1:6" ht="12.75" customHeight="1" x14ac:dyDescent="0.2">
      <c r="A560" s="1">
        <f>'(Other Variables)'!E138</f>
        <v>-0.33333333333333331</v>
      </c>
      <c r="B560" s="1">
        <f>'(Other Variables)'!F138</f>
        <v>-0.33333333333333331</v>
      </c>
      <c r="C560" s="1">
        <f>'(Other Variables)'!G138</f>
        <v>1</v>
      </c>
      <c r="D560" s="1">
        <f>'(Other Variables)'!H138</f>
        <v>-0.33333333333333331</v>
      </c>
      <c r="E560" s="1">
        <f>'(Other Variables)'!I138</f>
        <v>-0.33333333333333331</v>
      </c>
    </row>
    <row r="561" spans="1:6" ht="12.75" customHeight="1" x14ac:dyDescent="0.2">
      <c r="A561" s="1">
        <f>'(Other Variables)'!E139</f>
        <v>-0.33333333333333331</v>
      </c>
      <c r="B561" s="1">
        <f>'(Other Variables)'!F139</f>
        <v>-0.33333333333333331</v>
      </c>
      <c r="C561" s="1">
        <f>'(Other Variables)'!G139</f>
        <v>-0.33333333333333331</v>
      </c>
      <c r="D561" s="1">
        <f>'(Other Variables)'!H139</f>
        <v>1</v>
      </c>
      <c r="E561" s="1">
        <f>'(Other Variables)'!I139</f>
        <v>-0.33333333333333331</v>
      </c>
    </row>
    <row r="562" spans="1:6" ht="12.75" customHeight="1" x14ac:dyDescent="0.2">
      <c r="A562" s="1">
        <f>'(Other Variables)'!E140</f>
        <v>1</v>
      </c>
      <c r="B562" s="1">
        <f>'(Other Variables)'!F140</f>
        <v>-0.33333333333333331</v>
      </c>
      <c r="C562" s="1">
        <f>'(Other Variables)'!G140</f>
        <v>-0.33333333333333331</v>
      </c>
      <c r="D562" s="1">
        <f>'(Other Variables)'!H140</f>
        <v>-0.33333333333333331</v>
      </c>
      <c r="E562" s="1">
        <f>'(Other Variables)'!I140</f>
        <v>1</v>
      </c>
    </row>
    <row r="563" spans="1:6" ht="12.75" customHeight="1" x14ac:dyDescent="0.2">
      <c r="A563">
        <f t="array" ref="A563:F567">LINEST(A557:E557,A558:E562,TRUE,TRUE)</f>
        <v>0</v>
      </c>
      <c r="B563">
        <v>0</v>
      </c>
      <c r="C563">
        <v>0</v>
      </c>
      <c r="D563">
        <v>0</v>
      </c>
      <c r="E563">
        <v>0</v>
      </c>
      <c r="F563">
        <v>0</v>
      </c>
    </row>
    <row r="564" spans="1:6" ht="12.75" customHeight="1" x14ac:dyDescent="0.2">
      <c r="A564">
        <v>0</v>
      </c>
      <c r="B564">
        <v>0</v>
      </c>
      <c r="C564">
        <v>0</v>
      </c>
      <c r="D564">
        <v>0</v>
      </c>
      <c r="E564">
        <v>0</v>
      </c>
      <c r="F564">
        <v>0</v>
      </c>
    </row>
    <row r="565" spans="1:6" ht="12.75" customHeight="1" x14ac:dyDescent="0.2">
      <c r="A565">
        <v>1</v>
      </c>
      <c r="B565">
        <v>0</v>
      </c>
      <c r="C565" t="e">
        <v>#N/A</v>
      </c>
      <c r="D565" t="e">
        <v>#N/A</v>
      </c>
      <c r="E565" t="e">
        <v>#N/A</v>
      </c>
      <c r="F565" t="e">
        <v>#N/A</v>
      </c>
    </row>
    <row r="566" spans="1:6" ht="12.75" customHeight="1" x14ac:dyDescent="0.2">
      <c r="A566" t="e">
        <v>#NUM!</v>
      </c>
      <c r="B566">
        <v>0</v>
      </c>
      <c r="C566" t="e">
        <v>#N/A</v>
      </c>
      <c r="D566" t="e">
        <v>#N/A</v>
      </c>
      <c r="E566" t="e">
        <v>#N/A</v>
      </c>
      <c r="F566" t="e">
        <v>#N/A</v>
      </c>
    </row>
    <row r="567" spans="1:6" ht="12.75" customHeight="1" x14ac:dyDescent="0.2">
      <c r="A567">
        <v>0</v>
      </c>
      <c r="B567">
        <v>0</v>
      </c>
      <c r="C567" t="e">
        <v>#N/A</v>
      </c>
      <c r="D567" t="e">
        <v>#N/A</v>
      </c>
      <c r="E567" t="e">
        <v>#N/A</v>
      </c>
      <c r="F567" t="e">
        <v>#N/A</v>
      </c>
    </row>
    <row r="569" spans="1:6" ht="12.75" customHeight="1" x14ac:dyDescent="0.2">
      <c r="A569" s="1">
        <f>'Sales History'!G105</f>
        <v>0</v>
      </c>
      <c r="B569" s="1">
        <f>'Sales History'!H105</f>
        <v>0</v>
      </c>
      <c r="C569" s="1">
        <f>'Sales History'!I105</f>
        <v>0</v>
      </c>
      <c r="D569" s="1">
        <f>'Sales History'!J105</f>
        <v>0</v>
      </c>
    </row>
    <row r="570" spans="1:6" ht="12.75" customHeight="1" x14ac:dyDescent="0.2">
      <c r="A570" s="1">
        <f>'(Other Variables)'!F128</f>
        <v>-0.75</v>
      </c>
      <c r="B570" s="1">
        <f>'(Other Variables)'!G128</f>
        <v>-0.5</v>
      </c>
      <c r="C570" s="1">
        <f>'(Other Variables)'!H128</f>
        <v>-0.25</v>
      </c>
      <c r="D570" s="1">
        <f>'(Other Variables)'!I128</f>
        <v>0</v>
      </c>
    </row>
    <row r="571" spans="1:6" ht="12.75" customHeight="1" x14ac:dyDescent="0.2">
      <c r="A571" s="1">
        <f>'(Other Variables)'!F137</f>
        <v>1</v>
      </c>
      <c r="B571" s="1">
        <f>'(Other Variables)'!G137</f>
        <v>-0.33333333333333331</v>
      </c>
      <c r="C571" s="1">
        <f>'(Other Variables)'!H137</f>
        <v>-0.33333333333333331</v>
      </c>
      <c r="D571" s="1">
        <f>'(Other Variables)'!I137</f>
        <v>-0.33333333333333331</v>
      </c>
    </row>
    <row r="572" spans="1:6" ht="12.75" customHeight="1" x14ac:dyDescent="0.2">
      <c r="A572" s="1">
        <f>'(Other Variables)'!F138</f>
        <v>-0.33333333333333331</v>
      </c>
      <c r="B572" s="1">
        <f>'(Other Variables)'!G138</f>
        <v>1</v>
      </c>
      <c r="C572" s="1">
        <f>'(Other Variables)'!H138</f>
        <v>-0.33333333333333331</v>
      </c>
      <c r="D572" s="1">
        <f>'(Other Variables)'!I138</f>
        <v>-0.33333333333333331</v>
      </c>
    </row>
    <row r="573" spans="1:6" ht="12.75" customHeight="1" x14ac:dyDescent="0.2">
      <c r="A573" s="1">
        <f>'(Other Variables)'!F139</f>
        <v>-0.33333333333333331</v>
      </c>
      <c r="B573" s="1">
        <f>'(Other Variables)'!G139</f>
        <v>-0.33333333333333331</v>
      </c>
      <c r="C573" s="1">
        <f>'(Other Variables)'!H139</f>
        <v>1</v>
      </c>
      <c r="D573" s="1">
        <f>'(Other Variables)'!I139</f>
        <v>-0.33333333333333331</v>
      </c>
    </row>
    <row r="574" spans="1:6" ht="12.75" customHeight="1" x14ac:dyDescent="0.2">
      <c r="A574" s="1">
        <f>'(Other Variables)'!F140</f>
        <v>-0.33333333333333331</v>
      </c>
      <c r="B574" s="1">
        <f>'(Other Variables)'!G140</f>
        <v>-0.33333333333333331</v>
      </c>
      <c r="C574" s="1">
        <f>'(Other Variables)'!H140</f>
        <v>-0.33333333333333331</v>
      </c>
      <c r="D574" s="1">
        <f>'(Other Variables)'!I140</f>
        <v>1</v>
      </c>
    </row>
    <row r="575" spans="1:6" ht="12.75" customHeight="1" x14ac:dyDescent="0.2">
      <c r="A575">
        <f t="array" ref="A575:F579">LINEST(A569:D569,A570:D574,TRUE,TRUE)</f>
        <v>0</v>
      </c>
      <c r="B575">
        <v>0</v>
      </c>
      <c r="C575">
        <v>0</v>
      </c>
      <c r="D575">
        <v>0</v>
      </c>
      <c r="E575">
        <v>0</v>
      </c>
      <c r="F575">
        <v>0</v>
      </c>
    </row>
    <row r="576" spans="1:6" ht="12.75" customHeight="1" x14ac:dyDescent="0.2">
      <c r="A576">
        <v>0</v>
      </c>
      <c r="B576">
        <v>0</v>
      </c>
      <c r="C576">
        <v>0</v>
      </c>
      <c r="D576">
        <v>0</v>
      </c>
      <c r="E576">
        <v>0</v>
      </c>
      <c r="F576">
        <v>0</v>
      </c>
    </row>
    <row r="577" spans="1:8" ht="12.75" customHeight="1" x14ac:dyDescent="0.2">
      <c r="A577">
        <v>1</v>
      </c>
      <c r="B577">
        <v>0</v>
      </c>
      <c r="C577" t="e">
        <v>#N/A</v>
      </c>
      <c r="D577" t="e">
        <v>#N/A</v>
      </c>
      <c r="E577" t="e">
        <v>#N/A</v>
      </c>
      <c r="F577" t="e">
        <v>#N/A</v>
      </c>
    </row>
    <row r="578" spans="1:8" ht="12.75" customHeight="1" x14ac:dyDescent="0.2">
      <c r="A578" t="e">
        <v>#NUM!</v>
      </c>
      <c r="B578">
        <v>0</v>
      </c>
      <c r="C578" t="e">
        <v>#N/A</v>
      </c>
      <c r="D578" t="e">
        <v>#N/A</v>
      </c>
      <c r="E578" t="e">
        <v>#N/A</v>
      </c>
      <c r="F578" t="e">
        <v>#N/A</v>
      </c>
    </row>
    <row r="579" spans="1:8" ht="12.75" customHeight="1" x14ac:dyDescent="0.2">
      <c r="A579">
        <v>0</v>
      </c>
      <c r="B579">
        <v>0</v>
      </c>
      <c r="C579" t="e">
        <v>#N/A</v>
      </c>
      <c r="D579" t="e">
        <v>#N/A</v>
      </c>
      <c r="E579" t="e">
        <v>#N/A</v>
      </c>
      <c r="F579" t="e">
        <v>#N/A</v>
      </c>
    </row>
    <row r="581" spans="1:8" ht="12.75" customHeight="1" x14ac:dyDescent="0.2">
      <c r="A581" s="1">
        <f>'Sales History'!B105</f>
        <v>0</v>
      </c>
      <c r="B581" s="1">
        <f>'Sales History'!C105</f>
        <v>0</v>
      </c>
      <c r="C581" s="1">
        <f>'Sales History'!D105</f>
        <v>0</v>
      </c>
      <c r="D581" s="1">
        <f>'Sales History'!E105</f>
        <v>0</v>
      </c>
      <c r="E581" s="1">
        <f>'Sales History'!G105</f>
        <v>0</v>
      </c>
      <c r="F581" s="1">
        <f>'Sales History'!H105</f>
        <v>0</v>
      </c>
      <c r="G581" s="1">
        <f>'Sales History'!I105</f>
        <v>0</v>
      </c>
      <c r="H581" s="1">
        <f>'Sales History'!J105</f>
        <v>0</v>
      </c>
    </row>
    <row r="582" spans="1:8" ht="12.75" customHeight="1" x14ac:dyDescent="0.2">
      <c r="A582" s="1">
        <f>'(Other Variables)'!B131</f>
        <v>-1.75</v>
      </c>
      <c r="B582" s="1">
        <f>'(Other Variables)'!C131</f>
        <v>-1.5</v>
      </c>
      <c r="C582" s="1">
        <f>'(Other Variables)'!D131</f>
        <v>-1.25</v>
      </c>
      <c r="D582" s="1">
        <f>'(Other Variables)'!E131</f>
        <v>-1</v>
      </c>
      <c r="E582" s="1">
        <f>'(Other Variables)'!F131</f>
        <v>-0.75</v>
      </c>
      <c r="F582" s="1">
        <f>'(Other Variables)'!G131</f>
        <v>-0.5</v>
      </c>
      <c r="G582" s="1">
        <f>'(Other Variables)'!H131</f>
        <v>-0.25</v>
      </c>
      <c r="H582" s="1">
        <f>'(Other Variables)'!I131</f>
        <v>0</v>
      </c>
    </row>
    <row r="583" spans="1:8" ht="12.75" customHeight="1" x14ac:dyDescent="0.2">
      <c r="A583" s="1">
        <f>'(Other Variables)'!B137</f>
        <v>1</v>
      </c>
      <c r="B583" s="1">
        <f>'(Other Variables)'!C137</f>
        <v>-0.33333333333333331</v>
      </c>
      <c r="C583" s="1">
        <f>'(Other Variables)'!D137</f>
        <v>-0.33333333333333331</v>
      </c>
      <c r="D583" s="1">
        <f>'(Other Variables)'!E137</f>
        <v>-0.33333333333333331</v>
      </c>
      <c r="E583" s="1">
        <f>'(Other Variables)'!F137</f>
        <v>1</v>
      </c>
      <c r="F583" s="1">
        <f>'(Other Variables)'!G137</f>
        <v>-0.33333333333333331</v>
      </c>
      <c r="G583" s="1">
        <f>'(Other Variables)'!H137</f>
        <v>-0.33333333333333331</v>
      </c>
      <c r="H583" s="1">
        <f>'(Other Variables)'!I137</f>
        <v>-0.33333333333333331</v>
      </c>
    </row>
    <row r="584" spans="1:8" ht="12.75" customHeight="1" x14ac:dyDescent="0.2">
      <c r="A584" s="1">
        <f>'(Other Variables)'!B138</f>
        <v>-0.33333333333333331</v>
      </c>
      <c r="B584" s="1">
        <f>'(Other Variables)'!C138</f>
        <v>1</v>
      </c>
      <c r="C584" s="1">
        <f>'(Other Variables)'!D138</f>
        <v>-0.33333333333333331</v>
      </c>
      <c r="D584" s="1">
        <f>'(Other Variables)'!E138</f>
        <v>-0.33333333333333331</v>
      </c>
      <c r="E584" s="1">
        <f>'(Other Variables)'!F138</f>
        <v>-0.33333333333333331</v>
      </c>
      <c r="F584" s="1">
        <f>'(Other Variables)'!G138</f>
        <v>1</v>
      </c>
      <c r="G584" s="1">
        <f>'(Other Variables)'!H138</f>
        <v>-0.33333333333333331</v>
      </c>
      <c r="H584" s="1">
        <f>'(Other Variables)'!I138</f>
        <v>-0.33333333333333331</v>
      </c>
    </row>
    <row r="585" spans="1:8" ht="12.75" customHeight="1" x14ac:dyDescent="0.2">
      <c r="A585" s="1">
        <f>'(Other Variables)'!B139</f>
        <v>-0.33333333333333331</v>
      </c>
      <c r="B585" s="1">
        <f>'(Other Variables)'!C139</f>
        <v>-0.33333333333333331</v>
      </c>
      <c r="C585" s="1">
        <f>'(Other Variables)'!D139</f>
        <v>1</v>
      </c>
      <c r="D585" s="1">
        <f>'(Other Variables)'!E139</f>
        <v>-0.33333333333333331</v>
      </c>
      <c r="E585" s="1">
        <f>'(Other Variables)'!F139</f>
        <v>-0.33333333333333331</v>
      </c>
      <c r="F585" s="1">
        <f>'(Other Variables)'!G139</f>
        <v>-0.33333333333333331</v>
      </c>
      <c r="G585" s="1">
        <f>'(Other Variables)'!H139</f>
        <v>1</v>
      </c>
      <c r="H585" s="1">
        <f>'(Other Variables)'!I139</f>
        <v>-0.33333333333333331</v>
      </c>
    </row>
    <row r="586" spans="1:8" ht="12.75" customHeight="1" x14ac:dyDescent="0.2">
      <c r="A586" s="1">
        <f>'(Other Variables)'!B140</f>
        <v>-0.33333333333333331</v>
      </c>
      <c r="B586" s="1">
        <f>'(Other Variables)'!C140</f>
        <v>-0.33333333333333331</v>
      </c>
      <c r="C586" s="1">
        <f>'(Other Variables)'!D140</f>
        <v>-0.33333333333333331</v>
      </c>
      <c r="D586" s="1">
        <f>'(Other Variables)'!E140</f>
        <v>1</v>
      </c>
      <c r="E586" s="1">
        <f>'(Other Variables)'!F140</f>
        <v>-0.33333333333333331</v>
      </c>
      <c r="F586" s="1">
        <f>'(Other Variables)'!G140</f>
        <v>-0.33333333333333331</v>
      </c>
      <c r="G586" s="1">
        <f>'(Other Variables)'!H140</f>
        <v>-0.33333333333333331</v>
      </c>
      <c r="H586" s="1">
        <f>'(Other Variables)'!I140</f>
        <v>1</v>
      </c>
    </row>
    <row r="587" spans="1:8" ht="12.75" customHeight="1" x14ac:dyDescent="0.2">
      <c r="A587">
        <f t="array" ref="A587:F587">LINEST(A581:H581,A582:H586,TRUE,FALSE)</f>
        <v>0</v>
      </c>
      <c r="B587">
        <v>0</v>
      </c>
      <c r="C587">
        <v>0</v>
      </c>
      <c r="D587">
        <v>0</v>
      </c>
      <c r="E587">
        <v>0</v>
      </c>
      <c r="F587">
        <v>0</v>
      </c>
    </row>
    <row r="589" spans="1:8" ht="12.75" customHeight="1" x14ac:dyDescent="0.2">
      <c r="A589" s="1">
        <f>'Sales History'!C105</f>
        <v>0</v>
      </c>
      <c r="B589" s="1">
        <f>'Sales History'!D105</f>
        <v>0</v>
      </c>
      <c r="C589" s="1">
        <f>'Sales History'!E105</f>
        <v>0</v>
      </c>
      <c r="D589" s="1">
        <f>'Sales History'!G105</f>
        <v>0</v>
      </c>
      <c r="E589" s="1">
        <f>'Sales History'!H105</f>
        <v>0</v>
      </c>
      <c r="F589" s="1">
        <f>'Sales History'!I105</f>
        <v>0</v>
      </c>
      <c r="G589" s="1">
        <f>'Sales History'!J105</f>
        <v>0</v>
      </c>
    </row>
    <row r="590" spans="1:8" ht="12.75" customHeight="1" x14ac:dyDescent="0.2">
      <c r="A590" s="1">
        <f>'(Other Variables)'!C131</f>
        <v>-1.5</v>
      </c>
      <c r="B590" s="1">
        <f>'(Other Variables)'!D131</f>
        <v>-1.25</v>
      </c>
      <c r="C590" s="1">
        <f>'(Other Variables)'!E131</f>
        <v>-1</v>
      </c>
      <c r="D590" s="1">
        <f>'(Other Variables)'!F131</f>
        <v>-0.75</v>
      </c>
      <c r="E590" s="1">
        <f>'(Other Variables)'!G131</f>
        <v>-0.5</v>
      </c>
      <c r="F590" s="1">
        <f>'(Other Variables)'!H131</f>
        <v>-0.25</v>
      </c>
      <c r="G590" s="1">
        <f>'(Other Variables)'!I131</f>
        <v>0</v>
      </c>
    </row>
    <row r="591" spans="1:8" ht="12.75" customHeight="1" x14ac:dyDescent="0.2">
      <c r="A591" s="1">
        <f>'(Other Variables)'!C137</f>
        <v>-0.33333333333333331</v>
      </c>
      <c r="B591" s="1">
        <f>'(Other Variables)'!D137</f>
        <v>-0.33333333333333331</v>
      </c>
      <c r="C591" s="1">
        <f>'(Other Variables)'!E137</f>
        <v>-0.33333333333333331</v>
      </c>
      <c r="D591" s="1">
        <f>'(Other Variables)'!F137</f>
        <v>1</v>
      </c>
      <c r="E591" s="1">
        <f>'(Other Variables)'!G137</f>
        <v>-0.33333333333333331</v>
      </c>
      <c r="F591" s="1">
        <f>'(Other Variables)'!H137</f>
        <v>-0.33333333333333331</v>
      </c>
      <c r="G591" s="1">
        <f>'(Other Variables)'!I137</f>
        <v>-0.33333333333333331</v>
      </c>
    </row>
    <row r="592" spans="1:8" ht="12.75" customHeight="1" x14ac:dyDescent="0.2">
      <c r="A592" s="1">
        <f>'(Other Variables)'!C138</f>
        <v>1</v>
      </c>
      <c r="B592" s="1">
        <f>'(Other Variables)'!D138</f>
        <v>-0.33333333333333331</v>
      </c>
      <c r="C592" s="1">
        <f>'(Other Variables)'!E138</f>
        <v>-0.33333333333333331</v>
      </c>
      <c r="D592" s="1">
        <f>'(Other Variables)'!F138</f>
        <v>-0.33333333333333331</v>
      </c>
      <c r="E592" s="1">
        <f>'(Other Variables)'!G138</f>
        <v>1</v>
      </c>
      <c r="F592" s="1">
        <f>'(Other Variables)'!H138</f>
        <v>-0.33333333333333331</v>
      </c>
      <c r="G592" s="1">
        <f>'(Other Variables)'!I138</f>
        <v>-0.33333333333333331</v>
      </c>
    </row>
    <row r="593" spans="1:7" ht="12.75" customHeight="1" x14ac:dyDescent="0.2">
      <c r="A593" s="1">
        <f>'(Other Variables)'!C139</f>
        <v>-0.33333333333333331</v>
      </c>
      <c r="B593" s="1">
        <f>'(Other Variables)'!D139</f>
        <v>1</v>
      </c>
      <c r="C593" s="1">
        <f>'(Other Variables)'!E139</f>
        <v>-0.33333333333333331</v>
      </c>
      <c r="D593" s="1">
        <f>'(Other Variables)'!F139</f>
        <v>-0.33333333333333331</v>
      </c>
      <c r="E593" s="1">
        <f>'(Other Variables)'!G139</f>
        <v>-0.33333333333333331</v>
      </c>
      <c r="F593" s="1">
        <f>'(Other Variables)'!H139</f>
        <v>1</v>
      </c>
      <c r="G593" s="1">
        <f>'(Other Variables)'!I139</f>
        <v>-0.33333333333333331</v>
      </c>
    </row>
    <row r="594" spans="1:7" ht="12.75" customHeight="1" x14ac:dyDescent="0.2">
      <c r="A594" s="1">
        <f>'(Other Variables)'!C140</f>
        <v>-0.33333333333333331</v>
      </c>
      <c r="B594" s="1">
        <f>'(Other Variables)'!D140</f>
        <v>-0.33333333333333331</v>
      </c>
      <c r="C594" s="1">
        <f>'(Other Variables)'!E140</f>
        <v>1</v>
      </c>
      <c r="D594" s="1">
        <f>'(Other Variables)'!F140</f>
        <v>-0.33333333333333331</v>
      </c>
      <c r="E594" s="1">
        <f>'(Other Variables)'!G140</f>
        <v>-0.33333333333333331</v>
      </c>
      <c r="F594" s="1">
        <f>'(Other Variables)'!H140</f>
        <v>-0.33333333333333331</v>
      </c>
      <c r="G594" s="1">
        <f>'(Other Variables)'!I140</f>
        <v>1</v>
      </c>
    </row>
    <row r="595" spans="1:7" ht="12.75" customHeight="1" x14ac:dyDescent="0.2">
      <c r="A595">
        <f t="array" ref="A595:F595">LINEST(A589:G589,A590:G594,TRUE,FALSE)</f>
        <v>0</v>
      </c>
      <c r="B595">
        <v>0</v>
      </c>
      <c r="C595">
        <v>0</v>
      </c>
      <c r="D595">
        <v>0</v>
      </c>
      <c r="E595">
        <v>0</v>
      </c>
      <c r="F595">
        <v>0</v>
      </c>
    </row>
    <row r="597" spans="1:7" ht="12.75" customHeight="1" x14ac:dyDescent="0.2">
      <c r="A597" s="1">
        <f>'Sales History'!D105</f>
        <v>0</v>
      </c>
      <c r="B597" s="1">
        <f>'Sales History'!E105</f>
        <v>0</v>
      </c>
      <c r="C597" s="1">
        <f>'Sales History'!G105</f>
        <v>0</v>
      </c>
      <c r="D597" s="1">
        <f>'Sales History'!H105</f>
        <v>0</v>
      </c>
      <c r="E597" s="1">
        <f>'Sales History'!I105</f>
        <v>0</v>
      </c>
      <c r="F597" s="1">
        <f>'Sales History'!J105</f>
        <v>0</v>
      </c>
    </row>
    <row r="598" spans="1:7" ht="12.75" customHeight="1" x14ac:dyDescent="0.2">
      <c r="A598" s="1">
        <f>'(Other Variables)'!D131</f>
        <v>-1.25</v>
      </c>
      <c r="B598" s="1">
        <f>'(Other Variables)'!E131</f>
        <v>-1</v>
      </c>
      <c r="C598" s="1">
        <f>'(Other Variables)'!F131</f>
        <v>-0.75</v>
      </c>
      <c r="D598" s="1">
        <f>'(Other Variables)'!G131</f>
        <v>-0.5</v>
      </c>
      <c r="E598" s="1">
        <f>'(Other Variables)'!H131</f>
        <v>-0.25</v>
      </c>
      <c r="F598" s="1">
        <f>'(Other Variables)'!I131</f>
        <v>0</v>
      </c>
    </row>
    <row r="599" spans="1:7" ht="12.75" customHeight="1" x14ac:dyDescent="0.2">
      <c r="A599" s="1">
        <f>'(Other Variables)'!D137</f>
        <v>-0.33333333333333331</v>
      </c>
      <c r="B599" s="1">
        <f>'(Other Variables)'!E137</f>
        <v>-0.33333333333333331</v>
      </c>
      <c r="C599" s="1">
        <f>'(Other Variables)'!F137</f>
        <v>1</v>
      </c>
      <c r="D599" s="1">
        <f>'(Other Variables)'!G137</f>
        <v>-0.33333333333333331</v>
      </c>
      <c r="E599" s="1">
        <f>'(Other Variables)'!H137</f>
        <v>-0.33333333333333331</v>
      </c>
      <c r="F599" s="1">
        <f>'(Other Variables)'!I137</f>
        <v>-0.33333333333333331</v>
      </c>
    </row>
    <row r="600" spans="1:7" ht="12.75" customHeight="1" x14ac:dyDescent="0.2">
      <c r="A600" s="1">
        <f>'(Other Variables)'!D138</f>
        <v>-0.33333333333333331</v>
      </c>
      <c r="B600" s="1">
        <f>'(Other Variables)'!E138</f>
        <v>-0.33333333333333331</v>
      </c>
      <c r="C600" s="1">
        <f>'(Other Variables)'!F138</f>
        <v>-0.33333333333333331</v>
      </c>
      <c r="D600" s="1">
        <f>'(Other Variables)'!G138</f>
        <v>1</v>
      </c>
      <c r="E600" s="1">
        <f>'(Other Variables)'!H138</f>
        <v>-0.33333333333333331</v>
      </c>
      <c r="F600" s="1">
        <f>'(Other Variables)'!I138</f>
        <v>-0.33333333333333331</v>
      </c>
    </row>
    <row r="601" spans="1:7" ht="12.75" customHeight="1" x14ac:dyDescent="0.2">
      <c r="A601" s="1">
        <f>'(Other Variables)'!D139</f>
        <v>1</v>
      </c>
      <c r="B601" s="1">
        <f>'(Other Variables)'!E139</f>
        <v>-0.33333333333333331</v>
      </c>
      <c r="C601" s="1">
        <f>'(Other Variables)'!F139</f>
        <v>-0.33333333333333331</v>
      </c>
      <c r="D601" s="1">
        <f>'(Other Variables)'!G139</f>
        <v>-0.33333333333333331</v>
      </c>
      <c r="E601" s="1">
        <f>'(Other Variables)'!H139</f>
        <v>1</v>
      </c>
      <c r="F601" s="1">
        <f>'(Other Variables)'!I139</f>
        <v>-0.33333333333333331</v>
      </c>
    </row>
    <row r="602" spans="1:7" ht="12.75" customHeight="1" x14ac:dyDescent="0.2">
      <c r="A602" s="1">
        <f>'(Other Variables)'!D140</f>
        <v>-0.33333333333333331</v>
      </c>
      <c r="B602" s="1">
        <f>'(Other Variables)'!E140</f>
        <v>1</v>
      </c>
      <c r="C602" s="1">
        <f>'(Other Variables)'!F140</f>
        <v>-0.33333333333333331</v>
      </c>
      <c r="D602" s="1">
        <f>'(Other Variables)'!G140</f>
        <v>-0.33333333333333331</v>
      </c>
      <c r="E602" s="1">
        <f>'(Other Variables)'!H140</f>
        <v>-0.33333333333333331</v>
      </c>
      <c r="F602" s="1">
        <f>'(Other Variables)'!I140</f>
        <v>1</v>
      </c>
    </row>
    <row r="603" spans="1:7" ht="12.75" customHeight="1" x14ac:dyDescent="0.2">
      <c r="A603">
        <f t="array" ref="A603:F603">LINEST(A597:F597,A598:F602,TRUE,FALSE)</f>
        <v>0</v>
      </c>
      <c r="B603">
        <v>0</v>
      </c>
      <c r="C603">
        <v>0</v>
      </c>
      <c r="D603">
        <v>0</v>
      </c>
      <c r="E603">
        <v>0</v>
      </c>
      <c r="F603">
        <v>0</v>
      </c>
    </row>
    <row r="605" spans="1:7" ht="12.75" customHeight="1" x14ac:dyDescent="0.2">
      <c r="A605" s="1">
        <f>'Sales History'!E105</f>
        <v>0</v>
      </c>
      <c r="B605" s="1">
        <f>'Sales History'!G105</f>
        <v>0</v>
      </c>
      <c r="C605" s="1">
        <f>'Sales History'!H105</f>
        <v>0</v>
      </c>
      <c r="D605" s="1">
        <f>'Sales History'!I105</f>
        <v>0</v>
      </c>
      <c r="E605" s="1">
        <f>'Sales History'!J105</f>
        <v>0</v>
      </c>
    </row>
    <row r="606" spans="1:7" ht="12.75" customHeight="1" x14ac:dyDescent="0.2">
      <c r="A606" s="1">
        <f>'(Other Variables)'!E131</f>
        <v>-1</v>
      </c>
      <c r="B606" s="1">
        <f>'(Other Variables)'!F131</f>
        <v>-0.75</v>
      </c>
      <c r="C606" s="1">
        <f>'(Other Variables)'!G131</f>
        <v>-0.5</v>
      </c>
      <c r="D606" s="1">
        <f>'(Other Variables)'!H131</f>
        <v>-0.25</v>
      </c>
      <c r="E606" s="1">
        <f>'(Other Variables)'!I131</f>
        <v>0</v>
      </c>
    </row>
    <row r="607" spans="1:7" ht="12.75" customHeight="1" x14ac:dyDescent="0.2">
      <c r="A607" s="1">
        <f>'(Other Variables)'!E137</f>
        <v>-0.33333333333333331</v>
      </c>
      <c r="B607" s="1">
        <f>'(Other Variables)'!F137</f>
        <v>1</v>
      </c>
      <c r="C607" s="1">
        <f>'(Other Variables)'!G137</f>
        <v>-0.33333333333333331</v>
      </c>
      <c r="D607" s="1">
        <f>'(Other Variables)'!H137</f>
        <v>-0.33333333333333331</v>
      </c>
      <c r="E607" s="1">
        <f>'(Other Variables)'!I137</f>
        <v>-0.33333333333333331</v>
      </c>
    </row>
    <row r="608" spans="1:7" ht="12.75" customHeight="1" x14ac:dyDescent="0.2">
      <c r="A608" s="1">
        <f>'(Other Variables)'!E138</f>
        <v>-0.33333333333333331</v>
      </c>
      <c r="B608" s="1">
        <f>'(Other Variables)'!F138</f>
        <v>-0.33333333333333331</v>
      </c>
      <c r="C608" s="1">
        <f>'(Other Variables)'!G138</f>
        <v>1</v>
      </c>
      <c r="D608" s="1">
        <f>'(Other Variables)'!H138</f>
        <v>-0.33333333333333331</v>
      </c>
      <c r="E608" s="1">
        <f>'(Other Variables)'!I138</f>
        <v>-0.33333333333333331</v>
      </c>
    </row>
    <row r="609" spans="1:8" ht="12.75" customHeight="1" x14ac:dyDescent="0.2">
      <c r="A609" s="1">
        <f>'(Other Variables)'!E139</f>
        <v>-0.33333333333333331</v>
      </c>
      <c r="B609" s="1">
        <f>'(Other Variables)'!F139</f>
        <v>-0.33333333333333331</v>
      </c>
      <c r="C609" s="1">
        <f>'(Other Variables)'!G139</f>
        <v>-0.33333333333333331</v>
      </c>
      <c r="D609" s="1">
        <f>'(Other Variables)'!H139</f>
        <v>1</v>
      </c>
      <c r="E609" s="1">
        <f>'(Other Variables)'!I139</f>
        <v>-0.33333333333333331</v>
      </c>
    </row>
    <row r="610" spans="1:8" ht="12.75" customHeight="1" x14ac:dyDescent="0.2">
      <c r="A610" s="1">
        <f>'(Other Variables)'!E140</f>
        <v>1</v>
      </c>
      <c r="B610" s="1">
        <f>'(Other Variables)'!F140</f>
        <v>-0.33333333333333331</v>
      </c>
      <c r="C610" s="1">
        <f>'(Other Variables)'!G140</f>
        <v>-0.33333333333333331</v>
      </c>
      <c r="D610" s="1">
        <f>'(Other Variables)'!H140</f>
        <v>-0.33333333333333331</v>
      </c>
      <c r="E610" s="1">
        <f>'(Other Variables)'!I140</f>
        <v>1</v>
      </c>
    </row>
    <row r="611" spans="1:8" ht="12.75" customHeight="1" x14ac:dyDescent="0.2">
      <c r="A611">
        <f t="array" ref="A611:F611">LINEST(A605:E605,A606:E610,TRUE,FALSE)</f>
        <v>0</v>
      </c>
      <c r="B611">
        <v>0</v>
      </c>
      <c r="C611">
        <v>0</v>
      </c>
      <c r="D611">
        <v>0</v>
      </c>
      <c r="E611">
        <v>0</v>
      </c>
      <c r="F611">
        <v>0</v>
      </c>
    </row>
    <row r="613" spans="1:8" ht="12.75" customHeight="1" x14ac:dyDescent="0.2">
      <c r="A613" s="1">
        <f>'Sales History'!G105</f>
        <v>0</v>
      </c>
      <c r="B613" s="1">
        <f>'Sales History'!H105</f>
        <v>0</v>
      </c>
      <c r="C613" s="1">
        <f>'Sales History'!I105</f>
        <v>0</v>
      </c>
      <c r="D613" s="1">
        <f>'Sales History'!J105</f>
        <v>0</v>
      </c>
    </row>
    <row r="614" spans="1:8" ht="12.75" customHeight="1" x14ac:dyDescent="0.2">
      <c r="A614" s="1">
        <f>'(Other Variables)'!F131</f>
        <v>-0.75</v>
      </c>
      <c r="B614" s="1">
        <f>'(Other Variables)'!G131</f>
        <v>-0.5</v>
      </c>
      <c r="C614" s="1">
        <f>'(Other Variables)'!H131</f>
        <v>-0.25</v>
      </c>
      <c r="D614" s="1">
        <f>'(Other Variables)'!I131</f>
        <v>0</v>
      </c>
    </row>
    <row r="615" spans="1:8" ht="12.75" customHeight="1" x14ac:dyDescent="0.2">
      <c r="A615" s="1">
        <f>'(Other Variables)'!F137</f>
        <v>1</v>
      </c>
      <c r="B615" s="1">
        <f>'(Other Variables)'!G137</f>
        <v>-0.33333333333333331</v>
      </c>
      <c r="C615" s="1">
        <f>'(Other Variables)'!H137</f>
        <v>-0.33333333333333331</v>
      </c>
      <c r="D615" s="1">
        <f>'(Other Variables)'!I137</f>
        <v>-0.33333333333333331</v>
      </c>
    </row>
    <row r="616" spans="1:8" ht="12.75" customHeight="1" x14ac:dyDescent="0.2">
      <c r="A616" s="1">
        <f>'(Other Variables)'!F138</f>
        <v>-0.33333333333333331</v>
      </c>
      <c r="B616" s="1">
        <f>'(Other Variables)'!G138</f>
        <v>1</v>
      </c>
      <c r="C616" s="1">
        <f>'(Other Variables)'!H138</f>
        <v>-0.33333333333333331</v>
      </c>
      <c r="D616" s="1">
        <f>'(Other Variables)'!I138</f>
        <v>-0.33333333333333331</v>
      </c>
    </row>
    <row r="617" spans="1:8" ht="12.75" customHeight="1" x14ac:dyDescent="0.2">
      <c r="A617" s="1">
        <f>'(Other Variables)'!F139</f>
        <v>-0.33333333333333331</v>
      </c>
      <c r="B617" s="1">
        <f>'(Other Variables)'!G139</f>
        <v>-0.33333333333333331</v>
      </c>
      <c r="C617" s="1">
        <f>'(Other Variables)'!H139</f>
        <v>1</v>
      </c>
      <c r="D617" s="1">
        <f>'(Other Variables)'!I139</f>
        <v>-0.33333333333333331</v>
      </c>
    </row>
    <row r="618" spans="1:8" ht="12.75" customHeight="1" x14ac:dyDescent="0.2">
      <c r="A618" s="1">
        <f>'(Other Variables)'!F140</f>
        <v>-0.33333333333333331</v>
      </c>
      <c r="B618" s="1">
        <f>'(Other Variables)'!G140</f>
        <v>-0.33333333333333331</v>
      </c>
      <c r="C618" s="1">
        <f>'(Other Variables)'!H140</f>
        <v>-0.33333333333333331</v>
      </c>
      <c r="D618" s="1">
        <f>'(Other Variables)'!I140</f>
        <v>1</v>
      </c>
    </row>
    <row r="619" spans="1:8" ht="12.75" customHeight="1" x14ac:dyDescent="0.2">
      <c r="A619">
        <f t="array" ref="A619:F619">LINEST(A613:D613,A614:D618,TRUE,FALSE)</f>
        <v>0</v>
      </c>
      <c r="B619">
        <v>0</v>
      </c>
      <c r="C619">
        <v>0</v>
      </c>
      <c r="D619">
        <v>0</v>
      </c>
      <c r="E619">
        <v>0</v>
      </c>
      <c r="F619">
        <v>0</v>
      </c>
    </row>
    <row r="621" spans="1:8" ht="12.75" customHeight="1" x14ac:dyDescent="0.2">
      <c r="A621" s="1">
        <f>'Sales History'!B114</f>
        <v>0</v>
      </c>
      <c r="B621" s="1">
        <f>'Sales History'!C114</f>
        <v>0</v>
      </c>
      <c r="C621" s="1">
        <f>'Sales History'!D114</f>
        <v>0</v>
      </c>
      <c r="D621" s="1">
        <f>'Sales History'!E114</f>
        <v>0</v>
      </c>
      <c r="E621" s="1">
        <f>'Sales History'!G114</f>
        <v>0</v>
      </c>
      <c r="F621" s="1">
        <f>'Sales History'!H114</f>
        <v>0</v>
      </c>
      <c r="G621" s="1">
        <f>'Sales History'!I114</f>
        <v>0</v>
      </c>
      <c r="H621" s="1">
        <f>'Sales History'!J114</f>
        <v>0</v>
      </c>
    </row>
    <row r="622" spans="1:8" ht="12.75" customHeight="1" x14ac:dyDescent="0.2">
      <c r="A622" s="1">
        <f>'(Other Variables)'!B128</f>
        <v>-1.75</v>
      </c>
      <c r="B622" s="1">
        <f>'(Other Variables)'!C128</f>
        <v>-1.5</v>
      </c>
      <c r="C622" s="1">
        <f>'(Other Variables)'!D128</f>
        <v>-1.25</v>
      </c>
      <c r="D622" s="1">
        <f>'(Other Variables)'!E128</f>
        <v>-1</v>
      </c>
      <c r="E622" s="1">
        <f>'(Other Variables)'!F128</f>
        <v>-0.75</v>
      </c>
      <c r="F622" s="1">
        <f>'(Other Variables)'!G128</f>
        <v>-0.5</v>
      </c>
      <c r="G622" s="1">
        <f>'(Other Variables)'!H128</f>
        <v>-0.25</v>
      </c>
      <c r="H622" s="1">
        <f>'(Other Variables)'!I128</f>
        <v>0</v>
      </c>
    </row>
    <row r="623" spans="1:8" ht="12.75" customHeight="1" x14ac:dyDescent="0.2">
      <c r="A623" s="1">
        <f>'(Other Variables)'!B137</f>
        <v>1</v>
      </c>
      <c r="B623" s="1">
        <f>'(Other Variables)'!C137</f>
        <v>-0.33333333333333331</v>
      </c>
      <c r="C623" s="1">
        <f>'(Other Variables)'!D137</f>
        <v>-0.33333333333333331</v>
      </c>
      <c r="D623" s="1">
        <f>'(Other Variables)'!E137</f>
        <v>-0.33333333333333331</v>
      </c>
      <c r="E623" s="1">
        <f>'(Other Variables)'!F137</f>
        <v>1</v>
      </c>
      <c r="F623" s="1">
        <f>'(Other Variables)'!G137</f>
        <v>-0.33333333333333331</v>
      </c>
      <c r="G623" s="1">
        <f>'(Other Variables)'!H137</f>
        <v>-0.33333333333333331</v>
      </c>
      <c r="H623" s="1">
        <f>'(Other Variables)'!I137</f>
        <v>-0.33333333333333331</v>
      </c>
    </row>
    <row r="624" spans="1:8" ht="12.75" customHeight="1" x14ac:dyDescent="0.2">
      <c r="A624" s="1">
        <f>'(Other Variables)'!B138</f>
        <v>-0.33333333333333331</v>
      </c>
      <c r="B624" s="1">
        <f>'(Other Variables)'!C138</f>
        <v>1</v>
      </c>
      <c r="C624" s="1">
        <f>'(Other Variables)'!D138</f>
        <v>-0.33333333333333331</v>
      </c>
      <c r="D624" s="1">
        <f>'(Other Variables)'!E138</f>
        <v>-0.33333333333333331</v>
      </c>
      <c r="E624" s="1">
        <f>'(Other Variables)'!F138</f>
        <v>-0.33333333333333331</v>
      </c>
      <c r="F624" s="1">
        <f>'(Other Variables)'!G138</f>
        <v>1</v>
      </c>
      <c r="G624" s="1">
        <f>'(Other Variables)'!H138</f>
        <v>-0.33333333333333331</v>
      </c>
      <c r="H624" s="1">
        <f>'(Other Variables)'!I138</f>
        <v>-0.33333333333333331</v>
      </c>
    </row>
    <row r="625" spans="1:8" ht="12.75" customHeight="1" x14ac:dyDescent="0.2">
      <c r="A625" s="1">
        <f>'(Other Variables)'!B139</f>
        <v>-0.33333333333333331</v>
      </c>
      <c r="B625" s="1">
        <f>'(Other Variables)'!C139</f>
        <v>-0.33333333333333331</v>
      </c>
      <c r="C625" s="1">
        <f>'(Other Variables)'!D139</f>
        <v>1</v>
      </c>
      <c r="D625" s="1">
        <f>'(Other Variables)'!E139</f>
        <v>-0.33333333333333331</v>
      </c>
      <c r="E625" s="1">
        <f>'(Other Variables)'!F139</f>
        <v>-0.33333333333333331</v>
      </c>
      <c r="F625" s="1">
        <f>'(Other Variables)'!G139</f>
        <v>-0.33333333333333331</v>
      </c>
      <c r="G625" s="1">
        <f>'(Other Variables)'!H139</f>
        <v>1</v>
      </c>
      <c r="H625" s="1">
        <f>'(Other Variables)'!I139</f>
        <v>-0.33333333333333331</v>
      </c>
    </row>
    <row r="626" spans="1:8" ht="12.75" customHeight="1" x14ac:dyDescent="0.2">
      <c r="A626" s="1">
        <f>'(Other Variables)'!B140</f>
        <v>-0.33333333333333331</v>
      </c>
      <c r="B626" s="1">
        <f>'(Other Variables)'!C140</f>
        <v>-0.33333333333333331</v>
      </c>
      <c r="C626" s="1">
        <f>'(Other Variables)'!D140</f>
        <v>-0.33333333333333331</v>
      </c>
      <c r="D626" s="1">
        <f>'(Other Variables)'!E140</f>
        <v>1</v>
      </c>
      <c r="E626" s="1">
        <f>'(Other Variables)'!F140</f>
        <v>-0.33333333333333331</v>
      </c>
      <c r="F626" s="1">
        <f>'(Other Variables)'!G140</f>
        <v>-0.33333333333333331</v>
      </c>
      <c r="G626" s="1">
        <f>'(Other Variables)'!H140</f>
        <v>-0.33333333333333331</v>
      </c>
      <c r="H626" s="1">
        <f>'(Other Variables)'!I140</f>
        <v>1</v>
      </c>
    </row>
    <row r="627" spans="1:8" ht="12.75" customHeight="1" x14ac:dyDescent="0.2">
      <c r="A627">
        <f t="array" ref="A627:F631">LINEST(A621:H621,A622:H626,TRUE,TRUE)</f>
        <v>0</v>
      </c>
      <c r="B627">
        <v>0</v>
      </c>
      <c r="C627">
        <v>0</v>
      </c>
      <c r="D627">
        <v>0</v>
      </c>
      <c r="E627">
        <v>0</v>
      </c>
      <c r="F627">
        <v>0</v>
      </c>
    </row>
    <row r="628" spans="1:8" ht="12.75" customHeight="1" x14ac:dyDescent="0.2">
      <c r="A628">
        <v>0</v>
      </c>
      <c r="B628">
        <v>0</v>
      </c>
      <c r="C628">
        <v>0</v>
      </c>
      <c r="D628">
        <v>0</v>
      </c>
      <c r="E628">
        <v>0</v>
      </c>
      <c r="F628">
        <v>0</v>
      </c>
    </row>
    <row r="629" spans="1:8" ht="12.75" customHeight="1" x14ac:dyDescent="0.2">
      <c r="A629">
        <v>1</v>
      </c>
      <c r="B629">
        <v>0</v>
      </c>
      <c r="C629" t="e">
        <v>#N/A</v>
      </c>
      <c r="D629" t="e">
        <v>#N/A</v>
      </c>
      <c r="E629" t="e">
        <v>#N/A</v>
      </c>
      <c r="F629" t="e">
        <v>#N/A</v>
      </c>
    </row>
    <row r="630" spans="1:8" ht="12.75" customHeight="1" x14ac:dyDescent="0.2">
      <c r="A630" t="e">
        <v>#NUM!</v>
      </c>
      <c r="B630">
        <v>3</v>
      </c>
      <c r="C630" t="e">
        <v>#N/A</v>
      </c>
      <c r="D630" t="e">
        <v>#N/A</v>
      </c>
      <c r="E630" t="e">
        <v>#N/A</v>
      </c>
      <c r="F630" t="e">
        <v>#N/A</v>
      </c>
    </row>
    <row r="631" spans="1:8" ht="12.75" customHeight="1" x14ac:dyDescent="0.2">
      <c r="A631">
        <v>0</v>
      </c>
      <c r="B631">
        <v>0</v>
      </c>
      <c r="C631" t="e">
        <v>#N/A</v>
      </c>
      <c r="D631" t="e">
        <v>#N/A</v>
      </c>
      <c r="E631" t="e">
        <v>#N/A</v>
      </c>
      <c r="F631" t="e">
        <v>#N/A</v>
      </c>
    </row>
    <row r="633" spans="1:8" ht="12.75" customHeight="1" x14ac:dyDescent="0.2">
      <c r="A633" s="1">
        <f>'Sales History'!C114</f>
        <v>0</v>
      </c>
      <c r="B633" s="1">
        <f>'Sales History'!D114</f>
        <v>0</v>
      </c>
      <c r="C633" s="1">
        <f>'Sales History'!E114</f>
        <v>0</v>
      </c>
      <c r="D633" s="1">
        <f>'Sales History'!G114</f>
        <v>0</v>
      </c>
      <c r="E633" s="1">
        <f>'Sales History'!H114</f>
        <v>0</v>
      </c>
      <c r="F633" s="1">
        <f>'Sales History'!I114</f>
        <v>0</v>
      </c>
      <c r="G633" s="1">
        <f>'Sales History'!J114</f>
        <v>0</v>
      </c>
    </row>
    <row r="634" spans="1:8" ht="12.75" customHeight="1" x14ac:dyDescent="0.2">
      <c r="A634" s="1">
        <f>'(Other Variables)'!C128</f>
        <v>-1.5</v>
      </c>
      <c r="B634" s="1">
        <f>'(Other Variables)'!D128</f>
        <v>-1.25</v>
      </c>
      <c r="C634" s="1">
        <f>'(Other Variables)'!E128</f>
        <v>-1</v>
      </c>
      <c r="D634" s="1">
        <f>'(Other Variables)'!F128</f>
        <v>-0.75</v>
      </c>
      <c r="E634" s="1">
        <f>'(Other Variables)'!G128</f>
        <v>-0.5</v>
      </c>
      <c r="F634" s="1">
        <f>'(Other Variables)'!H128</f>
        <v>-0.25</v>
      </c>
      <c r="G634" s="1">
        <f>'(Other Variables)'!I128</f>
        <v>0</v>
      </c>
    </row>
    <row r="635" spans="1:8" ht="12.75" customHeight="1" x14ac:dyDescent="0.2">
      <c r="A635" s="1">
        <f>'(Other Variables)'!C137</f>
        <v>-0.33333333333333331</v>
      </c>
      <c r="B635" s="1">
        <f>'(Other Variables)'!D137</f>
        <v>-0.33333333333333331</v>
      </c>
      <c r="C635" s="1">
        <f>'(Other Variables)'!E137</f>
        <v>-0.33333333333333331</v>
      </c>
      <c r="D635" s="1">
        <f>'(Other Variables)'!F137</f>
        <v>1</v>
      </c>
      <c r="E635" s="1">
        <f>'(Other Variables)'!G137</f>
        <v>-0.33333333333333331</v>
      </c>
      <c r="F635" s="1">
        <f>'(Other Variables)'!H137</f>
        <v>-0.33333333333333331</v>
      </c>
      <c r="G635" s="1">
        <f>'(Other Variables)'!I137</f>
        <v>-0.33333333333333331</v>
      </c>
    </row>
    <row r="636" spans="1:8" ht="12.75" customHeight="1" x14ac:dyDescent="0.2">
      <c r="A636" s="1">
        <f>'(Other Variables)'!C138</f>
        <v>1</v>
      </c>
      <c r="B636" s="1">
        <f>'(Other Variables)'!D138</f>
        <v>-0.33333333333333331</v>
      </c>
      <c r="C636" s="1">
        <f>'(Other Variables)'!E138</f>
        <v>-0.33333333333333331</v>
      </c>
      <c r="D636" s="1">
        <f>'(Other Variables)'!F138</f>
        <v>-0.33333333333333331</v>
      </c>
      <c r="E636" s="1">
        <f>'(Other Variables)'!G138</f>
        <v>1</v>
      </c>
      <c r="F636" s="1">
        <f>'(Other Variables)'!H138</f>
        <v>-0.33333333333333331</v>
      </c>
      <c r="G636" s="1">
        <f>'(Other Variables)'!I138</f>
        <v>-0.33333333333333331</v>
      </c>
    </row>
    <row r="637" spans="1:8" ht="12.75" customHeight="1" x14ac:dyDescent="0.2">
      <c r="A637" s="1">
        <f>'(Other Variables)'!C139</f>
        <v>-0.33333333333333331</v>
      </c>
      <c r="B637" s="1">
        <f>'(Other Variables)'!D139</f>
        <v>1</v>
      </c>
      <c r="C637" s="1">
        <f>'(Other Variables)'!E139</f>
        <v>-0.33333333333333331</v>
      </c>
      <c r="D637" s="1">
        <f>'(Other Variables)'!F139</f>
        <v>-0.33333333333333331</v>
      </c>
      <c r="E637" s="1">
        <f>'(Other Variables)'!G139</f>
        <v>-0.33333333333333331</v>
      </c>
      <c r="F637" s="1">
        <f>'(Other Variables)'!H139</f>
        <v>1</v>
      </c>
      <c r="G637" s="1">
        <f>'(Other Variables)'!I139</f>
        <v>-0.33333333333333331</v>
      </c>
    </row>
    <row r="638" spans="1:8" ht="12.75" customHeight="1" x14ac:dyDescent="0.2">
      <c r="A638" s="1">
        <f>'(Other Variables)'!C140</f>
        <v>-0.33333333333333331</v>
      </c>
      <c r="B638" s="1">
        <f>'(Other Variables)'!D140</f>
        <v>-0.33333333333333331</v>
      </c>
      <c r="C638" s="1">
        <f>'(Other Variables)'!E140</f>
        <v>1</v>
      </c>
      <c r="D638" s="1">
        <f>'(Other Variables)'!F140</f>
        <v>-0.33333333333333331</v>
      </c>
      <c r="E638" s="1">
        <f>'(Other Variables)'!G140</f>
        <v>-0.33333333333333331</v>
      </c>
      <c r="F638" s="1">
        <f>'(Other Variables)'!H140</f>
        <v>-0.33333333333333331</v>
      </c>
      <c r="G638" s="1">
        <f>'(Other Variables)'!I140</f>
        <v>1</v>
      </c>
    </row>
    <row r="639" spans="1:8" ht="12.75" customHeight="1" x14ac:dyDescent="0.2">
      <c r="A639">
        <f t="array" ref="A639:F643">LINEST(A633:G633,A634:G638,TRUE,TRUE)</f>
        <v>0</v>
      </c>
      <c r="B639">
        <v>0</v>
      </c>
      <c r="C639">
        <v>0</v>
      </c>
      <c r="D639">
        <v>0</v>
      </c>
      <c r="E639">
        <v>0</v>
      </c>
      <c r="F639">
        <v>0</v>
      </c>
    </row>
    <row r="640" spans="1:8" ht="12.75" customHeight="1" x14ac:dyDescent="0.2">
      <c r="A640">
        <v>0</v>
      </c>
      <c r="B640">
        <v>0</v>
      </c>
      <c r="C640">
        <v>0</v>
      </c>
      <c r="D640">
        <v>0</v>
      </c>
      <c r="E640">
        <v>0</v>
      </c>
      <c r="F640">
        <v>0</v>
      </c>
    </row>
    <row r="641" spans="1:6" ht="12.75" customHeight="1" x14ac:dyDescent="0.2">
      <c r="A641">
        <v>1</v>
      </c>
      <c r="B641">
        <v>0</v>
      </c>
      <c r="C641" t="e">
        <v>#N/A</v>
      </c>
      <c r="D641" t="e">
        <v>#N/A</v>
      </c>
      <c r="E641" t="e">
        <v>#N/A</v>
      </c>
      <c r="F641" t="e">
        <v>#N/A</v>
      </c>
    </row>
    <row r="642" spans="1:6" ht="12.75" customHeight="1" x14ac:dyDescent="0.2">
      <c r="A642" t="e">
        <v>#NUM!</v>
      </c>
      <c r="B642">
        <v>2</v>
      </c>
      <c r="C642" t="e">
        <v>#N/A</v>
      </c>
      <c r="D642" t="e">
        <v>#N/A</v>
      </c>
      <c r="E642" t="e">
        <v>#N/A</v>
      </c>
      <c r="F642" t="e">
        <v>#N/A</v>
      </c>
    </row>
    <row r="643" spans="1:6" ht="12.75" customHeight="1" x14ac:dyDescent="0.2">
      <c r="A643">
        <v>0</v>
      </c>
      <c r="B643">
        <v>0</v>
      </c>
      <c r="C643" t="e">
        <v>#N/A</v>
      </c>
      <c r="D643" t="e">
        <v>#N/A</v>
      </c>
      <c r="E643" t="e">
        <v>#N/A</v>
      </c>
      <c r="F643" t="e">
        <v>#N/A</v>
      </c>
    </row>
    <row r="645" spans="1:6" ht="12.75" customHeight="1" x14ac:dyDescent="0.2">
      <c r="A645" s="1">
        <f>'Sales History'!D114</f>
        <v>0</v>
      </c>
      <c r="B645" s="1">
        <f>'Sales History'!E114</f>
        <v>0</v>
      </c>
      <c r="C645" s="1">
        <f>'Sales History'!G114</f>
        <v>0</v>
      </c>
      <c r="D645" s="1">
        <f>'Sales History'!H114</f>
        <v>0</v>
      </c>
      <c r="E645" s="1">
        <f>'Sales History'!I114</f>
        <v>0</v>
      </c>
      <c r="F645" s="1">
        <f>'Sales History'!J114</f>
        <v>0</v>
      </c>
    </row>
    <row r="646" spans="1:6" ht="12.75" customHeight="1" x14ac:dyDescent="0.2">
      <c r="A646" s="1">
        <f>'(Other Variables)'!D128</f>
        <v>-1.25</v>
      </c>
      <c r="B646" s="1">
        <f>'(Other Variables)'!E128</f>
        <v>-1</v>
      </c>
      <c r="C646" s="1">
        <f>'(Other Variables)'!F128</f>
        <v>-0.75</v>
      </c>
      <c r="D646" s="1">
        <f>'(Other Variables)'!G128</f>
        <v>-0.5</v>
      </c>
      <c r="E646" s="1">
        <f>'(Other Variables)'!H128</f>
        <v>-0.25</v>
      </c>
      <c r="F646" s="1">
        <f>'(Other Variables)'!I128</f>
        <v>0</v>
      </c>
    </row>
    <row r="647" spans="1:6" ht="12.75" customHeight="1" x14ac:dyDescent="0.2">
      <c r="A647" s="1">
        <f>'(Other Variables)'!D137</f>
        <v>-0.33333333333333331</v>
      </c>
      <c r="B647" s="1">
        <f>'(Other Variables)'!E137</f>
        <v>-0.33333333333333331</v>
      </c>
      <c r="C647" s="1">
        <f>'(Other Variables)'!F137</f>
        <v>1</v>
      </c>
      <c r="D647" s="1">
        <f>'(Other Variables)'!G137</f>
        <v>-0.33333333333333331</v>
      </c>
      <c r="E647" s="1">
        <f>'(Other Variables)'!H137</f>
        <v>-0.33333333333333331</v>
      </c>
      <c r="F647" s="1">
        <f>'(Other Variables)'!I137</f>
        <v>-0.33333333333333331</v>
      </c>
    </row>
    <row r="648" spans="1:6" ht="12.75" customHeight="1" x14ac:dyDescent="0.2">
      <c r="A648" s="1">
        <f>'(Other Variables)'!D138</f>
        <v>-0.33333333333333331</v>
      </c>
      <c r="B648" s="1">
        <f>'(Other Variables)'!E138</f>
        <v>-0.33333333333333331</v>
      </c>
      <c r="C648" s="1">
        <f>'(Other Variables)'!F138</f>
        <v>-0.33333333333333331</v>
      </c>
      <c r="D648" s="1">
        <f>'(Other Variables)'!G138</f>
        <v>1</v>
      </c>
      <c r="E648" s="1">
        <f>'(Other Variables)'!H138</f>
        <v>-0.33333333333333331</v>
      </c>
      <c r="F648" s="1">
        <f>'(Other Variables)'!I138</f>
        <v>-0.33333333333333331</v>
      </c>
    </row>
    <row r="649" spans="1:6" ht="12.75" customHeight="1" x14ac:dyDescent="0.2">
      <c r="A649" s="1">
        <f>'(Other Variables)'!D139</f>
        <v>1</v>
      </c>
      <c r="B649" s="1">
        <f>'(Other Variables)'!E139</f>
        <v>-0.33333333333333331</v>
      </c>
      <c r="C649" s="1">
        <f>'(Other Variables)'!F139</f>
        <v>-0.33333333333333331</v>
      </c>
      <c r="D649" s="1">
        <f>'(Other Variables)'!G139</f>
        <v>-0.33333333333333331</v>
      </c>
      <c r="E649" s="1">
        <f>'(Other Variables)'!H139</f>
        <v>1</v>
      </c>
      <c r="F649" s="1">
        <f>'(Other Variables)'!I139</f>
        <v>-0.33333333333333331</v>
      </c>
    </row>
    <row r="650" spans="1:6" ht="12.75" customHeight="1" x14ac:dyDescent="0.2">
      <c r="A650" s="1">
        <f>'(Other Variables)'!D140</f>
        <v>-0.33333333333333331</v>
      </c>
      <c r="B650" s="1">
        <f>'(Other Variables)'!E140</f>
        <v>1</v>
      </c>
      <c r="C650" s="1">
        <f>'(Other Variables)'!F140</f>
        <v>-0.33333333333333331</v>
      </c>
      <c r="D650" s="1">
        <f>'(Other Variables)'!G140</f>
        <v>-0.33333333333333331</v>
      </c>
      <c r="E650" s="1">
        <f>'(Other Variables)'!H140</f>
        <v>-0.33333333333333331</v>
      </c>
      <c r="F650" s="1">
        <f>'(Other Variables)'!I140</f>
        <v>1</v>
      </c>
    </row>
    <row r="651" spans="1:6" ht="12.75" customHeight="1" x14ac:dyDescent="0.2">
      <c r="A651">
        <f t="array" ref="A651:F655">LINEST(A645:F645,A646:F650,TRUE,TRUE)</f>
        <v>0</v>
      </c>
      <c r="B651">
        <v>0</v>
      </c>
      <c r="C651">
        <v>0</v>
      </c>
      <c r="D651">
        <v>0</v>
      </c>
      <c r="E651">
        <v>0</v>
      </c>
      <c r="F651">
        <v>0</v>
      </c>
    </row>
    <row r="652" spans="1:6" ht="12.75" customHeight="1" x14ac:dyDescent="0.2">
      <c r="A652">
        <v>0</v>
      </c>
      <c r="B652">
        <v>0</v>
      </c>
      <c r="C652">
        <v>0</v>
      </c>
      <c r="D652">
        <v>0</v>
      </c>
      <c r="E652">
        <v>0</v>
      </c>
      <c r="F652">
        <v>0</v>
      </c>
    </row>
    <row r="653" spans="1:6" ht="12.75" customHeight="1" x14ac:dyDescent="0.2">
      <c r="A653">
        <v>1</v>
      </c>
      <c r="B653">
        <v>0</v>
      </c>
      <c r="C653" t="e">
        <v>#N/A</v>
      </c>
      <c r="D653" t="e">
        <v>#N/A</v>
      </c>
      <c r="E653" t="e">
        <v>#N/A</v>
      </c>
      <c r="F653" t="e">
        <v>#N/A</v>
      </c>
    </row>
    <row r="654" spans="1:6" ht="12.75" customHeight="1" x14ac:dyDescent="0.2">
      <c r="A654" t="e">
        <v>#NUM!</v>
      </c>
      <c r="B654">
        <v>1</v>
      </c>
      <c r="C654" t="e">
        <v>#N/A</v>
      </c>
      <c r="D654" t="e">
        <v>#N/A</v>
      </c>
      <c r="E654" t="e">
        <v>#N/A</v>
      </c>
      <c r="F654" t="e">
        <v>#N/A</v>
      </c>
    </row>
    <row r="655" spans="1:6" ht="12.75" customHeight="1" x14ac:dyDescent="0.2">
      <c r="A655">
        <v>0</v>
      </c>
      <c r="B655">
        <v>0</v>
      </c>
      <c r="C655" t="e">
        <v>#N/A</v>
      </c>
      <c r="D655" t="e">
        <v>#N/A</v>
      </c>
      <c r="E655" t="e">
        <v>#N/A</v>
      </c>
      <c r="F655" t="e">
        <v>#N/A</v>
      </c>
    </row>
    <row r="657" spans="1:6" ht="12.75" customHeight="1" x14ac:dyDescent="0.2">
      <c r="A657" s="1">
        <f>'Sales History'!E114</f>
        <v>0</v>
      </c>
      <c r="B657" s="1">
        <f>'Sales History'!G114</f>
        <v>0</v>
      </c>
      <c r="C657" s="1">
        <f>'Sales History'!H114</f>
        <v>0</v>
      </c>
      <c r="D657" s="1">
        <f>'Sales History'!I114</f>
        <v>0</v>
      </c>
      <c r="E657" s="1">
        <f>'Sales History'!J114</f>
        <v>0</v>
      </c>
    </row>
    <row r="658" spans="1:6" ht="12.75" customHeight="1" x14ac:dyDescent="0.2">
      <c r="A658" s="1">
        <f>'(Other Variables)'!E128</f>
        <v>-1</v>
      </c>
      <c r="B658" s="1">
        <f>'(Other Variables)'!F128</f>
        <v>-0.75</v>
      </c>
      <c r="C658" s="1">
        <f>'(Other Variables)'!G128</f>
        <v>-0.5</v>
      </c>
      <c r="D658" s="1">
        <f>'(Other Variables)'!H128</f>
        <v>-0.25</v>
      </c>
      <c r="E658" s="1">
        <f>'(Other Variables)'!I128</f>
        <v>0</v>
      </c>
    </row>
    <row r="659" spans="1:6" ht="12.75" customHeight="1" x14ac:dyDescent="0.2">
      <c r="A659" s="1">
        <f>'(Other Variables)'!E137</f>
        <v>-0.33333333333333331</v>
      </c>
      <c r="B659" s="1">
        <f>'(Other Variables)'!F137</f>
        <v>1</v>
      </c>
      <c r="C659" s="1">
        <f>'(Other Variables)'!G137</f>
        <v>-0.33333333333333331</v>
      </c>
      <c r="D659" s="1">
        <f>'(Other Variables)'!H137</f>
        <v>-0.33333333333333331</v>
      </c>
      <c r="E659" s="1">
        <f>'(Other Variables)'!I137</f>
        <v>-0.33333333333333331</v>
      </c>
    </row>
    <row r="660" spans="1:6" ht="12.75" customHeight="1" x14ac:dyDescent="0.2">
      <c r="A660" s="1">
        <f>'(Other Variables)'!E138</f>
        <v>-0.33333333333333331</v>
      </c>
      <c r="B660" s="1">
        <f>'(Other Variables)'!F138</f>
        <v>-0.33333333333333331</v>
      </c>
      <c r="C660" s="1">
        <f>'(Other Variables)'!G138</f>
        <v>1</v>
      </c>
      <c r="D660" s="1">
        <f>'(Other Variables)'!H138</f>
        <v>-0.33333333333333331</v>
      </c>
      <c r="E660" s="1">
        <f>'(Other Variables)'!I138</f>
        <v>-0.33333333333333331</v>
      </c>
    </row>
    <row r="661" spans="1:6" ht="12.75" customHeight="1" x14ac:dyDescent="0.2">
      <c r="A661" s="1">
        <f>'(Other Variables)'!E139</f>
        <v>-0.33333333333333331</v>
      </c>
      <c r="B661" s="1">
        <f>'(Other Variables)'!F139</f>
        <v>-0.33333333333333331</v>
      </c>
      <c r="C661" s="1">
        <f>'(Other Variables)'!G139</f>
        <v>-0.33333333333333331</v>
      </c>
      <c r="D661" s="1">
        <f>'(Other Variables)'!H139</f>
        <v>1</v>
      </c>
      <c r="E661" s="1">
        <f>'(Other Variables)'!I139</f>
        <v>-0.33333333333333331</v>
      </c>
    </row>
    <row r="662" spans="1:6" ht="12.75" customHeight="1" x14ac:dyDescent="0.2">
      <c r="A662" s="1">
        <f>'(Other Variables)'!E140</f>
        <v>1</v>
      </c>
      <c r="B662" s="1">
        <f>'(Other Variables)'!F140</f>
        <v>-0.33333333333333331</v>
      </c>
      <c r="C662" s="1">
        <f>'(Other Variables)'!G140</f>
        <v>-0.33333333333333331</v>
      </c>
      <c r="D662" s="1">
        <f>'(Other Variables)'!H140</f>
        <v>-0.33333333333333331</v>
      </c>
      <c r="E662" s="1">
        <f>'(Other Variables)'!I140</f>
        <v>1</v>
      </c>
    </row>
    <row r="663" spans="1:6" ht="12.75" customHeight="1" x14ac:dyDescent="0.2">
      <c r="A663">
        <f t="array" ref="A663:F667">LINEST(A657:E657,A658:E662,TRUE,TRUE)</f>
        <v>0</v>
      </c>
      <c r="B663">
        <v>0</v>
      </c>
      <c r="C663">
        <v>0</v>
      </c>
      <c r="D663">
        <v>0</v>
      </c>
      <c r="E663">
        <v>0</v>
      </c>
      <c r="F663">
        <v>0</v>
      </c>
    </row>
    <row r="664" spans="1:6" ht="12.75" customHeight="1" x14ac:dyDescent="0.2">
      <c r="A664">
        <v>0</v>
      </c>
      <c r="B664">
        <v>0</v>
      </c>
      <c r="C664">
        <v>0</v>
      </c>
      <c r="D664">
        <v>0</v>
      </c>
      <c r="E664">
        <v>0</v>
      </c>
      <c r="F664">
        <v>0</v>
      </c>
    </row>
    <row r="665" spans="1:6" ht="12.75" customHeight="1" x14ac:dyDescent="0.2">
      <c r="A665">
        <v>1</v>
      </c>
      <c r="B665">
        <v>0</v>
      </c>
      <c r="C665" t="e">
        <v>#N/A</v>
      </c>
      <c r="D665" t="e">
        <v>#N/A</v>
      </c>
      <c r="E665" t="e">
        <v>#N/A</v>
      </c>
      <c r="F665" t="e">
        <v>#N/A</v>
      </c>
    </row>
    <row r="666" spans="1:6" ht="12.75" customHeight="1" x14ac:dyDescent="0.2">
      <c r="A666" t="e">
        <v>#NUM!</v>
      </c>
      <c r="B666">
        <v>0</v>
      </c>
      <c r="C666" t="e">
        <v>#N/A</v>
      </c>
      <c r="D666" t="e">
        <v>#N/A</v>
      </c>
      <c r="E666" t="e">
        <v>#N/A</v>
      </c>
      <c r="F666" t="e">
        <v>#N/A</v>
      </c>
    </row>
    <row r="667" spans="1:6" ht="12.75" customHeight="1" x14ac:dyDescent="0.2">
      <c r="A667">
        <v>0</v>
      </c>
      <c r="B667">
        <v>0</v>
      </c>
      <c r="C667" t="e">
        <v>#N/A</v>
      </c>
      <c r="D667" t="e">
        <v>#N/A</v>
      </c>
      <c r="E667" t="e">
        <v>#N/A</v>
      </c>
      <c r="F667" t="e">
        <v>#N/A</v>
      </c>
    </row>
    <row r="669" spans="1:6" ht="12.75" customHeight="1" x14ac:dyDescent="0.2">
      <c r="A669" s="1">
        <f>'Sales History'!G114</f>
        <v>0</v>
      </c>
      <c r="B669" s="1">
        <f>'Sales History'!H114</f>
        <v>0</v>
      </c>
      <c r="C669" s="1">
        <f>'Sales History'!I114</f>
        <v>0</v>
      </c>
      <c r="D669" s="1">
        <f>'Sales History'!J114</f>
        <v>0</v>
      </c>
    </row>
    <row r="670" spans="1:6" ht="12.75" customHeight="1" x14ac:dyDescent="0.2">
      <c r="A670" s="1">
        <f>'(Other Variables)'!F128</f>
        <v>-0.75</v>
      </c>
      <c r="B670" s="1">
        <f>'(Other Variables)'!G128</f>
        <v>-0.5</v>
      </c>
      <c r="C670" s="1">
        <f>'(Other Variables)'!H128</f>
        <v>-0.25</v>
      </c>
      <c r="D670" s="1">
        <f>'(Other Variables)'!I128</f>
        <v>0</v>
      </c>
    </row>
    <row r="671" spans="1:6" ht="12.75" customHeight="1" x14ac:dyDescent="0.2">
      <c r="A671" s="1">
        <f>'(Other Variables)'!F137</f>
        <v>1</v>
      </c>
      <c r="B671" s="1">
        <f>'(Other Variables)'!G137</f>
        <v>-0.33333333333333331</v>
      </c>
      <c r="C671" s="1">
        <f>'(Other Variables)'!H137</f>
        <v>-0.33333333333333331</v>
      </c>
      <c r="D671" s="1">
        <f>'(Other Variables)'!I137</f>
        <v>-0.33333333333333331</v>
      </c>
    </row>
    <row r="672" spans="1:6" ht="12.75" customHeight="1" x14ac:dyDescent="0.2">
      <c r="A672" s="1">
        <f>'(Other Variables)'!F138</f>
        <v>-0.33333333333333331</v>
      </c>
      <c r="B672" s="1">
        <f>'(Other Variables)'!G138</f>
        <v>1</v>
      </c>
      <c r="C672" s="1">
        <f>'(Other Variables)'!H138</f>
        <v>-0.33333333333333331</v>
      </c>
      <c r="D672" s="1">
        <f>'(Other Variables)'!I138</f>
        <v>-0.33333333333333331</v>
      </c>
    </row>
    <row r="673" spans="1:8" ht="12.75" customHeight="1" x14ac:dyDescent="0.2">
      <c r="A673" s="1">
        <f>'(Other Variables)'!F139</f>
        <v>-0.33333333333333331</v>
      </c>
      <c r="B673" s="1">
        <f>'(Other Variables)'!G139</f>
        <v>-0.33333333333333331</v>
      </c>
      <c r="C673" s="1">
        <f>'(Other Variables)'!H139</f>
        <v>1</v>
      </c>
      <c r="D673" s="1">
        <f>'(Other Variables)'!I139</f>
        <v>-0.33333333333333331</v>
      </c>
    </row>
    <row r="674" spans="1:8" ht="12.75" customHeight="1" x14ac:dyDescent="0.2">
      <c r="A674" s="1">
        <f>'(Other Variables)'!F140</f>
        <v>-0.33333333333333331</v>
      </c>
      <c r="B674" s="1">
        <f>'(Other Variables)'!G140</f>
        <v>-0.33333333333333331</v>
      </c>
      <c r="C674" s="1">
        <f>'(Other Variables)'!H140</f>
        <v>-0.33333333333333331</v>
      </c>
      <c r="D674" s="1">
        <f>'(Other Variables)'!I140</f>
        <v>1</v>
      </c>
    </row>
    <row r="675" spans="1:8" ht="12.75" customHeight="1" x14ac:dyDescent="0.2">
      <c r="A675">
        <f t="array" ref="A675:F679">LINEST(A669:D669,A670:D674,TRUE,TRUE)</f>
        <v>0</v>
      </c>
      <c r="B675">
        <v>0</v>
      </c>
      <c r="C675">
        <v>0</v>
      </c>
      <c r="D675">
        <v>0</v>
      </c>
      <c r="E675">
        <v>0</v>
      </c>
      <c r="F675">
        <v>0</v>
      </c>
    </row>
    <row r="676" spans="1:8" ht="12.75" customHeight="1" x14ac:dyDescent="0.2">
      <c r="A676">
        <v>0</v>
      </c>
      <c r="B676">
        <v>0</v>
      </c>
      <c r="C676">
        <v>0</v>
      </c>
      <c r="D676">
        <v>0</v>
      </c>
      <c r="E676">
        <v>0</v>
      </c>
      <c r="F676">
        <v>0</v>
      </c>
    </row>
    <row r="677" spans="1:8" ht="12.75" customHeight="1" x14ac:dyDescent="0.2">
      <c r="A677">
        <v>1</v>
      </c>
      <c r="B677">
        <v>0</v>
      </c>
      <c r="C677" t="e">
        <v>#N/A</v>
      </c>
      <c r="D677" t="e">
        <v>#N/A</v>
      </c>
      <c r="E677" t="e">
        <v>#N/A</v>
      </c>
      <c r="F677" t="e">
        <v>#N/A</v>
      </c>
    </row>
    <row r="678" spans="1:8" ht="12.75" customHeight="1" x14ac:dyDescent="0.2">
      <c r="A678" t="e">
        <v>#NUM!</v>
      </c>
      <c r="B678">
        <v>0</v>
      </c>
      <c r="C678" t="e">
        <v>#N/A</v>
      </c>
      <c r="D678" t="e">
        <v>#N/A</v>
      </c>
      <c r="E678" t="e">
        <v>#N/A</v>
      </c>
      <c r="F678" t="e">
        <v>#N/A</v>
      </c>
    </row>
    <row r="679" spans="1:8" ht="12.75" customHeight="1" x14ac:dyDescent="0.2">
      <c r="A679">
        <v>0</v>
      </c>
      <c r="B679">
        <v>0</v>
      </c>
      <c r="C679" t="e">
        <v>#N/A</v>
      </c>
      <c r="D679" t="e">
        <v>#N/A</v>
      </c>
      <c r="E679" t="e">
        <v>#N/A</v>
      </c>
      <c r="F679" t="e">
        <v>#N/A</v>
      </c>
    </row>
    <row r="681" spans="1:8" ht="12.75" customHeight="1" x14ac:dyDescent="0.2">
      <c r="A681" s="1">
        <f>'Sales History'!B114</f>
        <v>0</v>
      </c>
      <c r="B681" s="1">
        <f>'Sales History'!C114</f>
        <v>0</v>
      </c>
      <c r="C681" s="1">
        <f>'Sales History'!D114</f>
        <v>0</v>
      </c>
      <c r="D681" s="1">
        <f>'Sales History'!E114</f>
        <v>0</v>
      </c>
      <c r="E681" s="1">
        <f>'Sales History'!G114</f>
        <v>0</v>
      </c>
      <c r="F681" s="1">
        <f>'Sales History'!H114</f>
        <v>0</v>
      </c>
      <c r="G681" s="1">
        <f>'Sales History'!I114</f>
        <v>0</v>
      </c>
      <c r="H681" s="1">
        <f>'Sales History'!J114</f>
        <v>0</v>
      </c>
    </row>
    <row r="682" spans="1:8" ht="12.75" customHeight="1" x14ac:dyDescent="0.2">
      <c r="A682" s="1">
        <f>'(Other Variables)'!B131</f>
        <v>-1.75</v>
      </c>
      <c r="B682" s="1">
        <f>'(Other Variables)'!C131</f>
        <v>-1.5</v>
      </c>
      <c r="C682" s="1">
        <f>'(Other Variables)'!D131</f>
        <v>-1.25</v>
      </c>
      <c r="D682" s="1">
        <f>'(Other Variables)'!E131</f>
        <v>-1</v>
      </c>
      <c r="E682" s="1">
        <f>'(Other Variables)'!F131</f>
        <v>-0.75</v>
      </c>
      <c r="F682" s="1">
        <f>'(Other Variables)'!G131</f>
        <v>-0.5</v>
      </c>
      <c r="G682" s="1">
        <f>'(Other Variables)'!H131</f>
        <v>-0.25</v>
      </c>
      <c r="H682" s="1">
        <f>'(Other Variables)'!I131</f>
        <v>0</v>
      </c>
    </row>
    <row r="683" spans="1:8" ht="12.75" customHeight="1" x14ac:dyDescent="0.2">
      <c r="A683" s="1">
        <f>'(Other Variables)'!B137</f>
        <v>1</v>
      </c>
      <c r="B683" s="1">
        <f>'(Other Variables)'!C137</f>
        <v>-0.33333333333333331</v>
      </c>
      <c r="C683" s="1">
        <f>'(Other Variables)'!D137</f>
        <v>-0.33333333333333331</v>
      </c>
      <c r="D683" s="1">
        <f>'(Other Variables)'!E137</f>
        <v>-0.33333333333333331</v>
      </c>
      <c r="E683" s="1">
        <f>'(Other Variables)'!F137</f>
        <v>1</v>
      </c>
      <c r="F683" s="1">
        <f>'(Other Variables)'!G137</f>
        <v>-0.33333333333333331</v>
      </c>
      <c r="G683" s="1">
        <f>'(Other Variables)'!H137</f>
        <v>-0.33333333333333331</v>
      </c>
      <c r="H683" s="1">
        <f>'(Other Variables)'!I137</f>
        <v>-0.33333333333333331</v>
      </c>
    </row>
    <row r="684" spans="1:8" ht="12.75" customHeight="1" x14ac:dyDescent="0.2">
      <c r="A684" s="1">
        <f>'(Other Variables)'!B138</f>
        <v>-0.33333333333333331</v>
      </c>
      <c r="B684" s="1">
        <f>'(Other Variables)'!C138</f>
        <v>1</v>
      </c>
      <c r="C684" s="1">
        <f>'(Other Variables)'!D138</f>
        <v>-0.33333333333333331</v>
      </c>
      <c r="D684" s="1">
        <f>'(Other Variables)'!E138</f>
        <v>-0.33333333333333331</v>
      </c>
      <c r="E684" s="1">
        <f>'(Other Variables)'!F138</f>
        <v>-0.33333333333333331</v>
      </c>
      <c r="F684" s="1">
        <f>'(Other Variables)'!G138</f>
        <v>1</v>
      </c>
      <c r="G684" s="1">
        <f>'(Other Variables)'!H138</f>
        <v>-0.33333333333333331</v>
      </c>
      <c r="H684" s="1">
        <f>'(Other Variables)'!I138</f>
        <v>-0.33333333333333331</v>
      </c>
    </row>
    <row r="685" spans="1:8" ht="12.75" customHeight="1" x14ac:dyDescent="0.2">
      <c r="A685" s="1">
        <f>'(Other Variables)'!B139</f>
        <v>-0.33333333333333331</v>
      </c>
      <c r="B685" s="1">
        <f>'(Other Variables)'!C139</f>
        <v>-0.33333333333333331</v>
      </c>
      <c r="C685" s="1">
        <f>'(Other Variables)'!D139</f>
        <v>1</v>
      </c>
      <c r="D685" s="1">
        <f>'(Other Variables)'!E139</f>
        <v>-0.33333333333333331</v>
      </c>
      <c r="E685" s="1">
        <f>'(Other Variables)'!F139</f>
        <v>-0.33333333333333331</v>
      </c>
      <c r="F685" s="1">
        <f>'(Other Variables)'!G139</f>
        <v>-0.33333333333333331</v>
      </c>
      <c r="G685" s="1">
        <f>'(Other Variables)'!H139</f>
        <v>1</v>
      </c>
      <c r="H685" s="1">
        <f>'(Other Variables)'!I139</f>
        <v>-0.33333333333333331</v>
      </c>
    </row>
    <row r="686" spans="1:8" ht="12.75" customHeight="1" x14ac:dyDescent="0.2">
      <c r="A686" s="1">
        <f>'(Other Variables)'!B140</f>
        <v>-0.33333333333333331</v>
      </c>
      <c r="B686" s="1">
        <f>'(Other Variables)'!C140</f>
        <v>-0.33333333333333331</v>
      </c>
      <c r="C686" s="1">
        <f>'(Other Variables)'!D140</f>
        <v>-0.33333333333333331</v>
      </c>
      <c r="D686" s="1">
        <f>'(Other Variables)'!E140</f>
        <v>1</v>
      </c>
      <c r="E686" s="1">
        <f>'(Other Variables)'!F140</f>
        <v>-0.33333333333333331</v>
      </c>
      <c r="F686" s="1">
        <f>'(Other Variables)'!G140</f>
        <v>-0.33333333333333331</v>
      </c>
      <c r="G686" s="1">
        <f>'(Other Variables)'!H140</f>
        <v>-0.33333333333333331</v>
      </c>
      <c r="H686" s="1">
        <f>'(Other Variables)'!I140</f>
        <v>1</v>
      </c>
    </row>
    <row r="687" spans="1:8" ht="12.75" customHeight="1" x14ac:dyDescent="0.2">
      <c r="A687">
        <f t="array" ref="A687:F687">LINEST(A681:H681,A682:H686,TRUE,FALSE)</f>
        <v>0</v>
      </c>
      <c r="B687">
        <v>0</v>
      </c>
      <c r="C687">
        <v>0</v>
      </c>
      <c r="D687">
        <v>0</v>
      </c>
      <c r="E687">
        <v>0</v>
      </c>
      <c r="F687">
        <v>0</v>
      </c>
    </row>
    <row r="689" spans="1:7" ht="12.75" customHeight="1" x14ac:dyDescent="0.2">
      <c r="A689" s="1">
        <f>'Sales History'!C114</f>
        <v>0</v>
      </c>
      <c r="B689" s="1">
        <f>'Sales History'!D114</f>
        <v>0</v>
      </c>
      <c r="C689" s="1">
        <f>'Sales History'!E114</f>
        <v>0</v>
      </c>
      <c r="D689" s="1">
        <f>'Sales History'!G114</f>
        <v>0</v>
      </c>
      <c r="E689" s="1">
        <f>'Sales History'!H114</f>
        <v>0</v>
      </c>
      <c r="F689" s="1">
        <f>'Sales History'!I114</f>
        <v>0</v>
      </c>
      <c r="G689" s="1">
        <f>'Sales History'!J114</f>
        <v>0</v>
      </c>
    </row>
    <row r="690" spans="1:7" ht="12.75" customHeight="1" x14ac:dyDescent="0.2">
      <c r="A690" s="1">
        <f>'(Other Variables)'!C131</f>
        <v>-1.5</v>
      </c>
      <c r="B690" s="1">
        <f>'(Other Variables)'!D131</f>
        <v>-1.25</v>
      </c>
      <c r="C690" s="1">
        <f>'(Other Variables)'!E131</f>
        <v>-1</v>
      </c>
      <c r="D690" s="1">
        <f>'(Other Variables)'!F131</f>
        <v>-0.75</v>
      </c>
      <c r="E690" s="1">
        <f>'(Other Variables)'!G131</f>
        <v>-0.5</v>
      </c>
      <c r="F690" s="1">
        <f>'(Other Variables)'!H131</f>
        <v>-0.25</v>
      </c>
      <c r="G690" s="1">
        <f>'(Other Variables)'!I131</f>
        <v>0</v>
      </c>
    </row>
    <row r="691" spans="1:7" ht="12.75" customHeight="1" x14ac:dyDescent="0.2">
      <c r="A691" s="1">
        <f>'(Other Variables)'!C137</f>
        <v>-0.33333333333333331</v>
      </c>
      <c r="B691" s="1">
        <f>'(Other Variables)'!D137</f>
        <v>-0.33333333333333331</v>
      </c>
      <c r="C691" s="1">
        <f>'(Other Variables)'!E137</f>
        <v>-0.33333333333333331</v>
      </c>
      <c r="D691" s="1">
        <f>'(Other Variables)'!F137</f>
        <v>1</v>
      </c>
      <c r="E691" s="1">
        <f>'(Other Variables)'!G137</f>
        <v>-0.33333333333333331</v>
      </c>
      <c r="F691" s="1">
        <f>'(Other Variables)'!H137</f>
        <v>-0.33333333333333331</v>
      </c>
      <c r="G691" s="1">
        <f>'(Other Variables)'!I137</f>
        <v>-0.33333333333333331</v>
      </c>
    </row>
    <row r="692" spans="1:7" ht="12.75" customHeight="1" x14ac:dyDescent="0.2">
      <c r="A692" s="1">
        <f>'(Other Variables)'!C138</f>
        <v>1</v>
      </c>
      <c r="B692" s="1">
        <f>'(Other Variables)'!D138</f>
        <v>-0.33333333333333331</v>
      </c>
      <c r="C692" s="1">
        <f>'(Other Variables)'!E138</f>
        <v>-0.33333333333333331</v>
      </c>
      <c r="D692" s="1">
        <f>'(Other Variables)'!F138</f>
        <v>-0.33333333333333331</v>
      </c>
      <c r="E692" s="1">
        <f>'(Other Variables)'!G138</f>
        <v>1</v>
      </c>
      <c r="F692" s="1">
        <f>'(Other Variables)'!H138</f>
        <v>-0.33333333333333331</v>
      </c>
      <c r="G692" s="1">
        <f>'(Other Variables)'!I138</f>
        <v>-0.33333333333333331</v>
      </c>
    </row>
    <row r="693" spans="1:7" ht="12.75" customHeight="1" x14ac:dyDescent="0.2">
      <c r="A693" s="1">
        <f>'(Other Variables)'!C139</f>
        <v>-0.33333333333333331</v>
      </c>
      <c r="B693" s="1">
        <f>'(Other Variables)'!D139</f>
        <v>1</v>
      </c>
      <c r="C693" s="1">
        <f>'(Other Variables)'!E139</f>
        <v>-0.33333333333333331</v>
      </c>
      <c r="D693" s="1">
        <f>'(Other Variables)'!F139</f>
        <v>-0.33333333333333331</v>
      </c>
      <c r="E693" s="1">
        <f>'(Other Variables)'!G139</f>
        <v>-0.33333333333333331</v>
      </c>
      <c r="F693" s="1">
        <f>'(Other Variables)'!H139</f>
        <v>1</v>
      </c>
      <c r="G693" s="1">
        <f>'(Other Variables)'!I139</f>
        <v>-0.33333333333333331</v>
      </c>
    </row>
    <row r="694" spans="1:7" ht="12.75" customHeight="1" x14ac:dyDescent="0.2">
      <c r="A694" s="1">
        <f>'(Other Variables)'!C140</f>
        <v>-0.33333333333333331</v>
      </c>
      <c r="B694" s="1">
        <f>'(Other Variables)'!D140</f>
        <v>-0.33333333333333331</v>
      </c>
      <c r="C694" s="1">
        <f>'(Other Variables)'!E140</f>
        <v>1</v>
      </c>
      <c r="D694" s="1">
        <f>'(Other Variables)'!F140</f>
        <v>-0.33333333333333331</v>
      </c>
      <c r="E694" s="1">
        <f>'(Other Variables)'!G140</f>
        <v>-0.33333333333333331</v>
      </c>
      <c r="F694" s="1">
        <f>'(Other Variables)'!H140</f>
        <v>-0.33333333333333331</v>
      </c>
      <c r="G694" s="1">
        <f>'(Other Variables)'!I140</f>
        <v>1</v>
      </c>
    </row>
    <row r="695" spans="1:7" ht="12.75" customHeight="1" x14ac:dyDescent="0.2">
      <c r="A695">
        <f t="array" ref="A695:F695">LINEST(A689:G689,A690:G694,TRUE,FALSE)</f>
        <v>0</v>
      </c>
      <c r="B695">
        <v>0</v>
      </c>
      <c r="C695">
        <v>0</v>
      </c>
      <c r="D695">
        <v>0</v>
      </c>
      <c r="E695">
        <v>0</v>
      </c>
      <c r="F695">
        <v>0</v>
      </c>
    </row>
    <row r="697" spans="1:7" ht="12.75" customHeight="1" x14ac:dyDescent="0.2">
      <c r="A697" s="1">
        <f>'Sales History'!D114</f>
        <v>0</v>
      </c>
      <c r="B697" s="1">
        <f>'Sales History'!E114</f>
        <v>0</v>
      </c>
      <c r="C697" s="1">
        <f>'Sales History'!G114</f>
        <v>0</v>
      </c>
      <c r="D697" s="1">
        <f>'Sales History'!H114</f>
        <v>0</v>
      </c>
      <c r="E697" s="1">
        <f>'Sales History'!I114</f>
        <v>0</v>
      </c>
      <c r="F697" s="1">
        <f>'Sales History'!J114</f>
        <v>0</v>
      </c>
    </row>
    <row r="698" spans="1:7" ht="12.75" customHeight="1" x14ac:dyDescent="0.2">
      <c r="A698" s="1">
        <f>'(Other Variables)'!D131</f>
        <v>-1.25</v>
      </c>
      <c r="B698" s="1">
        <f>'(Other Variables)'!E131</f>
        <v>-1</v>
      </c>
      <c r="C698" s="1">
        <f>'(Other Variables)'!F131</f>
        <v>-0.75</v>
      </c>
      <c r="D698" s="1">
        <f>'(Other Variables)'!G131</f>
        <v>-0.5</v>
      </c>
      <c r="E698" s="1">
        <f>'(Other Variables)'!H131</f>
        <v>-0.25</v>
      </c>
      <c r="F698" s="1">
        <f>'(Other Variables)'!I131</f>
        <v>0</v>
      </c>
    </row>
    <row r="699" spans="1:7" ht="12.75" customHeight="1" x14ac:dyDescent="0.2">
      <c r="A699" s="1">
        <f>'(Other Variables)'!D137</f>
        <v>-0.33333333333333331</v>
      </c>
      <c r="B699" s="1">
        <f>'(Other Variables)'!E137</f>
        <v>-0.33333333333333331</v>
      </c>
      <c r="C699" s="1">
        <f>'(Other Variables)'!F137</f>
        <v>1</v>
      </c>
      <c r="D699" s="1">
        <f>'(Other Variables)'!G137</f>
        <v>-0.33333333333333331</v>
      </c>
      <c r="E699" s="1">
        <f>'(Other Variables)'!H137</f>
        <v>-0.33333333333333331</v>
      </c>
      <c r="F699" s="1">
        <f>'(Other Variables)'!I137</f>
        <v>-0.33333333333333331</v>
      </c>
    </row>
    <row r="700" spans="1:7" ht="12.75" customHeight="1" x14ac:dyDescent="0.2">
      <c r="A700" s="1">
        <f>'(Other Variables)'!D138</f>
        <v>-0.33333333333333331</v>
      </c>
      <c r="B700" s="1">
        <f>'(Other Variables)'!E138</f>
        <v>-0.33333333333333331</v>
      </c>
      <c r="C700" s="1">
        <f>'(Other Variables)'!F138</f>
        <v>-0.33333333333333331</v>
      </c>
      <c r="D700" s="1">
        <f>'(Other Variables)'!G138</f>
        <v>1</v>
      </c>
      <c r="E700" s="1">
        <f>'(Other Variables)'!H138</f>
        <v>-0.33333333333333331</v>
      </c>
      <c r="F700" s="1">
        <f>'(Other Variables)'!I138</f>
        <v>-0.33333333333333331</v>
      </c>
    </row>
    <row r="701" spans="1:7" ht="12.75" customHeight="1" x14ac:dyDescent="0.2">
      <c r="A701" s="1">
        <f>'(Other Variables)'!D139</f>
        <v>1</v>
      </c>
      <c r="B701" s="1">
        <f>'(Other Variables)'!E139</f>
        <v>-0.33333333333333331</v>
      </c>
      <c r="C701" s="1">
        <f>'(Other Variables)'!F139</f>
        <v>-0.33333333333333331</v>
      </c>
      <c r="D701" s="1">
        <f>'(Other Variables)'!G139</f>
        <v>-0.33333333333333331</v>
      </c>
      <c r="E701" s="1">
        <f>'(Other Variables)'!H139</f>
        <v>1</v>
      </c>
      <c r="F701" s="1">
        <f>'(Other Variables)'!I139</f>
        <v>-0.33333333333333331</v>
      </c>
    </row>
    <row r="702" spans="1:7" ht="12.75" customHeight="1" x14ac:dyDescent="0.2">
      <c r="A702" s="1">
        <f>'(Other Variables)'!D140</f>
        <v>-0.33333333333333331</v>
      </c>
      <c r="B702" s="1">
        <f>'(Other Variables)'!E140</f>
        <v>1</v>
      </c>
      <c r="C702" s="1">
        <f>'(Other Variables)'!F140</f>
        <v>-0.33333333333333331</v>
      </c>
      <c r="D702" s="1">
        <f>'(Other Variables)'!G140</f>
        <v>-0.33333333333333331</v>
      </c>
      <c r="E702" s="1">
        <f>'(Other Variables)'!H140</f>
        <v>-0.33333333333333331</v>
      </c>
      <c r="F702" s="1">
        <f>'(Other Variables)'!I140</f>
        <v>1</v>
      </c>
    </row>
    <row r="703" spans="1:7" ht="12.75" customHeight="1" x14ac:dyDescent="0.2">
      <c r="A703">
        <f t="array" ref="A703:F703">LINEST(A697:F697,A698:F702,TRUE,FALSE)</f>
        <v>0</v>
      </c>
      <c r="B703">
        <v>0</v>
      </c>
      <c r="C703">
        <v>0</v>
      </c>
      <c r="D703">
        <v>0</v>
      </c>
      <c r="E703">
        <v>0</v>
      </c>
      <c r="F703">
        <v>0</v>
      </c>
    </row>
    <row r="705" spans="1:6" ht="12.75" customHeight="1" x14ac:dyDescent="0.2">
      <c r="A705" s="1">
        <f>'Sales History'!E114</f>
        <v>0</v>
      </c>
      <c r="B705" s="1">
        <f>'Sales History'!G114</f>
        <v>0</v>
      </c>
      <c r="C705" s="1">
        <f>'Sales History'!H114</f>
        <v>0</v>
      </c>
      <c r="D705" s="1">
        <f>'Sales History'!I114</f>
        <v>0</v>
      </c>
      <c r="E705" s="1">
        <f>'Sales History'!J114</f>
        <v>0</v>
      </c>
    </row>
    <row r="706" spans="1:6" ht="12.75" customHeight="1" x14ac:dyDescent="0.2">
      <c r="A706" s="1">
        <f>'(Other Variables)'!E131</f>
        <v>-1</v>
      </c>
      <c r="B706" s="1">
        <f>'(Other Variables)'!F131</f>
        <v>-0.75</v>
      </c>
      <c r="C706" s="1">
        <f>'(Other Variables)'!G131</f>
        <v>-0.5</v>
      </c>
      <c r="D706" s="1">
        <f>'(Other Variables)'!H131</f>
        <v>-0.25</v>
      </c>
      <c r="E706" s="1">
        <f>'(Other Variables)'!I131</f>
        <v>0</v>
      </c>
    </row>
    <row r="707" spans="1:6" ht="12.75" customHeight="1" x14ac:dyDescent="0.2">
      <c r="A707" s="1">
        <f>'(Other Variables)'!E137</f>
        <v>-0.33333333333333331</v>
      </c>
      <c r="B707" s="1">
        <f>'(Other Variables)'!F137</f>
        <v>1</v>
      </c>
      <c r="C707" s="1">
        <f>'(Other Variables)'!G137</f>
        <v>-0.33333333333333331</v>
      </c>
      <c r="D707" s="1">
        <f>'(Other Variables)'!H137</f>
        <v>-0.33333333333333331</v>
      </c>
      <c r="E707" s="1">
        <f>'(Other Variables)'!I137</f>
        <v>-0.33333333333333331</v>
      </c>
    </row>
    <row r="708" spans="1:6" ht="12.75" customHeight="1" x14ac:dyDescent="0.2">
      <c r="A708" s="1">
        <f>'(Other Variables)'!E138</f>
        <v>-0.33333333333333331</v>
      </c>
      <c r="B708" s="1">
        <f>'(Other Variables)'!F138</f>
        <v>-0.33333333333333331</v>
      </c>
      <c r="C708" s="1">
        <f>'(Other Variables)'!G138</f>
        <v>1</v>
      </c>
      <c r="D708" s="1">
        <f>'(Other Variables)'!H138</f>
        <v>-0.33333333333333331</v>
      </c>
      <c r="E708" s="1">
        <f>'(Other Variables)'!I138</f>
        <v>-0.33333333333333331</v>
      </c>
    </row>
    <row r="709" spans="1:6" ht="12.75" customHeight="1" x14ac:dyDescent="0.2">
      <c r="A709" s="1">
        <f>'(Other Variables)'!E139</f>
        <v>-0.33333333333333331</v>
      </c>
      <c r="B709" s="1">
        <f>'(Other Variables)'!F139</f>
        <v>-0.33333333333333331</v>
      </c>
      <c r="C709" s="1">
        <f>'(Other Variables)'!G139</f>
        <v>-0.33333333333333331</v>
      </c>
      <c r="D709" s="1">
        <f>'(Other Variables)'!H139</f>
        <v>1</v>
      </c>
      <c r="E709" s="1">
        <f>'(Other Variables)'!I139</f>
        <v>-0.33333333333333331</v>
      </c>
    </row>
    <row r="710" spans="1:6" ht="12.75" customHeight="1" x14ac:dyDescent="0.2">
      <c r="A710" s="1">
        <f>'(Other Variables)'!E140</f>
        <v>1</v>
      </c>
      <c r="B710" s="1">
        <f>'(Other Variables)'!F140</f>
        <v>-0.33333333333333331</v>
      </c>
      <c r="C710" s="1">
        <f>'(Other Variables)'!G140</f>
        <v>-0.33333333333333331</v>
      </c>
      <c r="D710" s="1">
        <f>'(Other Variables)'!H140</f>
        <v>-0.33333333333333331</v>
      </c>
      <c r="E710" s="1">
        <f>'(Other Variables)'!I140</f>
        <v>1</v>
      </c>
    </row>
    <row r="711" spans="1:6" ht="12.75" customHeight="1" x14ac:dyDescent="0.2">
      <c r="A711">
        <f t="array" ref="A711:F711">LINEST(A705:E705,A706:E710,TRUE,FALSE)</f>
        <v>0</v>
      </c>
      <c r="B711">
        <v>0</v>
      </c>
      <c r="C711">
        <v>0</v>
      </c>
      <c r="D711">
        <v>0</v>
      </c>
      <c r="E711">
        <v>0</v>
      </c>
      <c r="F711">
        <v>0</v>
      </c>
    </row>
    <row r="713" spans="1:6" ht="12.75" customHeight="1" x14ac:dyDescent="0.2">
      <c r="A713" s="1">
        <f>'Sales History'!G114</f>
        <v>0</v>
      </c>
      <c r="B713" s="1">
        <f>'Sales History'!H114</f>
        <v>0</v>
      </c>
      <c r="C713" s="1">
        <f>'Sales History'!I114</f>
        <v>0</v>
      </c>
      <c r="D713" s="1">
        <f>'Sales History'!J114</f>
        <v>0</v>
      </c>
    </row>
    <row r="714" spans="1:6" ht="12.75" customHeight="1" x14ac:dyDescent="0.2">
      <c r="A714" s="1">
        <f>'(Other Variables)'!F131</f>
        <v>-0.75</v>
      </c>
      <c r="B714" s="1">
        <f>'(Other Variables)'!G131</f>
        <v>-0.5</v>
      </c>
      <c r="C714" s="1">
        <f>'(Other Variables)'!H131</f>
        <v>-0.25</v>
      </c>
      <c r="D714" s="1">
        <f>'(Other Variables)'!I131</f>
        <v>0</v>
      </c>
    </row>
    <row r="715" spans="1:6" ht="12.75" customHeight="1" x14ac:dyDescent="0.2">
      <c r="A715" s="1">
        <f>'(Other Variables)'!F137</f>
        <v>1</v>
      </c>
      <c r="B715" s="1">
        <f>'(Other Variables)'!G137</f>
        <v>-0.33333333333333331</v>
      </c>
      <c r="C715" s="1">
        <f>'(Other Variables)'!H137</f>
        <v>-0.33333333333333331</v>
      </c>
      <c r="D715" s="1">
        <f>'(Other Variables)'!I137</f>
        <v>-0.33333333333333331</v>
      </c>
    </row>
    <row r="716" spans="1:6" ht="12.75" customHeight="1" x14ac:dyDescent="0.2">
      <c r="A716" s="1">
        <f>'(Other Variables)'!F138</f>
        <v>-0.33333333333333331</v>
      </c>
      <c r="B716" s="1">
        <f>'(Other Variables)'!G138</f>
        <v>1</v>
      </c>
      <c r="C716" s="1">
        <f>'(Other Variables)'!H138</f>
        <v>-0.33333333333333331</v>
      </c>
      <c r="D716" s="1">
        <f>'(Other Variables)'!I138</f>
        <v>-0.33333333333333331</v>
      </c>
    </row>
    <row r="717" spans="1:6" ht="12.75" customHeight="1" x14ac:dyDescent="0.2">
      <c r="A717" s="1">
        <f>'(Other Variables)'!F139</f>
        <v>-0.33333333333333331</v>
      </c>
      <c r="B717" s="1">
        <f>'(Other Variables)'!G139</f>
        <v>-0.33333333333333331</v>
      </c>
      <c r="C717" s="1">
        <f>'(Other Variables)'!H139</f>
        <v>1</v>
      </c>
      <c r="D717" s="1">
        <f>'(Other Variables)'!I139</f>
        <v>-0.33333333333333331</v>
      </c>
    </row>
    <row r="718" spans="1:6" ht="12.75" customHeight="1" x14ac:dyDescent="0.2">
      <c r="A718" s="1">
        <f>'(Other Variables)'!F140</f>
        <v>-0.33333333333333331</v>
      </c>
      <c r="B718" s="1">
        <f>'(Other Variables)'!G140</f>
        <v>-0.33333333333333331</v>
      </c>
      <c r="C718" s="1">
        <f>'(Other Variables)'!H140</f>
        <v>-0.33333333333333331</v>
      </c>
      <c r="D718" s="1">
        <f>'(Other Variables)'!I140</f>
        <v>1</v>
      </c>
    </row>
    <row r="719" spans="1:6" ht="12.75" customHeight="1" x14ac:dyDescent="0.2">
      <c r="A719">
        <f t="array" ref="A719:F719">LINEST(A713:D713,A714:D718,TRUE,FALSE)</f>
        <v>0</v>
      </c>
      <c r="B719">
        <v>0</v>
      </c>
      <c r="C719">
        <v>0</v>
      </c>
      <c r="D719">
        <v>0</v>
      </c>
      <c r="E719">
        <v>0</v>
      </c>
      <c r="F719">
        <v>0</v>
      </c>
    </row>
    <row r="721" spans="1:8" ht="12.75" customHeight="1" x14ac:dyDescent="0.2">
      <c r="A721" s="1">
        <f>'Sales History'!B118</f>
        <v>0</v>
      </c>
      <c r="B721" s="1">
        <f>'Sales History'!C118</f>
        <v>0</v>
      </c>
      <c r="C721" s="1">
        <f>'Sales History'!D118</f>
        <v>0</v>
      </c>
      <c r="D721" s="1">
        <f>'Sales History'!E118</f>
        <v>0</v>
      </c>
      <c r="E721" s="1">
        <f>'Sales History'!G118</f>
        <v>0</v>
      </c>
      <c r="F721" s="1">
        <f>'Sales History'!H118</f>
        <v>0</v>
      </c>
      <c r="G721" s="1">
        <f>'Sales History'!I118</f>
        <v>0</v>
      </c>
      <c r="H721" s="1">
        <f>'Sales History'!J118</f>
        <v>0</v>
      </c>
    </row>
    <row r="722" spans="1:8" ht="12.75" customHeight="1" x14ac:dyDescent="0.2">
      <c r="A722" s="1">
        <f>'(Other Variables)'!B128</f>
        <v>-1.75</v>
      </c>
      <c r="B722" s="1">
        <f>'(Other Variables)'!C128</f>
        <v>-1.5</v>
      </c>
      <c r="C722" s="1">
        <f>'(Other Variables)'!D128</f>
        <v>-1.25</v>
      </c>
      <c r="D722" s="1">
        <f>'(Other Variables)'!E128</f>
        <v>-1</v>
      </c>
      <c r="E722" s="1">
        <f>'(Other Variables)'!F128</f>
        <v>-0.75</v>
      </c>
      <c r="F722" s="1">
        <f>'(Other Variables)'!G128</f>
        <v>-0.5</v>
      </c>
      <c r="G722" s="1">
        <f>'(Other Variables)'!H128</f>
        <v>-0.25</v>
      </c>
      <c r="H722" s="1">
        <f>'(Other Variables)'!I128</f>
        <v>0</v>
      </c>
    </row>
    <row r="723" spans="1:8" ht="12.75" customHeight="1" x14ac:dyDescent="0.2">
      <c r="A723" s="1">
        <f>'(Other Variables)'!B137</f>
        <v>1</v>
      </c>
      <c r="B723" s="1">
        <f>'(Other Variables)'!C137</f>
        <v>-0.33333333333333331</v>
      </c>
      <c r="C723" s="1">
        <f>'(Other Variables)'!D137</f>
        <v>-0.33333333333333331</v>
      </c>
      <c r="D723" s="1">
        <f>'(Other Variables)'!E137</f>
        <v>-0.33333333333333331</v>
      </c>
      <c r="E723" s="1">
        <f>'(Other Variables)'!F137</f>
        <v>1</v>
      </c>
      <c r="F723" s="1">
        <f>'(Other Variables)'!G137</f>
        <v>-0.33333333333333331</v>
      </c>
      <c r="G723" s="1">
        <f>'(Other Variables)'!H137</f>
        <v>-0.33333333333333331</v>
      </c>
      <c r="H723" s="1">
        <f>'(Other Variables)'!I137</f>
        <v>-0.33333333333333331</v>
      </c>
    </row>
    <row r="724" spans="1:8" ht="12.75" customHeight="1" x14ac:dyDescent="0.2">
      <c r="A724" s="1">
        <f>'(Other Variables)'!B138</f>
        <v>-0.33333333333333331</v>
      </c>
      <c r="B724" s="1">
        <f>'(Other Variables)'!C138</f>
        <v>1</v>
      </c>
      <c r="C724" s="1">
        <f>'(Other Variables)'!D138</f>
        <v>-0.33333333333333331</v>
      </c>
      <c r="D724" s="1">
        <f>'(Other Variables)'!E138</f>
        <v>-0.33333333333333331</v>
      </c>
      <c r="E724" s="1">
        <f>'(Other Variables)'!F138</f>
        <v>-0.33333333333333331</v>
      </c>
      <c r="F724" s="1">
        <f>'(Other Variables)'!G138</f>
        <v>1</v>
      </c>
      <c r="G724" s="1">
        <f>'(Other Variables)'!H138</f>
        <v>-0.33333333333333331</v>
      </c>
      <c r="H724" s="1">
        <f>'(Other Variables)'!I138</f>
        <v>-0.33333333333333331</v>
      </c>
    </row>
    <row r="725" spans="1:8" ht="12.75" customHeight="1" x14ac:dyDescent="0.2">
      <c r="A725" s="1">
        <f>'(Other Variables)'!B139</f>
        <v>-0.33333333333333331</v>
      </c>
      <c r="B725" s="1">
        <f>'(Other Variables)'!C139</f>
        <v>-0.33333333333333331</v>
      </c>
      <c r="C725" s="1">
        <f>'(Other Variables)'!D139</f>
        <v>1</v>
      </c>
      <c r="D725" s="1">
        <f>'(Other Variables)'!E139</f>
        <v>-0.33333333333333331</v>
      </c>
      <c r="E725" s="1">
        <f>'(Other Variables)'!F139</f>
        <v>-0.33333333333333331</v>
      </c>
      <c r="F725" s="1">
        <f>'(Other Variables)'!G139</f>
        <v>-0.33333333333333331</v>
      </c>
      <c r="G725" s="1">
        <f>'(Other Variables)'!H139</f>
        <v>1</v>
      </c>
      <c r="H725" s="1">
        <f>'(Other Variables)'!I139</f>
        <v>-0.33333333333333331</v>
      </c>
    </row>
    <row r="726" spans="1:8" ht="12.75" customHeight="1" x14ac:dyDescent="0.2">
      <c r="A726" s="1">
        <f>'(Other Variables)'!B140</f>
        <v>-0.33333333333333331</v>
      </c>
      <c r="B726" s="1">
        <f>'(Other Variables)'!C140</f>
        <v>-0.33333333333333331</v>
      </c>
      <c r="C726" s="1">
        <f>'(Other Variables)'!D140</f>
        <v>-0.33333333333333331</v>
      </c>
      <c r="D726" s="1">
        <f>'(Other Variables)'!E140</f>
        <v>1</v>
      </c>
      <c r="E726" s="1">
        <f>'(Other Variables)'!F140</f>
        <v>-0.33333333333333331</v>
      </c>
      <c r="F726" s="1">
        <f>'(Other Variables)'!G140</f>
        <v>-0.33333333333333331</v>
      </c>
      <c r="G726" s="1">
        <f>'(Other Variables)'!H140</f>
        <v>-0.33333333333333331</v>
      </c>
      <c r="H726" s="1">
        <f>'(Other Variables)'!I140</f>
        <v>1</v>
      </c>
    </row>
    <row r="727" spans="1:8" ht="12.75" customHeight="1" x14ac:dyDescent="0.2">
      <c r="A727">
        <f t="array" ref="A727:F731">LINEST(A721:H721,A722:H726,TRUE,TRUE)</f>
        <v>0</v>
      </c>
      <c r="B727">
        <v>0</v>
      </c>
      <c r="C727">
        <v>0</v>
      </c>
      <c r="D727">
        <v>0</v>
      </c>
      <c r="E727">
        <v>0</v>
      </c>
      <c r="F727">
        <v>0</v>
      </c>
    </row>
    <row r="728" spans="1:8" ht="12.75" customHeight="1" x14ac:dyDescent="0.2">
      <c r="A728">
        <v>0</v>
      </c>
      <c r="B728">
        <v>0</v>
      </c>
      <c r="C728">
        <v>0</v>
      </c>
      <c r="D728">
        <v>0</v>
      </c>
      <c r="E728">
        <v>0</v>
      </c>
      <c r="F728">
        <v>0</v>
      </c>
    </row>
    <row r="729" spans="1:8" ht="12.75" customHeight="1" x14ac:dyDescent="0.2">
      <c r="A729">
        <v>1</v>
      </c>
      <c r="B729">
        <v>0</v>
      </c>
      <c r="C729" t="e">
        <v>#N/A</v>
      </c>
      <c r="D729" t="e">
        <v>#N/A</v>
      </c>
      <c r="E729" t="e">
        <v>#N/A</v>
      </c>
      <c r="F729" t="e">
        <v>#N/A</v>
      </c>
    </row>
    <row r="730" spans="1:8" ht="12.75" customHeight="1" x14ac:dyDescent="0.2">
      <c r="A730" t="e">
        <v>#NUM!</v>
      </c>
      <c r="B730">
        <v>3</v>
      </c>
      <c r="C730" t="e">
        <v>#N/A</v>
      </c>
      <c r="D730" t="e">
        <v>#N/A</v>
      </c>
      <c r="E730" t="e">
        <v>#N/A</v>
      </c>
      <c r="F730" t="e">
        <v>#N/A</v>
      </c>
    </row>
    <row r="731" spans="1:8" ht="12.75" customHeight="1" x14ac:dyDescent="0.2">
      <c r="A731">
        <v>0</v>
      </c>
      <c r="B731">
        <v>0</v>
      </c>
      <c r="C731" t="e">
        <v>#N/A</v>
      </c>
      <c r="D731" t="e">
        <v>#N/A</v>
      </c>
      <c r="E731" t="e">
        <v>#N/A</v>
      </c>
      <c r="F731" t="e">
        <v>#N/A</v>
      </c>
    </row>
    <row r="733" spans="1:8" ht="12.75" customHeight="1" x14ac:dyDescent="0.2">
      <c r="A733" s="1">
        <f>'Sales History'!C118</f>
        <v>0</v>
      </c>
      <c r="B733" s="1">
        <f>'Sales History'!D118</f>
        <v>0</v>
      </c>
      <c r="C733" s="1">
        <f>'Sales History'!E118</f>
        <v>0</v>
      </c>
      <c r="D733" s="1">
        <f>'Sales History'!G118</f>
        <v>0</v>
      </c>
      <c r="E733" s="1">
        <f>'Sales History'!H118</f>
        <v>0</v>
      </c>
      <c r="F733" s="1">
        <f>'Sales History'!I118</f>
        <v>0</v>
      </c>
      <c r="G733" s="1">
        <f>'Sales History'!J118</f>
        <v>0</v>
      </c>
    </row>
    <row r="734" spans="1:8" ht="12.75" customHeight="1" x14ac:dyDescent="0.2">
      <c r="A734" s="1">
        <f>'(Other Variables)'!C128</f>
        <v>-1.5</v>
      </c>
      <c r="B734" s="1">
        <f>'(Other Variables)'!D128</f>
        <v>-1.25</v>
      </c>
      <c r="C734" s="1">
        <f>'(Other Variables)'!E128</f>
        <v>-1</v>
      </c>
      <c r="D734" s="1">
        <f>'(Other Variables)'!F128</f>
        <v>-0.75</v>
      </c>
      <c r="E734" s="1">
        <f>'(Other Variables)'!G128</f>
        <v>-0.5</v>
      </c>
      <c r="F734" s="1">
        <f>'(Other Variables)'!H128</f>
        <v>-0.25</v>
      </c>
      <c r="G734" s="1">
        <f>'(Other Variables)'!I128</f>
        <v>0</v>
      </c>
    </row>
    <row r="735" spans="1:8" ht="12.75" customHeight="1" x14ac:dyDescent="0.2">
      <c r="A735" s="1">
        <f>'(Other Variables)'!C137</f>
        <v>-0.33333333333333331</v>
      </c>
      <c r="B735" s="1">
        <f>'(Other Variables)'!D137</f>
        <v>-0.33333333333333331</v>
      </c>
      <c r="C735" s="1">
        <f>'(Other Variables)'!E137</f>
        <v>-0.33333333333333331</v>
      </c>
      <c r="D735" s="1">
        <f>'(Other Variables)'!F137</f>
        <v>1</v>
      </c>
      <c r="E735" s="1">
        <f>'(Other Variables)'!G137</f>
        <v>-0.33333333333333331</v>
      </c>
      <c r="F735" s="1">
        <f>'(Other Variables)'!H137</f>
        <v>-0.33333333333333331</v>
      </c>
      <c r="G735" s="1">
        <f>'(Other Variables)'!I137</f>
        <v>-0.33333333333333331</v>
      </c>
    </row>
    <row r="736" spans="1:8" ht="12.75" customHeight="1" x14ac:dyDescent="0.2">
      <c r="A736" s="1">
        <f>'(Other Variables)'!C138</f>
        <v>1</v>
      </c>
      <c r="B736" s="1">
        <f>'(Other Variables)'!D138</f>
        <v>-0.33333333333333331</v>
      </c>
      <c r="C736" s="1">
        <f>'(Other Variables)'!E138</f>
        <v>-0.33333333333333331</v>
      </c>
      <c r="D736" s="1">
        <f>'(Other Variables)'!F138</f>
        <v>-0.33333333333333331</v>
      </c>
      <c r="E736" s="1">
        <f>'(Other Variables)'!G138</f>
        <v>1</v>
      </c>
      <c r="F736" s="1">
        <f>'(Other Variables)'!H138</f>
        <v>-0.33333333333333331</v>
      </c>
      <c r="G736" s="1">
        <f>'(Other Variables)'!I138</f>
        <v>-0.33333333333333331</v>
      </c>
    </row>
    <row r="737" spans="1:7" ht="12.75" customHeight="1" x14ac:dyDescent="0.2">
      <c r="A737" s="1">
        <f>'(Other Variables)'!C139</f>
        <v>-0.33333333333333331</v>
      </c>
      <c r="B737" s="1">
        <f>'(Other Variables)'!D139</f>
        <v>1</v>
      </c>
      <c r="C737" s="1">
        <f>'(Other Variables)'!E139</f>
        <v>-0.33333333333333331</v>
      </c>
      <c r="D737" s="1">
        <f>'(Other Variables)'!F139</f>
        <v>-0.33333333333333331</v>
      </c>
      <c r="E737" s="1">
        <f>'(Other Variables)'!G139</f>
        <v>-0.33333333333333331</v>
      </c>
      <c r="F737" s="1">
        <f>'(Other Variables)'!H139</f>
        <v>1</v>
      </c>
      <c r="G737" s="1">
        <f>'(Other Variables)'!I139</f>
        <v>-0.33333333333333331</v>
      </c>
    </row>
    <row r="738" spans="1:7" ht="12.75" customHeight="1" x14ac:dyDescent="0.2">
      <c r="A738" s="1">
        <f>'(Other Variables)'!C140</f>
        <v>-0.33333333333333331</v>
      </c>
      <c r="B738" s="1">
        <f>'(Other Variables)'!D140</f>
        <v>-0.33333333333333331</v>
      </c>
      <c r="C738" s="1">
        <f>'(Other Variables)'!E140</f>
        <v>1</v>
      </c>
      <c r="D738" s="1">
        <f>'(Other Variables)'!F140</f>
        <v>-0.33333333333333331</v>
      </c>
      <c r="E738" s="1">
        <f>'(Other Variables)'!G140</f>
        <v>-0.33333333333333331</v>
      </c>
      <c r="F738" s="1">
        <f>'(Other Variables)'!H140</f>
        <v>-0.33333333333333331</v>
      </c>
      <c r="G738" s="1">
        <f>'(Other Variables)'!I140</f>
        <v>1</v>
      </c>
    </row>
    <row r="739" spans="1:7" ht="12.75" customHeight="1" x14ac:dyDescent="0.2">
      <c r="A739">
        <f t="array" ref="A739:F743">LINEST(A733:G733,A734:G738,TRUE,TRUE)</f>
        <v>0</v>
      </c>
      <c r="B739">
        <v>0</v>
      </c>
      <c r="C739">
        <v>0</v>
      </c>
      <c r="D739">
        <v>0</v>
      </c>
      <c r="E739">
        <v>0</v>
      </c>
      <c r="F739">
        <v>0</v>
      </c>
    </row>
    <row r="740" spans="1:7" ht="12.75" customHeight="1" x14ac:dyDescent="0.2">
      <c r="A740">
        <v>0</v>
      </c>
      <c r="B740">
        <v>0</v>
      </c>
      <c r="C740">
        <v>0</v>
      </c>
      <c r="D740">
        <v>0</v>
      </c>
      <c r="E740">
        <v>0</v>
      </c>
      <c r="F740">
        <v>0</v>
      </c>
    </row>
    <row r="741" spans="1:7" ht="12.75" customHeight="1" x14ac:dyDescent="0.2">
      <c r="A741">
        <v>1</v>
      </c>
      <c r="B741">
        <v>0</v>
      </c>
      <c r="C741" t="e">
        <v>#N/A</v>
      </c>
      <c r="D741" t="e">
        <v>#N/A</v>
      </c>
      <c r="E741" t="e">
        <v>#N/A</v>
      </c>
      <c r="F741" t="e">
        <v>#N/A</v>
      </c>
    </row>
    <row r="742" spans="1:7" ht="12.75" customHeight="1" x14ac:dyDescent="0.2">
      <c r="A742" t="e">
        <v>#NUM!</v>
      </c>
      <c r="B742">
        <v>2</v>
      </c>
      <c r="C742" t="e">
        <v>#N/A</v>
      </c>
      <c r="D742" t="e">
        <v>#N/A</v>
      </c>
      <c r="E742" t="e">
        <v>#N/A</v>
      </c>
      <c r="F742" t="e">
        <v>#N/A</v>
      </c>
    </row>
    <row r="743" spans="1:7" ht="12.75" customHeight="1" x14ac:dyDescent="0.2">
      <c r="A743">
        <v>0</v>
      </c>
      <c r="B743">
        <v>0</v>
      </c>
      <c r="C743" t="e">
        <v>#N/A</v>
      </c>
      <c r="D743" t="e">
        <v>#N/A</v>
      </c>
      <c r="E743" t="e">
        <v>#N/A</v>
      </c>
      <c r="F743" t="e">
        <v>#N/A</v>
      </c>
    </row>
    <row r="745" spans="1:7" ht="12.75" customHeight="1" x14ac:dyDescent="0.2">
      <c r="A745" s="1">
        <f>'Sales History'!D118</f>
        <v>0</v>
      </c>
      <c r="B745" s="1">
        <f>'Sales History'!E118</f>
        <v>0</v>
      </c>
      <c r="C745" s="1">
        <f>'Sales History'!G118</f>
        <v>0</v>
      </c>
      <c r="D745" s="1">
        <f>'Sales History'!H118</f>
        <v>0</v>
      </c>
      <c r="E745" s="1">
        <f>'Sales History'!I118</f>
        <v>0</v>
      </c>
      <c r="F745" s="1">
        <f>'Sales History'!J118</f>
        <v>0</v>
      </c>
    </row>
    <row r="746" spans="1:7" ht="12.75" customHeight="1" x14ac:dyDescent="0.2">
      <c r="A746" s="1">
        <f>'(Other Variables)'!D128</f>
        <v>-1.25</v>
      </c>
      <c r="B746" s="1">
        <f>'(Other Variables)'!E128</f>
        <v>-1</v>
      </c>
      <c r="C746" s="1">
        <f>'(Other Variables)'!F128</f>
        <v>-0.75</v>
      </c>
      <c r="D746" s="1">
        <f>'(Other Variables)'!G128</f>
        <v>-0.5</v>
      </c>
      <c r="E746" s="1">
        <f>'(Other Variables)'!H128</f>
        <v>-0.25</v>
      </c>
      <c r="F746" s="1">
        <f>'(Other Variables)'!I128</f>
        <v>0</v>
      </c>
    </row>
    <row r="747" spans="1:7" ht="12.75" customHeight="1" x14ac:dyDescent="0.2">
      <c r="A747" s="1">
        <f>'(Other Variables)'!D137</f>
        <v>-0.33333333333333331</v>
      </c>
      <c r="B747" s="1">
        <f>'(Other Variables)'!E137</f>
        <v>-0.33333333333333331</v>
      </c>
      <c r="C747" s="1">
        <f>'(Other Variables)'!F137</f>
        <v>1</v>
      </c>
      <c r="D747" s="1">
        <f>'(Other Variables)'!G137</f>
        <v>-0.33333333333333331</v>
      </c>
      <c r="E747" s="1">
        <f>'(Other Variables)'!H137</f>
        <v>-0.33333333333333331</v>
      </c>
      <c r="F747" s="1">
        <f>'(Other Variables)'!I137</f>
        <v>-0.33333333333333331</v>
      </c>
    </row>
    <row r="748" spans="1:7" ht="12.75" customHeight="1" x14ac:dyDescent="0.2">
      <c r="A748" s="1">
        <f>'(Other Variables)'!D138</f>
        <v>-0.33333333333333331</v>
      </c>
      <c r="B748" s="1">
        <f>'(Other Variables)'!E138</f>
        <v>-0.33333333333333331</v>
      </c>
      <c r="C748" s="1">
        <f>'(Other Variables)'!F138</f>
        <v>-0.33333333333333331</v>
      </c>
      <c r="D748" s="1">
        <f>'(Other Variables)'!G138</f>
        <v>1</v>
      </c>
      <c r="E748" s="1">
        <f>'(Other Variables)'!H138</f>
        <v>-0.33333333333333331</v>
      </c>
      <c r="F748" s="1">
        <f>'(Other Variables)'!I138</f>
        <v>-0.33333333333333331</v>
      </c>
    </row>
    <row r="749" spans="1:7" ht="12.75" customHeight="1" x14ac:dyDescent="0.2">
      <c r="A749" s="1">
        <f>'(Other Variables)'!D139</f>
        <v>1</v>
      </c>
      <c r="B749" s="1">
        <f>'(Other Variables)'!E139</f>
        <v>-0.33333333333333331</v>
      </c>
      <c r="C749" s="1">
        <f>'(Other Variables)'!F139</f>
        <v>-0.33333333333333331</v>
      </c>
      <c r="D749" s="1">
        <f>'(Other Variables)'!G139</f>
        <v>-0.33333333333333331</v>
      </c>
      <c r="E749" s="1">
        <f>'(Other Variables)'!H139</f>
        <v>1</v>
      </c>
      <c r="F749" s="1">
        <f>'(Other Variables)'!I139</f>
        <v>-0.33333333333333331</v>
      </c>
    </row>
    <row r="750" spans="1:7" ht="12.75" customHeight="1" x14ac:dyDescent="0.2">
      <c r="A750" s="1">
        <f>'(Other Variables)'!D140</f>
        <v>-0.33333333333333331</v>
      </c>
      <c r="B750" s="1">
        <f>'(Other Variables)'!E140</f>
        <v>1</v>
      </c>
      <c r="C750" s="1">
        <f>'(Other Variables)'!F140</f>
        <v>-0.33333333333333331</v>
      </c>
      <c r="D750" s="1">
        <f>'(Other Variables)'!G140</f>
        <v>-0.33333333333333331</v>
      </c>
      <c r="E750" s="1">
        <f>'(Other Variables)'!H140</f>
        <v>-0.33333333333333331</v>
      </c>
      <c r="F750" s="1">
        <f>'(Other Variables)'!I140</f>
        <v>1</v>
      </c>
    </row>
    <row r="751" spans="1:7" ht="12.75" customHeight="1" x14ac:dyDescent="0.2">
      <c r="A751">
        <f t="array" ref="A751:F755">LINEST(A745:F745,A746:F750,TRUE,TRUE)</f>
        <v>0</v>
      </c>
      <c r="B751">
        <v>0</v>
      </c>
      <c r="C751">
        <v>0</v>
      </c>
      <c r="D751">
        <v>0</v>
      </c>
      <c r="E751">
        <v>0</v>
      </c>
      <c r="F751">
        <v>0</v>
      </c>
    </row>
    <row r="752" spans="1:7" ht="12.75" customHeight="1" x14ac:dyDescent="0.2">
      <c r="A752">
        <v>0</v>
      </c>
      <c r="B752">
        <v>0</v>
      </c>
      <c r="C752">
        <v>0</v>
      </c>
      <c r="D752">
        <v>0</v>
      </c>
      <c r="E752">
        <v>0</v>
      </c>
      <c r="F752">
        <v>0</v>
      </c>
    </row>
    <row r="753" spans="1:6" ht="12.75" customHeight="1" x14ac:dyDescent="0.2">
      <c r="A753">
        <v>1</v>
      </c>
      <c r="B753">
        <v>0</v>
      </c>
      <c r="C753" t="e">
        <v>#N/A</v>
      </c>
      <c r="D753" t="e">
        <v>#N/A</v>
      </c>
      <c r="E753" t="e">
        <v>#N/A</v>
      </c>
      <c r="F753" t="e">
        <v>#N/A</v>
      </c>
    </row>
    <row r="754" spans="1:6" ht="12.75" customHeight="1" x14ac:dyDescent="0.2">
      <c r="A754" t="e">
        <v>#NUM!</v>
      </c>
      <c r="B754">
        <v>1</v>
      </c>
      <c r="C754" t="e">
        <v>#N/A</v>
      </c>
      <c r="D754" t="e">
        <v>#N/A</v>
      </c>
      <c r="E754" t="e">
        <v>#N/A</v>
      </c>
      <c r="F754" t="e">
        <v>#N/A</v>
      </c>
    </row>
    <row r="755" spans="1:6" ht="12.75" customHeight="1" x14ac:dyDescent="0.2">
      <c r="A755">
        <v>0</v>
      </c>
      <c r="B755">
        <v>0</v>
      </c>
      <c r="C755" t="e">
        <v>#N/A</v>
      </c>
      <c r="D755" t="e">
        <v>#N/A</v>
      </c>
      <c r="E755" t="e">
        <v>#N/A</v>
      </c>
      <c r="F755" t="e">
        <v>#N/A</v>
      </c>
    </row>
    <row r="757" spans="1:6" ht="12.75" customHeight="1" x14ac:dyDescent="0.2">
      <c r="A757" s="1">
        <f>'Sales History'!E118</f>
        <v>0</v>
      </c>
      <c r="B757" s="1">
        <f>'Sales History'!G118</f>
        <v>0</v>
      </c>
      <c r="C757" s="1">
        <f>'Sales History'!H118</f>
        <v>0</v>
      </c>
      <c r="D757" s="1">
        <f>'Sales History'!I118</f>
        <v>0</v>
      </c>
      <c r="E757" s="1">
        <f>'Sales History'!J118</f>
        <v>0</v>
      </c>
    </row>
    <row r="758" spans="1:6" ht="12.75" customHeight="1" x14ac:dyDescent="0.2">
      <c r="A758" s="1">
        <f>'(Other Variables)'!E128</f>
        <v>-1</v>
      </c>
      <c r="B758" s="1">
        <f>'(Other Variables)'!F128</f>
        <v>-0.75</v>
      </c>
      <c r="C758" s="1">
        <f>'(Other Variables)'!G128</f>
        <v>-0.5</v>
      </c>
      <c r="D758" s="1">
        <f>'(Other Variables)'!H128</f>
        <v>-0.25</v>
      </c>
      <c r="E758" s="1">
        <f>'(Other Variables)'!I128</f>
        <v>0</v>
      </c>
    </row>
    <row r="759" spans="1:6" ht="12.75" customHeight="1" x14ac:dyDescent="0.2">
      <c r="A759" s="1">
        <f>'(Other Variables)'!E137</f>
        <v>-0.33333333333333331</v>
      </c>
      <c r="B759" s="1">
        <f>'(Other Variables)'!F137</f>
        <v>1</v>
      </c>
      <c r="C759" s="1">
        <f>'(Other Variables)'!G137</f>
        <v>-0.33333333333333331</v>
      </c>
      <c r="D759" s="1">
        <f>'(Other Variables)'!H137</f>
        <v>-0.33333333333333331</v>
      </c>
      <c r="E759" s="1">
        <f>'(Other Variables)'!I137</f>
        <v>-0.33333333333333331</v>
      </c>
    </row>
    <row r="760" spans="1:6" ht="12.75" customHeight="1" x14ac:dyDescent="0.2">
      <c r="A760" s="1">
        <f>'(Other Variables)'!E138</f>
        <v>-0.33333333333333331</v>
      </c>
      <c r="B760" s="1">
        <f>'(Other Variables)'!F138</f>
        <v>-0.33333333333333331</v>
      </c>
      <c r="C760" s="1">
        <f>'(Other Variables)'!G138</f>
        <v>1</v>
      </c>
      <c r="D760" s="1">
        <f>'(Other Variables)'!H138</f>
        <v>-0.33333333333333331</v>
      </c>
      <c r="E760" s="1">
        <f>'(Other Variables)'!I138</f>
        <v>-0.33333333333333331</v>
      </c>
    </row>
    <row r="761" spans="1:6" ht="12.75" customHeight="1" x14ac:dyDescent="0.2">
      <c r="A761" s="1">
        <f>'(Other Variables)'!E139</f>
        <v>-0.33333333333333331</v>
      </c>
      <c r="B761" s="1">
        <f>'(Other Variables)'!F139</f>
        <v>-0.33333333333333331</v>
      </c>
      <c r="C761" s="1">
        <f>'(Other Variables)'!G139</f>
        <v>-0.33333333333333331</v>
      </c>
      <c r="D761" s="1">
        <f>'(Other Variables)'!H139</f>
        <v>1</v>
      </c>
      <c r="E761" s="1">
        <f>'(Other Variables)'!I139</f>
        <v>-0.33333333333333331</v>
      </c>
    </row>
    <row r="762" spans="1:6" ht="12.75" customHeight="1" x14ac:dyDescent="0.2">
      <c r="A762" s="1">
        <f>'(Other Variables)'!E140</f>
        <v>1</v>
      </c>
      <c r="B762" s="1">
        <f>'(Other Variables)'!F140</f>
        <v>-0.33333333333333331</v>
      </c>
      <c r="C762" s="1">
        <f>'(Other Variables)'!G140</f>
        <v>-0.33333333333333331</v>
      </c>
      <c r="D762" s="1">
        <f>'(Other Variables)'!H140</f>
        <v>-0.33333333333333331</v>
      </c>
      <c r="E762" s="1">
        <f>'(Other Variables)'!I140</f>
        <v>1</v>
      </c>
    </row>
    <row r="763" spans="1:6" ht="12.75" customHeight="1" x14ac:dyDescent="0.2">
      <c r="A763">
        <f t="array" ref="A763:F767">LINEST(A757:E757,A758:E762,TRUE,TRUE)</f>
        <v>0</v>
      </c>
      <c r="B763">
        <v>0</v>
      </c>
      <c r="C763">
        <v>0</v>
      </c>
      <c r="D763">
        <v>0</v>
      </c>
      <c r="E763">
        <v>0</v>
      </c>
      <c r="F763">
        <v>0</v>
      </c>
    </row>
    <row r="764" spans="1:6" ht="12.75" customHeight="1" x14ac:dyDescent="0.2">
      <c r="A764">
        <v>0</v>
      </c>
      <c r="B764">
        <v>0</v>
      </c>
      <c r="C764">
        <v>0</v>
      </c>
      <c r="D764">
        <v>0</v>
      </c>
      <c r="E764">
        <v>0</v>
      </c>
      <c r="F764">
        <v>0</v>
      </c>
    </row>
    <row r="765" spans="1:6" ht="12.75" customHeight="1" x14ac:dyDescent="0.2">
      <c r="A765">
        <v>1</v>
      </c>
      <c r="B765">
        <v>0</v>
      </c>
      <c r="C765" t="e">
        <v>#N/A</v>
      </c>
      <c r="D765" t="e">
        <v>#N/A</v>
      </c>
      <c r="E765" t="e">
        <v>#N/A</v>
      </c>
      <c r="F765" t="e">
        <v>#N/A</v>
      </c>
    </row>
    <row r="766" spans="1:6" ht="12.75" customHeight="1" x14ac:dyDescent="0.2">
      <c r="A766" t="e">
        <v>#NUM!</v>
      </c>
      <c r="B766">
        <v>0</v>
      </c>
      <c r="C766" t="e">
        <v>#N/A</v>
      </c>
      <c r="D766" t="e">
        <v>#N/A</v>
      </c>
      <c r="E766" t="e">
        <v>#N/A</v>
      </c>
      <c r="F766" t="e">
        <v>#N/A</v>
      </c>
    </row>
    <row r="767" spans="1:6" ht="12.75" customHeight="1" x14ac:dyDescent="0.2">
      <c r="A767">
        <v>0</v>
      </c>
      <c r="B767">
        <v>0</v>
      </c>
      <c r="C767" t="e">
        <v>#N/A</v>
      </c>
      <c r="D767" t="e">
        <v>#N/A</v>
      </c>
      <c r="E767" t="e">
        <v>#N/A</v>
      </c>
      <c r="F767" t="e">
        <v>#N/A</v>
      </c>
    </row>
    <row r="769" spans="1:8" ht="12.75" customHeight="1" x14ac:dyDescent="0.2">
      <c r="A769" s="1">
        <f>'Sales History'!G118</f>
        <v>0</v>
      </c>
      <c r="B769" s="1">
        <f>'Sales History'!H118</f>
        <v>0</v>
      </c>
      <c r="C769" s="1">
        <f>'Sales History'!I118</f>
        <v>0</v>
      </c>
      <c r="D769" s="1">
        <f>'Sales History'!J118</f>
        <v>0</v>
      </c>
    </row>
    <row r="770" spans="1:8" ht="12.75" customHeight="1" x14ac:dyDescent="0.2">
      <c r="A770" s="1">
        <f>'(Other Variables)'!F128</f>
        <v>-0.75</v>
      </c>
      <c r="B770" s="1">
        <f>'(Other Variables)'!G128</f>
        <v>-0.5</v>
      </c>
      <c r="C770" s="1">
        <f>'(Other Variables)'!H128</f>
        <v>-0.25</v>
      </c>
      <c r="D770" s="1">
        <f>'(Other Variables)'!I128</f>
        <v>0</v>
      </c>
    </row>
    <row r="771" spans="1:8" ht="12.75" customHeight="1" x14ac:dyDescent="0.2">
      <c r="A771" s="1">
        <f>'(Other Variables)'!F137</f>
        <v>1</v>
      </c>
      <c r="B771" s="1">
        <f>'(Other Variables)'!G137</f>
        <v>-0.33333333333333331</v>
      </c>
      <c r="C771" s="1">
        <f>'(Other Variables)'!H137</f>
        <v>-0.33333333333333331</v>
      </c>
      <c r="D771" s="1">
        <f>'(Other Variables)'!I137</f>
        <v>-0.33333333333333331</v>
      </c>
    </row>
    <row r="772" spans="1:8" ht="12.75" customHeight="1" x14ac:dyDescent="0.2">
      <c r="A772" s="1">
        <f>'(Other Variables)'!F138</f>
        <v>-0.33333333333333331</v>
      </c>
      <c r="B772" s="1">
        <f>'(Other Variables)'!G138</f>
        <v>1</v>
      </c>
      <c r="C772" s="1">
        <f>'(Other Variables)'!H138</f>
        <v>-0.33333333333333331</v>
      </c>
      <c r="D772" s="1">
        <f>'(Other Variables)'!I138</f>
        <v>-0.33333333333333331</v>
      </c>
    </row>
    <row r="773" spans="1:8" ht="12.75" customHeight="1" x14ac:dyDescent="0.2">
      <c r="A773" s="1">
        <f>'(Other Variables)'!F139</f>
        <v>-0.33333333333333331</v>
      </c>
      <c r="B773" s="1">
        <f>'(Other Variables)'!G139</f>
        <v>-0.33333333333333331</v>
      </c>
      <c r="C773" s="1">
        <f>'(Other Variables)'!H139</f>
        <v>1</v>
      </c>
      <c r="D773" s="1">
        <f>'(Other Variables)'!I139</f>
        <v>-0.33333333333333331</v>
      </c>
    </row>
    <row r="774" spans="1:8" ht="12.75" customHeight="1" x14ac:dyDescent="0.2">
      <c r="A774" s="1">
        <f>'(Other Variables)'!F140</f>
        <v>-0.33333333333333331</v>
      </c>
      <c r="B774" s="1">
        <f>'(Other Variables)'!G140</f>
        <v>-0.33333333333333331</v>
      </c>
      <c r="C774" s="1">
        <f>'(Other Variables)'!H140</f>
        <v>-0.33333333333333331</v>
      </c>
      <c r="D774" s="1">
        <f>'(Other Variables)'!I140</f>
        <v>1</v>
      </c>
    </row>
    <row r="775" spans="1:8" ht="12.75" customHeight="1" x14ac:dyDescent="0.2">
      <c r="A775">
        <f t="array" ref="A775:F779">LINEST(A769:D769,A770:D774,TRUE,TRUE)</f>
        <v>0</v>
      </c>
      <c r="B775">
        <v>0</v>
      </c>
      <c r="C775">
        <v>0</v>
      </c>
      <c r="D775">
        <v>0</v>
      </c>
      <c r="E775">
        <v>0</v>
      </c>
      <c r="F775">
        <v>0</v>
      </c>
    </row>
    <row r="776" spans="1:8" ht="12.75" customHeight="1" x14ac:dyDescent="0.2">
      <c r="A776">
        <v>0</v>
      </c>
      <c r="B776">
        <v>0</v>
      </c>
      <c r="C776">
        <v>0</v>
      </c>
      <c r="D776">
        <v>0</v>
      </c>
      <c r="E776">
        <v>0</v>
      </c>
      <c r="F776">
        <v>0</v>
      </c>
    </row>
    <row r="777" spans="1:8" ht="12.75" customHeight="1" x14ac:dyDescent="0.2">
      <c r="A777">
        <v>1</v>
      </c>
      <c r="B777">
        <v>0</v>
      </c>
      <c r="C777" t="e">
        <v>#N/A</v>
      </c>
      <c r="D777" t="e">
        <v>#N/A</v>
      </c>
      <c r="E777" t="e">
        <v>#N/A</v>
      </c>
      <c r="F777" t="e">
        <v>#N/A</v>
      </c>
    </row>
    <row r="778" spans="1:8" ht="12.75" customHeight="1" x14ac:dyDescent="0.2">
      <c r="A778" t="e">
        <v>#NUM!</v>
      </c>
      <c r="B778">
        <v>0</v>
      </c>
      <c r="C778" t="e">
        <v>#N/A</v>
      </c>
      <c r="D778" t="e">
        <v>#N/A</v>
      </c>
      <c r="E778" t="e">
        <v>#N/A</v>
      </c>
      <c r="F778" t="e">
        <v>#N/A</v>
      </c>
    </row>
    <row r="779" spans="1:8" ht="12.75" customHeight="1" x14ac:dyDescent="0.2">
      <c r="A779">
        <v>0</v>
      </c>
      <c r="B779">
        <v>0</v>
      </c>
      <c r="C779" t="e">
        <v>#N/A</v>
      </c>
      <c r="D779" t="e">
        <v>#N/A</v>
      </c>
      <c r="E779" t="e">
        <v>#N/A</v>
      </c>
      <c r="F779" t="e">
        <v>#N/A</v>
      </c>
    </row>
    <row r="781" spans="1:8" ht="12.75" customHeight="1" x14ac:dyDescent="0.2">
      <c r="A781" s="1">
        <f>'Sales History'!B118</f>
        <v>0</v>
      </c>
      <c r="B781" s="1">
        <f>'Sales History'!C118</f>
        <v>0</v>
      </c>
      <c r="C781" s="1">
        <f>'Sales History'!D118</f>
        <v>0</v>
      </c>
      <c r="D781" s="1">
        <f>'Sales History'!E118</f>
        <v>0</v>
      </c>
      <c r="E781" s="1">
        <f>'Sales History'!G118</f>
        <v>0</v>
      </c>
      <c r="F781" s="1">
        <f>'Sales History'!H118</f>
        <v>0</v>
      </c>
      <c r="G781" s="1">
        <f>'Sales History'!I118</f>
        <v>0</v>
      </c>
      <c r="H781" s="1">
        <f>'Sales History'!J118</f>
        <v>0</v>
      </c>
    </row>
    <row r="782" spans="1:8" ht="12.75" customHeight="1" x14ac:dyDescent="0.2">
      <c r="A782" s="1">
        <f>'(Other Variables)'!B131</f>
        <v>-1.75</v>
      </c>
      <c r="B782" s="1">
        <f>'(Other Variables)'!C131</f>
        <v>-1.5</v>
      </c>
      <c r="C782" s="1">
        <f>'(Other Variables)'!D131</f>
        <v>-1.25</v>
      </c>
      <c r="D782" s="1">
        <f>'(Other Variables)'!E131</f>
        <v>-1</v>
      </c>
      <c r="E782" s="1">
        <f>'(Other Variables)'!F131</f>
        <v>-0.75</v>
      </c>
      <c r="F782" s="1">
        <f>'(Other Variables)'!G131</f>
        <v>-0.5</v>
      </c>
      <c r="G782" s="1">
        <f>'(Other Variables)'!H131</f>
        <v>-0.25</v>
      </c>
      <c r="H782" s="1">
        <f>'(Other Variables)'!I131</f>
        <v>0</v>
      </c>
    </row>
    <row r="783" spans="1:8" ht="12.75" customHeight="1" x14ac:dyDescent="0.2">
      <c r="A783" s="1">
        <f>'(Other Variables)'!B137</f>
        <v>1</v>
      </c>
      <c r="B783" s="1">
        <f>'(Other Variables)'!C137</f>
        <v>-0.33333333333333331</v>
      </c>
      <c r="C783" s="1">
        <f>'(Other Variables)'!D137</f>
        <v>-0.33333333333333331</v>
      </c>
      <c r="D783" s="1">
        <f>'(Other Variables)'!E137</f>
        <v>-0.33333333333333331</v>
      </c>
      <c r="E783" s="1">
        <f>'(Other Variables)'!F137</f>
        <v>1</v>
      </c>
      <c r="F783" s="1">
        <f>'(Other Variables)'!G137</f>
        <v>-0.33333333333333331</v>
      </c>
      <c r="G783" s="1">
        <f>'(Other Variables)'!H137</f>
        <v>-0.33333333333333331</v>
      </c>
      <c r="H783" s="1">
        <f>'(Other Variables)'!I137</f>
        <v>-0.33333333333333331</v>
      </c>
    </row>
    <row r="784" spans="1:8" ht="12.75" customHeight="1" x14ac:dyDescent="0.2">
      <c r="A784" s="1">
        <f>'(Other Variables)'!B138</f>
        <v>-0.33333333333333331</v>
      </c>
      <c r="B784" s="1">
        <f>'(Other Variables)'!C138</f>
        <v>1</v>
      </c>
      <c r="C784" s="1">
        <f>'(Other Variables)'!D138</f>
        <v>-0.33333333333333331</v>
      </c>
      <c r="D784" s="1">
        <f>'(Other Variables)'!E138</f>
        <v>-0.33333333333333331</v>
      </c>
      <c r="E784" s="1">
        <f>'(Other Variables)'!F138</f>
        <v>-0.33333333333333331</v>
      </c>
      <c r="F784" s="1">
        <f>'(Other Variables)'!G138</f>
        <v>1</v>
      </c>
      <c r="G784" s="1">
        <f>'(Other Variables)'!H138</f>
        <v>-0.33333333333333331</v>
      </c>
      <c r="H784" s="1">
        <f>'(Other Variables)'!I138</f>
        <v>-0.33333333333333331</v>
      </c>
    </row>
    <row r="785" spans="1:8" ht="12.75" customHeight="1" x14ac:dyDescent="0.2">
      <c r="A785" s="1">
        <f>'(Other Variables)'!B139</f>
        <v>-0.33333333333333331</v>
      </c>
      <c r="B785" s="1">
        <f>'(Other Variables)'!C139</f>
        <v>-0.33333333333333331</v>
      </c>
      <c r="C785" s="1">
        <f>'(Other Variables)'!D139</f>
        <v>1</v>
      </c>
      <c r="D785" s="1">
        <f>'(Other Variables)'!E139</f>
        <v>-0.33333333333333331</v>
      </c>
      <c r="E785" s="1">
        <f>'(Other Variables)'!F139</f>
        <v>-0.33333333333333331</v>
      </c>
      <c r="F785" s="1">
        <f>'(Other Variables)'!G139</f>
        <v>-0.33333333333333331</v>
      </c>
      <c r="G785" s="1">
        <f>'(Other Variables)'!H139</f>
        <v>1</v>
      </c>
      <c r="H785" s="1">
        <f>'(Other Variables)'!I139</f>
        <v>-0.33333333333333331</v>
      </c>
    </row>
    <row r="786" spans="1:8" ht="12.75" customHeight="1" x14ac:dyDescent="0.2">
      <c r="A786" s="1">
        <f>'(Other Variables)'!B140</f>
        <v>-0.33333333333333331</v>
      </c>
      <c r="B786" s="1">
        <f>'(Other Variables)'!C140</f>
        <v>-0.33333333333333331</v>
      </c>
      <c r="C786" s="1">
        <f>'(Other Variables)'!D140</f>
        <v>-0.33333333333333331</v>
      </c>
      <c r="D786" s="1">
        <f>'(Other Variables)'!E140</f>
        <v>1</v>
      </c>
      <c r="E786" s="1">
        <f>'(Other Variables)'!F140</f>
        <v>-0.33333333333333331</v>
      </c>
      <c r="F786" s="1">
        <f>'(Other Variables)'!G140</f>
        <v>-0.33333333333333331</v>
      </c>
      <c r="G786" s="1">
        <f>'(Other Variables)'!H140</f>
        <v>-0.33333333333333331</v>
      </c>
      <c r="H786" s="1">
        <f>'(Other Variables)'!I140</f>
        <v>1</v>
      </c>
    </row>
    <row r="787" spans="1:8" ht="12.75" customHeight="1" x14ac:dyDescent="0.2">
      <c r="A787">
        <f t="array" ref="A787:F787">LINEST(A781:H781,A782:H786,TRUE,FALSE)</f>
        <v>0</v>
      </c>
      <c r="B787">
        <v>0</v>
      </c>
      <c r="C787">
        <v>0</v>
      </c>
      <c r="D787">
        <v>0</v>
      </c>
      <c r="E787">
        <v>0</v>
      </c>
      <c r="F787">
        <v>0</v>
      </c>
    </row>
    <row r="789" spans="1:8" ht="12.75" customHeight="1" x14ac:dyDescent="0.2">
      <c r="A789" s="1">
        <f>'Sales History'!C118</f>
        <v>0</v>
      </c>
      <c r="B789" s="1">
        <f>'Sales History'!D118</f>
        <v>0</v>
      </c>
      <c r="C789" s="1">
        <f>'Sales History'!E118</f>
        <v>0</v>
      </c>
      <c r="D789" s="1">
        <f>'Sales History'!G118</f>
        <v>0</v>
      </c>
      <c r="E789" s="1">
        <f>'Sales History'!H118</f>
        <v>0</v>
      </c>
      <c r="F789" s="1">
        <f>'Sales History'!I118</f>
        <v>0</v>
      </c>
      <c r="G789" s="1">
        <f>'Sales History'!J118</f>
        <v>0</v>
      </c>
    </row>
    <row r="790" spans="1:8" ht="12.75" customHeight="1" x14ac:dyDescent="0.2">
      <c r="A790" s="1">
        <f>'(Other Variables)'!C131</f>
        <v>-1.5</v>
      </c>
      <c r="B790" s="1">
        <f>'(Other Variables)'!D131</f>
        <v>-1.25</v>
      </c>
      <c r="C790" s="1">
        <f>'(Other Variables)'!E131</f>
        <v>-1</v>
      </c>
      <c r="D790" s="1">
        <f>'(Other Variables)'!F131</f>
        <v>-0.75</v>
      </c>
      <c r="E790" s="1">
        <f>'(Other Variables)'!G131</f>
        <v>-0.5</v>
      </c>
      <c r="F790" s="1">
        <f>'(Other Variables)'!H131</f>
        <v>-0.25</v>
      </c>
      <c r="G790" s="1">
        <f>'(Other Variables)'!I131</f>
        <v>0</v>
      </c>
    </row>
    <row r="791" spans="1:8" ht="12.75" customHeight="1" x14ac:dyDescent="0.2">
      <c r="A791" s="1">
        <f>'(Other Variables)'!C137</f>
        <v>-0.33333333333333331</v>
      </c>
      <c r="B791" s="1">
        <f>'(Other Variables)'!D137</f>
        <v>-0.33333333333333331</v>
      </c>
      <c r="C791" s="1">
        <f>'(Other Variables)'!E137</f>
        <v>-0.33333333333333331</v>
      </c>
      <c r="D791" s="1">
        <f>'(Other Variables)'!F137</f>
        <v>1</v>
      </c>
      <c r="E791" s="1">
        <f>'(Other Variables)'!G137</f>
        <v>-0.33333333333333331</v>
      </c>
      <c r="F791" s="1">
        <f>'(Other Variables)'!H137</f>
        <v>-0.33333333333333331</v>
      </c>
      <c r="G791" s="1">
        <f>'(Other Variables)'!I137</f>
        <v>-0.33333333333333331</v>
      </c>
    </row>
    <row r="792" spans="1:8" ht="12.75" customHeight="1" x14ac:dyDescent="0.2">
      <c r="A792" s="1">
        <f>'(Other Variables)'!C138</f>
        <v>1</v>
      </c>
      <c r="B792" s="1">
        <f>'(Other Variables)'!D138</f>
        <v>-0.33333333333333331</v>
      </c>
      <c r="C792" s="1">
        <f>'(Other Variables)'!E138</f>
        <v>-0.33333333333333331</v>
      </c>
      <c r="D792" s="1">
        <f>'(Other Variables)'!F138</f>
        <v>-0.33333333333333331</v>
      </c>
      <c r="E792" s="1">
        <f>'(Other Variables)'!G138</f>
        <v>1</v>
      </c>
      <c r="F792" s="1">
        <f>'(Other Variables)'!H138</f>
        <v>-0.33333333333333331</v>
      </c>
      <c r="G792" s="1">
        <f>'(Other Variables)'!I138</f>
        <v>-0.33333333333333331</v>
      </c>
    </row>
    <row r="793" spans="1:8" ht="12.75" customHeight="1" x14ac:dyDescent="0.2">
      <c r="A793" s="1">
        <f>'(Other Variables)'!C139</f>
        <v>-0.33333333333333331</v>
      </c>
      <c r="B793" s="1">
        <f>'(Other Variables)'!D139</f>
        <v>1</v>
      </c>
      <c r="C793" s="1">
        <f>'(Other Variables)'!E139</f>
        <v>-0.33333333333333331</v>
      </c>
      <c r="D793" s="1">
        <f>'(Other Variables)'!F139</f>
        <v>-0.33333333333333331</v>
      </c>
      <c r="E793" s="1">
        <f>'(Other Variables)'!G139</f>
        <v>-0.33333333333333331</v>
      </c>
      <c r="F793" s="1">
        <f>'(Other Variables)'!H139</f>
        <v>1</v>
      </c>
      <c r="G793" s="1">
        <f>'(Other Variables)'!I139</f>
        <v>-0.33333333333333331</v>
      </c>
    </row>
    <row r="794" spans="1:8" ht="12.75" customHeight="1" x14ac:dyDescent="0.2">
      <c r="A794" s="1">
        <f>'(Other Variables)'!C140</f>
        <v>-0.33333333333333331</v>
      </c>
      <c r="B794" s="1">
        <f>'(Other Variables)'!D140</f>
        <v>-0.33333333333333331</v>
      </c>
      <c r="C794" s="1">
        <f>'(Other Variables)'!E140</f>
        <v>1</v>
      </c>
      <c r="D794" s="1">
        <f>'(Other Variables)'!F140</f>
        <v>-0.33333333333333331</v>
      </c>
      <c r="E794" s="1">
        <f>'(Other Variables)'!G140</f>
        <v>-0.33333333333333331</v>
      </c>
      <c r="F794" s="1">
        <f>'(Other Variables)'!H140</f>
        <v>-0.33333333333333331</v>
      </c>
      <c r="G794" s="1">
        <f>'(Other Variables)'!I140</f>
        <v>1</v>
      </c>
    </row>
    <row r="795" spans="1:8" ht="12.75" customHeight="1" x14ac:dyDescent="0.2">
      <c r="A795">
        <f t="array" ref="A795:F795">LINEST(A789:G789,A790:G794,TRUE,FALSE)</f>
        <v>0</v>
      </c>
      <c r="B795">
        <v>0</v>
      </c>
      <c r="C795">
        <v>0</v>
      </c>
      <c r="D795">
        <v>0</v>
      </c>
      <c r="E795">
        <v>0</v>
      </c>
      <c r="F795">
        <v>0</v>
      </c>
    </row>
    <row r="797" spans="1:8" ht="12.75" customHeight="1" x14ac:dyDescent="0.2">
      <c r="A797" s="1">
        <f>'Sales History'!D118</f>
        <v>0</v>
      </c>
      <c r="B797" s="1">
        <f>'Sales History'!E118</f>
        <v>0</v>
      </c>
      <c r="C797" s="1">
        <f>'Sales History'!G118</f>
        <v>0</v>
      </c>
      <c r="D797" s="1">
        <f>'Sales History'!H118</f>
        <v>0</v>
      </c>
      <c r="E797" s="1">
        <f>'Sales History'!I118</f>
        <v>0</v>
      </c>
      <c r="F797" s="1">
        <f>'Sales History'!J118</f>
        <v>0</v>
      </c>
    </row>
    <row r="798" spans="1:8" ht="12.75" customHeight="1" x14ac:dyDescent="0.2">
      <c r="A798" s="1">
        <f>'(Other Variables)'!D131</f>
        <v>-1.25</v>
      </c>
      <c r="B798" s="1">
        <f>'(Other Variables)'!E131</f>
        <v>-1</v>
      </c>
      <c r="C798" s="1">
        <f>'(Other Variables)'!F131</f>
        <v>-0.75</v>
      </c>
      <c r="D798" s="1">
        <f>'(Other Variables)'!G131</f>
        <v>-0.5</v>
      </c>
      <c r="E798" s="1">
        <f>'(Other Variables)'!H131</f>
        <v>-0.25</v>
      </c>
      <c r="F798" s="1">
        <f>'(Other Variables)'!I131</f>
        <v>0</v>
      </c>
    </row>
    <row r="799" spans="1:8" ht="12.75" customHeight="1" x14ac:dyDescent="0.2">
      <c r="A799" s="1">
        <f>'(Other Variables)'!D137</f>
        <v>-0.33333333333333331</v>
      </c>
      <c r="B799" s="1">
        <f>'(Other Variables)'!E137</f>
        <v>-0.33333333333333331</v>
      </c>
      <c r="C799" s="1">
        <f>'(Other Variables)'!F137</f>
        <v>1</v>
      </c>
      <c r="D799" s="1">
        <f>'(Other Variables)'!G137</f>
        <v>-0.33333333333333331</v>
      </c>
      <c r="E799" s="1">
        <f>'(Other Variables)'!H137</f>
        <v>-0.33333333333333331</v>
      </c>
      <c r="F799" s="1">
        <f>'(Other Variables)'!I137</f>
        <v>-0.33333333333333331</v>
      </c>
    </row>
    <row r="800" spans="1:8" ht="12.75" customHeight="1" x14ac:dyDescent="0.2">
      <c r="A800" s="1">
        <f>'(Other Variables)'!D138</f>
        <v>-0.33333333333333331</v>
      </c>
      <c r="B800" s="1">
        <f>'(Other Variables)'!E138</f>
        <v>-0.33333333333333331</v>
      </c>
      <c r="C800" s="1">
        <f>'(Other Variables)'!F138</f>
        <v>-0.33333333333333331</v>
      </c>
      <c r="D800" s="1">
        <f>'(Other Variables)'!G138</f>
        <v>1</v>
      </c>
      <c r="E800" s="1">
        <f>'(Other Variables)'!H138</f>
        <v>-0.33333333333333331</v>
      </c>
      <c r="F800" s="1">
        <f>'(Other Variables)'!I138</f>
        <v>-0.33333333333333331</v>
      </c>
    </row>
    <row r="801" spans="1:6" ht="12.75" customHeight="1" x14ac:dyDescent="0.2">
      <c r="A801" s="1">
        <f>'(Other Variables)'!D139</f>
        <v>1</v>
      </c>
      <c r="B801" s="1">
        <f>'(Other Variables)'!E139</f>
        <v>-0.33333333333333331</v>
      </c>
      <c r="C801" s="1">
        <f>'(Other Variables)'!F139</f>
        <v>-0.33333333333333331</v>
      </c>
      <c r="D801" s="1">
        <f>'(Other Variables)'!G139</f>
        <v>-0.33333333333333331</v>
      </c>
      <c r="E801" s="1">
        <f>'(Other Variables)'!H139</f>
        <v>1</v>
      </c>
      <c r="F801" s="1">
        <f>'(Other Variables)'!I139</f>
        <v>-0.33333333333333331</v>
      </c>
    </row>
    <row r="802" spans="1:6" ht="12.75" customHeight="1" x14ac:dyDescent="0.2">
      <c r="A802" s="1">
        <f>'(Other Variables)'!D140</f>
        <v>-0.33333333333333331</v>
      </c>
      <c r="B802" s="1">
        <f>'(Other Variables)'!E140</f>
        <v>1</v>
      </c>
      <c r="C802" s="1">
        <f>'(Other Variables)'!F140</f>
        <v>-0.33333333333333331</v>
      </c>
      <c r="D802" s="1">
        <f>'(Other Variables)'!G140</f>
        <v>-0.33333333333333331</v>
      </c>
      <c r="E802" s="1">
        <f>'(Other Variables)'!H140</f>
        <v>-0.33333333333333331</v>
      </c>
      <c r="F802" s="1">
        <f>'(Other Variables)'!I140</f>
        <v>1</v>
      </c>
    </row>
    <row r="803" spans="1:6" ht="12.75" customHeight="1" x14ac:dyDescent="0.2">
      <c r="A803">
        <f t="array" ref="A803:F803">LINEST(A797:F797,A798:F802,TRUE,FALSE)</f>
        <v>0</v>
      </c>
      <c r="B803">
        <v>0</v>
      </c>
      <c r="C803">
        <v>0</v>
      </c>
      <c r="D803">
        <v>0</v>
      </c>
      <c r="E803">
        <v>0</v>
      </c>
      <c r="F803">
        <v>0</v>
      </c>
    </row>
    <row r="805" spans="1:6" ht="12.75" customHeight="1" x14ac:dyDescent="0.2">
      <c r="A805" s="1">
        <f>'Sales History'!E118</f>
        <v>0</v>
      </c>
      <c r="B805" s="1">
        <f>'Sales History'!G118</f>
        <v>0</v>
      </c>
      <c r="C805" s="1">
        <f>'Sales History'!H118</f>
        <v>0</v>
      </c>
      <c r="D805" s="1">
        <f>'Sales History'!I118</f>
        <v>0</v>
      </c>
      <c r="E805" s="1">
        <f>'Sales History'!J118</f>
        <v>0</v>
      </c>
    </row>
    <row r="806" spans="1:6" ht="12.75" customHeight="1" x14ac:dyDescent="0.2">
      <c r="A806" s="1">
        <f>'(Other Variables)'!E131</f>
        <v>-1</v>
      </c>
      <c r="B806" s="1">
        <f>'(Other Variables)'!F131</f>
        <v>-0.75</v>
      </c>
      <c r="C806" s="1">
        <f>'(Other Variables)'!G131</f>
        <v>-0.5</v>
      </c>
      <c r="D806" s="1">
        <f>'(Other Variables)'!H131</f>
        <v>-0.25</v>
      </c>
      <c r="E806" s="1">
        <f>'(Other Variables)'!I131</f>
        <v>0</v>
      </c>
    </row>
    <row r="807" spans="1:6" ht="12.75" customHeight="1" x14ac:dyDescent="0.2">
      <c r="A807" s="1">
        <f>'(Other Variables)'!E137</f>
        <v>-0.33333333333333331</v>
      </c>
      <c r="B807" s="1">
        <f>'(Other Variables)'!F137</f>
        <v>1</v>
      </c>
      <c r="C807" s="1">
        <f>'(Other Variables)'!G137</f>
        <v>-0.33333333333333331</v>
      </c>
      <c r="D807" s="1">
        <f>'(Other Variables)'!H137</f>
        <v>-0.33333333333333331</v>
      </c>
      <c r="E807" s="1">
        <f>'(Other Variables)'!I137</f>
        <v>-0.33333333333333331</v>
      </c>
    </row>
    <row r="808" spans="1:6" ht="12.75" customHeight="1" x14ac:dyDescent="0.2">
      <c r="A808" s="1">
        <f>'(Other Variables)'!E138</f>
        <v>-0.33333333333333331</v>
      </c>
      <c r="B808" s="1">
        <f>'(Other Variables)'!F138</f>
        <v>-0.33333333333333331</v>
      </c>
      <c r="C808" s="1">
        <f>'(Other Variables)'!G138</f>
        <v>1</v>
      </c>
      <c r="D808" s="1">
        <f>'(Other Variables)'!H138</f>
        <v>-0.33333333333333331</v>
      </c>
      <c r="E808" s="1">
        <f>'(Other Variables)'!I138</f>
        <v>-0.33333333333333331</v>
      </c>
    </row>
    <row r="809" spans="1:6" ht="12.75" customHeight="1" x14ac:dyDescent="0.2">
      <c r="A809" s="1">
        <f>'(Other Variables)'!E139</f>
        <v>-0.33333333333333331</v>
      </c>
      <c r="B809" s="1">
        <f>'(Other Variables)'!F139</f>
        <v>-0.33333333333333331</v>
      </c>
      <c r="C809" s="1">
        <f>'(Other Variables)'!G139</f>
        <v>-0.33333333333333331</v>
      </c>
      <c r="D809" s="1">
        <f>'(Other Variables)'!H139</f>
        <v>1</v>
      </c>
      <c r="E809" s="1">
        <f>'(Other Variables)'!I139</f>
        <v>-0.33333333333333331</v>
      </c>
    </row>
    <row r="810" spans="1:6" ht="12.75" customHeight="1" x14ac:dyDescent="0.2">
      <c r="A810" s="1">
        <f>'(Other Variables)'!E140</f>
        <v>1</v>
      </c>
      <c r="B810" s="1">
        <f>'(Other Variables)'!F140</f>
        <v>-0.33333333333333331</v>
      </c>
      <c r="C810" s="1">
        <f>'(Other Variables)'!G140</f>
        <v>-0.33333333333333331</v>
      </c>
      <c r="D810" s="1">
        <f>'(Other Variables)'!H140</f>
        <v>-0.33333333333333331</v>
      </c>
      <c r="E810" s="1">
        <f>'(Other Variables)'!I140</f>
        <v>1</v>
      </c>
    </row>
    <row r="811" spans="1:6" ht="12.75" customHeight="1" x14ac:dyDescent="0.2">
      <c r="A811">
        <f t="array" ref="A811:F811">LINEST(A805:E805,A806:E810,TRUE,FALSE)</f>
        <v>0</v>
      </c>
      <c r="B811">
        <v>0</v>
      </c>
      <c r="C811">
        <v>0</v>
      </c>
      <c r="D811">
        <v>0</v>
      </c>
      <c r="E811">
        <v>0</v>
      </c>
      <c r="F811">
        <v>0</v>
      </c>
    </row>
    <row r="813" spans="1:6" ht="12.75" customHeight="1" x14ac:dyDescent="0.2">
      <c r="A813" s="1">
        <f>'Sales History'!G118</f>
        <v>0</v>
      </c>
      <c r="B813" s="1">
        <f>'Sales History'!H118</f>
        <v>0</v>
      </c>
      <c r="C813" s="1">
        <f>'Sales History'!I118</f>
        <v>0</v>
      </c>
      <c r="D813" s="1">
        <f>'Sales History'!J118</f>
        <v>0</v>
      </c>
    </row>
    <row r="814" spans="1:6" ht="12.75" customHeight="1" x14ac:dyDescent="0.2">
      <c r="A814" s="1">
        <f>'(Other Variables)'!F131</f>
        <v>-0.75</v>
      </c>
      <c r="B814" s="1">
        <f>'(Other Variables)'!G131</f>
        <v>-0.5</v>
      </c>
      <c r="C814" s="1">
        <f>'(Other Variables)'!H131</f>
        <v>-0.25</v>
      </c>
      <c r="D814" s="1">
        <f>'(Other Variables)'!I131</f>
        <v>0</v>
      </c>
    </row>
    <row r="815" spans="1:6" ht="12.75" customHeight="1" x14ac:dyDescent="0.2">
      <c r="A815" s="1">
        <f>'(Other Variables)'!F137</f>
        <v>1</v>
      </c>
      <c r="B815" s="1">
        <f>'(Other Variables)'!G137</f>
        <v>-0.33333333333333331</v>
      </c>
      <c r="C815" s="1">
        <f>'(Other Variables)'!H137</f>
        <v>-0.33333333333333331</v>
      </c>
      <c r="D815" s="1">
        <f>'(Other Variables)'!I137</f>
        <v>-0.33333333333333331</v>
      </c>
    </row>
    <row r="816" spans="1:6" ht="12.75" customHeight="1" x14ac:dyDescent="0.2">
      <c r="A816" s="1">
        <f>'(Other Variables)'!F138</f>
        <v>-0.33333333333333331</v>
      </c>
      <c r="B816" s="1">
        <f>'(Other Variables)'!G138</f>
        <v>1</v>
      </c>
      <c r="C816" s="1">
        <f>'(Other Variables)'!H138</f>
        <v>-0.33333333333333331</v>
      </c>
      <c r="D816" s="1">
        <f>'(Other Variables)'!I138</f>
        <v>-0.33333333333333331</v>
      </c>
    </row>
    <row r="817" spans="1:8" ht="12.75" customHeight="1" x14ac:dyDescent="0.2">
      <c r="A817" s="1">
        <f>'(Other Variables)'!F139</f>
        <v>-0.33333333333333331</v>
      </c>
      <c r="B817" s="1">
        <f>'(Other Variables)'!G139</f>
        <v>-0.33333333333333331</v>
      </c>
      <c r="C817" s="1">
        <f>'(Other Variables)'!H139</f>
        <v>1</v>
      </c>
      <c r="D817" s="1">
        <f>'(Other Variables)'!I139</f>
        <v>-0.33333333333333331</v>
      </c>
    </row>
    <row r="818" spans="1:8" ht="12.75" customHeight="1" x14ac:dyDescent="0.2">
      <c r="A818" s="1">
        <f>'(Other Variables)'!F140</f>
        <v>-0.33333333333333331</v>
      </c>
      <c r="B818" s="1">
        <f>'(Other Variables)'!G140</f>
        <v>-0.33333333333333331</v>
      </c>
      <c r="C818" s="1">
        <f>'(Other Variables)'!H140</f>
        <v>-0.33333333333333331</v>
      </c>
      <c r="D818" s="1">
        <f>'(Other Variables)'!I140</f>
        <v>1</v>
      </c>
    </row>
    <row r="819" spans="1:8" ht="12.75" customHeight="1" x14ac:dyDescent="0.2">
      <c r="A819">
        <f t="array" ref="A819:F819">LINEST(A813:D813,A814:D818,TRUE,FALSE)</f>
        <v>0</v>
      </c>
      <c r="B819">
        <v>0</v>
      </c>
      <c r="C819">
        <v>0</v>
      </c>
      <c r="D819">
        <v>0</v>
      </c>
      <c r="E819">
        <v>0</v>
      </c>
      <c r="F819">
        <v>0</v>
      </c>
    </row>
    <row r="821" spans="1:8" ht="12.75" customHeight="1" x14ac:dyDescent="0.2">
      <c r="A821" s="1">
        <f>'Sales History'!B100</f>
        <v>0</v>
      </c>
      <c r="B821" s="1">
        <f>'Sales History'!C100</f>
        <v>0</v>
      </c>
      <c r="C821" s="1">
        <f>'Sales History'!D100</f>
        <v>0</v>
      </c>
      <c r="D821" s="1">
        <f>'Sales History'!E100</f>
        <v>0</v>
      </c>
      <c r="E821" s="1">
        <f>'Sales History'!G100</f>
        <v>0</v>
      </c>
      <c r="F821" s="1">
        <f>'Sales History'!H100</f>
        <v>0</v>
      </c>
      <c r="G821" s="1">
        <f>'Sales History'!I100</f>
        <v>0</v>
      </c>
      <c r="H821" s="1">
        <f>'Sales History'!J100</f>
        <v>0</v>
      </c>
    </row>
    <row r="822" spans="1:8" ht="12.75" customHeight="1" x14ac:dyDescent="0.2">
      <c r="A822" s="1">
        <f>'(Other Variables)'!B137</f>
        <v>1</v>
      </c>
      <c r="B822" s="1">
        <f>'(Other Variables)'!C137</f>
        <v>-0.33333333333333331</v>
      </c>
      <c r="C822" s="1">
        <f>'(Other Variables)'!D137</f>
        <v>-0.33333333333333331</v>
      </c>
      <c r="D822" s="1">
        <f>'(Other Variables)'!E137</f>
        <v>-0.33333333333333331</v>
      </c>
      <c r="E822" s="1">
        <f>'(Other Variables)'!F137</f>
        <v>1</v>
      </c>
      <c r="F822" s="1">
        <f>'(Other Variables)'!G137</f>
        <v>-0.33333333333333331</v>
      </c>
      <c r="G822" s="1">
        <f>'(Other Variables)'!H137</f>
        <v>-0.33333333333333331</v>
      </c>
      <c r="H822" s="1">
        <f>'(Other Variables)'!I137</f>
        <v>-0.33333333333333331</v>
      </c>
    </row>
    <row r="823" spans="1:8" ht="12.75" customHeight="1" x14ac:dyDescent="0.2">
      <c r="A823" s="1">
        <f>'(Other Variables)'!B138</f>
        <v>-0.33333333333333331</v>
      </c>
      <c r="B823" s="1">
        <f>'(Other Variables)'!C138</f>
        <v>1</v>
      </c>
      <c r="C823" s="1">
        <f>'(Other Variables)'!D138</f>
        <v>-0.33333333333333331</v>
      </c>
      <c r="D823" s="1">
        <f>'(Other Variables)'!E138</f>
        <v>-0.33333333333333331</v>
      </c>
      <c r="E823" s="1">
        <f>'(Other Variables)'!F138</f>
        <v>-0.33333333333333331</v>
      </c>
      <c r="F823" s="1">
        <f>'(Other Variables)'!G138</f>
        <v>1</v>
      </c>
      <c r="G823" s="1">
        <f>'(Other Variables)'!H138</f>
        <v>-0.33333333333333331</v>
      </c>
      <c r="H823" s="1">
        <f>'(Other Variables)'!I138</f>
        <v>-0.33333333333333331</v>
      </c>
    </row>
    <row r="824" spans="1:8" ht="12.75" customHeight="1" x14ac:dyDescent="0.2">
      <c r="A824" s="1">
        <f>'(Other Variables)'!B139</f>
        <v>-0.33333333333333331</v>
      </c>
      <c r="B824" s="1">
        <f>'(Other Variables)'!C139</f>
        <v>-0.33333333333333331</v>
      </c>
      <c r="C824" s="1">
        <f>'(Other Variables)'!D139</f>
        <v>1</v>
      </c>
      <c r="D824" s="1">
        <f>'(Other Variables)'!E139</f>
        <v>-0.33333333333333331</v>
      </c>
      <c r="E824" s="1">
        <f>'(Other Variables)'!F139</f>
        <v>-0.33333333333333331</v>
      </c>
      <c r="F824" s="1">
        <f>'(Other Variables)'!G139</f>
        <v>-0.33333333333333331</v>
      </c>
      <c r="G824" s="1">
        <f>'(Other Variables)'!H139</f>
        <v>1</v>
      </c>
      <c r="H824" s="1">
        <f>'(Other Variables)'!I139</f>
        <v>-0.33333333333333331</v>
      </c>
    </row>
    <row r="825" spans="1:8" ht="12.75" customHeight="1" x14ac:dyDescent="0.2">
      <c r="A825" s="1">
        <f>'(Other Variables)'!B140</f>
        <v>-0.33333333333333331</v>
      </c>
      <c r="B825" s="1">
        <f>'(Other Variables)'!C140</f>
        <v>-0.33333333333333331</v>
      </c>
      <c r="C825" s="1">
        <f>'(Other Variables)'!D140</f>
        <v>-0.33333333333333331</v>
      </c>
      <c r="D825" s="1">
        <f>'(Other Variables)'!E140</f>
        <v>1</v>
      </c>
      <c r="E825" s="1">
        <f>'(Other Variables)'!F140</f>
        <v>-0.33333333333333331</v>
      </c>
      <c r="F825" s="1">
        <f>'(Other Variables)'!G140</f>
        <v>-0.33333333333333331</v>
      </c>
      <c r="G825" s="1">
        <f>'(Other Variables)'!H140</f>
        <v>-0.33333333333333331</v>
      </c>
      <c r="H825" s="1">
        <f>'(Other Variables)'!I140</f>
        <v>1</v>
      </c>
    </row>
    <row r="826" spans="1:8" ht="12.75" customHeight="1" x14ac:dyDescent="0.2">
      <c r="A826">
        <f t="array" ref="A826:E830">LINEST(A821:H821,A822:H825,TRUE,TRUE)</f>
        <v>0</v>
      </c>
      <c r="B826">
        <v>0</v>
      </c>
      <c r="C826">
        <v>0</v>
      </c>
      <c r="D826">
        <v>0</v>
      </c>
      <c r="E826">
        <v>0</v>
      </c>
    </row>
    <row r="827" spans="1:8" ht="12.75" customHeight="1" x14ac:dyDescent="0.2">
      <c r="A827">
        <v>0</v>
      </c>
      <c r="B827">
        <v>0</v>
      </c>
      <c r="C827">
        <v>0</v>
      </c>
      <c r="D827">
        <v>0</v>
      </c>
      <c r="E827">
        <v>0</v>
      </c>
    </row>
    <row r="828" spans="1:8" ht="12.75" customHeight="1" x14ac:dyDescent="0.2">
      <c r="A828">
        <v>1</v>
      </c>
      <c r="B828">
        <v>0</v>
      </c>
      <c r="C828" t="e">
        <v>#N/A</v>
      </c>
      <c r="D828" t="e">
        <v>#N/A</v>
      </c>
      <c r="E828" t="e">
        <v>#N/A</v>
      </c>
    </row>
    <row r="829" spans="1:8" ht="12.75" customHeight="1" x14ac:dyDescent="0.2">
      <c r="A829" t="e">
        <v>#NUM!</v>
      </c>
      <c r="B829">
        <v>4</v>
      </c>
      <c r="C829" t="e">
        <v>#N/A</v>
      </c>
      <c r="D829" t="e">
        <v>#N/A</v>
      </c>
      <c r="E829" t="e">
        <v>#N/A</v>
      </c>
    </row>
    <row r="830" spans="1:8" ht="12.75" customHeight="1" x14ac:dyDescent="0.2">
      <c r="A830">
        <v>0</v>
      </c>
      <c r="B830">
        <v>0</v>
      </c>
      <c r="C830" t="e">
        <v>#N/A</v>
      </c>
      <c r="D830" t="e">
        <v>#N/A</v>
      </c>
      <c r="E830" t="e">
        <v>#N/A</v>
      </c>
    </row>
    <row r="832" spans="1:8" ht="12.75" customHeight="1" x14ac:dyDescent="0.2">
      <c r="A832" s="1">
        <f>'Sales History'!C100</f>
        <v>0</v>
      </c>
      <c r="B832" s="1">
        <f>'Sales History'!D100</f>
        <v>0</v>
      </c>
      <c r="C832" s="1">
        <f>'Sales History'!E100</f>
        <v>0</v>
      </c>
      <c r="D832" s="1">
        <f>'Sales History'!G100</f>
        <v>0</v>
      </c>
      <c r="E832" s="1">
        <f>'Sales History'!H100</f>
        <v>0</v>
      </c>
      <c r="F832" s="1">
        <f>'Sales History'!I100</f>
        <v>0</v>
      </c>
      <c r="G832" s="1">
        <f>'Sales History'!J100</f>
        <v>0</v>
      </c>
    </row>
    <row r="833" spans="1:7" ht="12.75" customHeight="1" x14ac:dyDescent="0.2">
      <c r="A833" s="1">
        <f>'(Other Variables)'!C137</f>
        <v>-0.33333333333333331</v>
      </c>
      <c r="B833" s="1">
        <f>'(Other Variables)'!D137</f>
        <v>-0.33333333333333331</v>
      </c>
      <c r="C833" s="1">
        <f>'(Other Variables)'!E137</f>
        <v>-0.33333333333333331</v>
      </c>
      <c r="D833" s="1">
        <f>'(Other Variables)'!F137</f>
        <v>1</v>
      </c>
      <c r="E833" s="1">
        <f>'(Other Variables)'!G137</f>
        <v>-0.33333333333333331</v>
      </c>
      <c r="F833" s="1">
        <f>'(Other Variables)'!H137</f>
        <v>-0.33333333333333331</v>
      </c>
      <c r="G833" s="1">
        <f>'(Other Variables)'!I137</f>
        <v>-0.33333333333333331</v>
      </c>
    </row>
    <row r="834" spans="1:7" ht="12.75" customHeight="1" x14ac:dyDescent="0.2">
      <c r="A834" s="1">
        <f>'(Other Variables)'!C138</f>
        <v>1</v>
      </c>
      <c r="B834" s="1">
        <f>'(Other Variables)'!D138</f>
        <v>-0.33333333333333331</v>
      </c>
      <c r="C834" s="1">
        <f>'(Other Variables)'!E138</f>
        <v>-0.33333333333333331</v>
      </c>
      <c r="D834" s="1">
        <f>'(Other Variables)'!F138</f>
        <v>-0.33333333333333331</v>
      </c>
      <c r="E834" s="1">
        <f>'(Other Variables)'!G138</f>
        <v>1</v>
      </c>
      <c r="F834" s="1">
        <f>'(Other Variables)'!H138</f>
        <v>-0.33333333333333331</v>
      </c>
      <c r="G834" s="1">
        <f>'(Other Variables)'!I138</f>
        <v>-0.33333333333333331</v>
      </c>
    </row>
    <row r="835" spans="1:7" ht="12.75" customHeight="1" x14ac:dyDescent="0.2">
      <c r="A835" s="1">
        <f>'(Other Variables)'!C139</f>
        <v>-0.33333333333333331</v>
      </c>
      <c r="B835" s="1">
        <f>'(Other Variables)'!D139</f>
        <v>1</v>
      </c>
      <c r="C835" s="1">
        <f>'(Other Variables)'!E139</f>
        <v>-0.33333333333333331</v>
      </c>
      <c r="D835" s="1">
        <f>'(Other Variables)'!F139</f>
        <v>-0.33333333333333331</v>
      </c>
      <c r="E835" s="1">
        <f>'(Other Variables)'!G139</f>
        <v>-0.33333333333333331</v>
      </c>
      <c r="F835" s="1">
        <f>'(Other Variables)'!H139</f>
        <v>1</v>
      </c>
      <c r="G835" s="1">
        <f>'(Other Variables)'!I139</f>
        <v>-0.33333333333333331</v>
      </c>
    </row>
    <row r="836" spans="1:7" ht="12.75" customHeight="1" x14ac:dyDescent="0.2">
      <c r="A836" s="1">
        <f>'(Other Variables)'!C140</f>
        <v>-0.33333333333333331</v>
      </c>
      <c r="B836" s="1">
        <f>'(Other Variables)'!D140</f>
        <v>-0.33333333333333331</v>
      </c>
      <c r="C836" s="1">
        <f>'(Other Variables)'!E140</f>
        <v>1</v>
      </c>
      <c r="D836" s="1">
        <f>'(Other Variables)'!F140</f>
        <v>-0.33333333333333331</v>
      </c>
      <c r="E836" s="1">
        <f>'(Other Variables)'!G140</f>
        <v>-0.33333333333333331</v>
      </c>
      <c r="F836" s="1">
        <f>'(Other Variables)'!H140</f>
        <v>-0.33333333333333331</v>
      </c>
      <c r="G836" s="1">
        <f>'(Other Variables)'!I140</f>
        <v>1</v>
      </c>
    </row>
    <row r="837" spans="1:7" ht="12.75" customHeight="1" x14ac:dyDescent="0.2">
      <c r="A837">
        <f t="array" ref="A837:E841">LINEST(A832:G832,A833:G836,TRUE,TRUE)</f>
        <v>0</v>
      </c>
      <c r="B837">
        <v>0</v>
      </c>
      <c r="C837">
        <v>0</v>
      </c>
      <c r="D837">
        <v>0</v>
      </c>
      <c r="E837">
        <v>0</v>
      </c>
    </row>
    <row r="838" spans="1:7" ht="12.75" customHeight="1" x14ac:dyDescent="0.2">
      <c r="A838">
        <v>0</v>
      </c>
      <c r="B838">
        <v>0</v>
      </c>
      <c r="C838">
        <v>0</v>
      </c>
      <c r="D838">
        <v>0</v>
      </c>
      <c r="E838">
        <v>0</v>
      </c>
    </row>
    <row r="839" spans="1:7" ht="12.75" customHeight="1" x14ac:dyDescent="0.2">
      <c r="A839">
        <v>1</v>
      </c>
      <c r="B839">
        <v>0</v>
      </c>
      <c r="C839" t="e">
        <v>#N/A</v>
      </c>
      <c r="D839" t="e">
        <v>#N/A</v>
      </c>
      <c r="E839" t="e">
        <v>#N/A</v>
      </c>
    </row>
    <row r="840" spans="1:7" ht="12.75" customHeight="1" x14ac:dyDescent="0.2">
      <c r="A840" t="e">
        <v>#NUM!</v>
      </c>
      <c r="B840">
        <v>3</v>
      </c>
      <c r="C840" t="e">
        <v>#N/A</v>
      </c>
      <c r="D840" t="e">
        <v>#N/A</v>
      </c>
      <c r="E840" t="e">
        <v>#N/A</v>
      </c>
    </row>
    <row r="841" spans="1:7" ht="12.75" customHeight="1" x14ac:dyDescent="0.2">
      <c r="A841">
        <v>0</v>
      </c>
      <c r="B841">
        <v>0</v>
      </c>
      <c r="C841" t="e">
        <v>#N/A</v>
      </c>
      <c r="D841" t="e">
        <v>#N/A</v>
      </c>
      <c r="E841" t="e">
        <v>#N/A</v>
      </c>
    </row>
    <row r="843" spans="1:7" ht="12.75" customHeight="1" x14ac:dyDescent="0.2">
      <c r="A843" s="1">
        <f>'Sales History'!D100</f>
        <v>0</v>
      </c>
      <c r="B843" s="1">
        <f>'Sales History'!E100</f>
        <v>0</v>
      </c>
      <c r="C843" s="1">
        <f>'Sales History'!G100</f>
        <v>0</v>
      </c>
      <c r="D843" s="1">
        <f>'Sales History'!H100</f>
        <v>0</v>
      </c>
      <c r="E843" s="1">
        <f>'Sales History'!I100</f>
        <v>0</v>
      </c>
      <c r="F843" s="1">
        <f>'Sales History'!J100</f>
        <v>0</v>
      </c>
    </row>
    <row r="844" spans="1:7" ht="12.75" customHeight="1" x14ac:dyDescent="0.2">
      <c r="A844" s="1">
        <f>'(Other Variables)'!D137</f>
        <v>-0.33333333333333331</v>
      </c>
      <c r="B844" s="1">
        <f>'(Other Variables)'!E137</f>
        <v>-0.33333333333333331</v>
      </c>
      <c r="C844" s="1">
        <f>'(Other Variables)'!F137</f>
        <v>1</v>
      </c>
      <c r="D844" s="1">
        <f>'(Other Variables)'!G137</f>
        <v>-0.33333333333333331</v>
      </c>
      <c r="E844" s="1">
        <f>'(Other Variables)'!H137</f>
        <v>-0.33333333333333331</v>
      </c>
      <c r="F844" s="1">
        <f>'(Other Variables)'!I137</f>
        <v>-0.33333333333333331</v>
      </c>
    </row>
    <row r="845" spans="1:7" ht="12.75" customHeight="1" x14ac:dyDescent="0.2">
      <c r="A845" s="1">
        <f>'(Other Variables)'!D138</f>
        <v>-0.33333333333333331</v>
      </c>
      <c r="B845" s="1">
        <f>'(Other Variables)'!E138</f>
        <v>-0.33333333333333331</v>
      </c>
      <c r="C845" s="1">
        <f>'(Other Variables)'!F138</f>
        <v>-0.33333333333333331</v>
      </c>
      <c r="D845" s="1">
        <f>'(Other Variables)'!G138</f>
        <v>1</v>
      </c>
      <c r="E845" s="1">
        <f>'(Other Variables)'!H138</f>
        <v>-0.33333333333333331</v>
      </c>
      <c r="F845" s="1">
        <f>'(Other Variables)'!I138</f>
        <v>-0.33333333333333331</v>
      </c>
    </row>
    <row r="846" spans="1:7" ht="12.75" customHeight="1" x14ac:dyDescent="0.2">
      <c r="A846" s="1">
        <f>'(Other Variables)'!D139</f>
        <v>1</v>
      </c>
      <c r="B846" s="1">
        <f>'(Other Variables)'!E139</f>
        <v>-0.33333333333333331</v>
      </c>
      <c r="C846" s="1">
        <f>'(Other Variables)'!F139</f>
        <v>-0.33333333333333331</v>
      </c>
      <c r="D846" s="1">
        <f>'(Other Variables)'!G139</f>
        <v>-0.33333333333333331</v>
      </c>
      <c r="E846" s="1">
        <f>'(Other Variables)'!H139</f>
        <v>1</v>
      </c>
      <c r="F846" s="1">
        <f>'(Other Variables)'!I139</f>
        <v>-0.33333333333333331</v>
      </c>
    </row>
    <row r="847" spans="1:7" ht="12.75" customHeight="1" x14ac:dyDescent="0.2">
      <c r="A847" s="1">
        <f>'(Other Variables)'!D140</f>
        <v>-0.33333333333333331</v>
      </c>
      <c r="B847" s="1">
        <f>'(Other Variables)'!E140</f>
        <v>1</v>
      </c>
      <c r="C847" s="1">
        <f>'(Other Variables)'!F140</f>
        <v>-0.33333333333333331</v>
      </c>
      <c r="D847" s="1">
        <f>'(Other Variables)'!G140</f>
        <v>-0.33333333333333331</v>
      </c>
      <c r="E847" s="1">
        <f>'(Other Variables)'!H140</f>
        <v>-0.33333333333333331</v>
      </c>
      <c r="F847" s="1">
        <f>'(Other Variables)'!I140</f>
        <v>1</v>
      </c>
    </row>
    <row r="848" spans="1:7" ht="12.75" customHeight="1" x14ac:dyDescent="0.2">
      <c r="A848">
        <f t="array" ref="A848:E852">LINEST(A843:F843,A844:F847,TRUE,TRUE)</f>
        <v>0</v>
      </c>
      <c r="B848">
        <v>0</v>
      </c>
      <c r="C848">
        <v>0</v>
      </c>
      <c r="D848">
        <v>0</v>
      </c>
      <c r="E848">
        <v>0</v>
      </c>
    </row>
    <row r="849" spans="1:5" ht="12.75" customHeight="1" x14ac:dyDescent="0.2">
      <c r="A849">
        <v>0</v>
      </c>
      <c r="B849">
        <v>0</v>
      </c>
      <c r="C849">
        <v>0</v>
      </c>
      <c r="D849">
        <v>0</v>
      </c>
      <c r="E849">
        <v>0</v>
      </c>
    </row>
    <row r="850" spans="1:5" ht="12.75" customHeight="1" x14ac:dyDescent="0.2">
      <c r="A850">
        <v>1</v>
      </c>
      <c r="B850">
        <v>0</v>
      </c>
      <c r="C850" t="e">
        <v>#N/A</v>
      </c>
      <c r="D850" t="e">
        <v>#N/A</v>
      </c>
      <c r="E850" t="e">
        <v>#N/A</v>
      </c>
    </row>
    <row r="851" spans="1:5" ht="12.75" customHeight="1" x14ac:dyDescent="0.2">
      <c r="A851" t="e">
        <v>#NUM!</v>
      </c>
      <c r="B851">
        <v>2</v>
      </c>
      <c r="C851" t="e">
        <v>#N/A</v>
      </c>
      <c r="D851" t="e">
        <v>#N/A</v>
      </c>
      <c r="E851" t="e">
        <v>#N/A</v>
      </c>
    </row>
    <row r="852" spans="1:5" ht="12.75" customHeight="1" x14ac:dyDescent="0.2">
      <c r="A852">
        <v>0</v>
      </c>
      <c r="B852">
        <v>0</v>
      </c>
      <c r="C852" t="e">
        <v>#N/A</v>
      </c>
      <c r="D852" t="e">
        <v>#N/A</v>
      </c>
      <c r="E852" t="e">
        <v>#N/A</v>
      </c>
    </row>
    <row r="854" spans="1:5" ht="12.75" customHeight="1" x14ac:dyDescent="0.2">
      <c r="A854" s="1">
        <f>'Sales History'!E100</f>
        <v>0</v>
      </c>
      <c r="B854" s="1">
        <f>'Sales History'!G100</f>
        <v>0</v>
      </c>
      <c r="C854" s="1">
        <f>'Sales History'!H100</f>
        <v>0</v>
      </c>
      <c r="D854" s="1">
        <f>'Sales History'!I100</f>
        <v>0</v>
      </c>
      <c r="E854" s="1">
        <f>'Sales History'!J100</f>
        <v>0</v>
      </c>
    </row>
    <row r="855" spans="1:5" ht="12.75" customHeight="1" x14ac:dyDescent="0.2">
      <c r="A855" s="1">
        <f>'(Other Variables)'!E137</f>
        <v>-0.33333333333333331</v>
      </c>
      <c r="B855" s="1">
        <f>'(Other Variables)'!F137</f>
        <v>1</v>
      </c>
      <c r="C855" s="1">
        <f>'(Other Variables)'!G137</f>
        <v>-0.33333333333333331</v>
      </c>
      <c r="D855" s="1">
        <f>'(Other Variables)'!H137</f>
        <v>-0.33333333333333331</v>
      </c>
      <c r="E855" s="1">
        <f>'(Other Variables)'!I137</f>
        <v>-0.33333333333333331</v>
      </c>
    </row>
    <row r="856" spans="1:5" ht="12.75" customHeight="1" x14ac:dyDescent="0.2">
      <c r="A856" s="1">
        <f>'(Other Variables)'!E138</f>
        <v>-0.33333333333333331</v>
      </c>
      <c r="B856" s="1">
        <f>'(Other Variables)'!F138</f>
        <v>-0.33333333333333331</v>
      </c>
      <c r="C856" s="1">
        <f>'(Other Variables)'!G138</f>
        <v>1</v>
      </c>
      <c r="D856" s="1">
        <f>'(Other Variables)'!H138</f>
        <v>-0.33333333333333331</v>
      </c>
      <c r="E856" s="1">
        <f>'(Other Variables)'!I138</f>
        <v>-0.33333333333333331</v>
      </c>
    </row>
    <row r="857" spans="1:5" ht="12.75" customHeight="1" x14ac:dyDescent="0.2">
      <c r="A857" s="1">
        <f>'(Other Variables)'!E139</f>
        <v>-0.33333333333333331</v>
      </c>
      <c r="B857" s="1">
        <f>'(Other Variables)'!F139</f>
        <v>-0.33333333333333331</v>
      </c>
      <c r="C857" s="1">
        <f>'(Other Variables)'!G139</f>
        <v>-0.33333333333333331</v>
      </c>
      <c r="D857" s="1">
        <f>'(Other Variables)'!H139</f>
        <v>1</v>
      </c>
      <c r="E857" s="1">
        <f>'(Other Variables)'!I139</f>
        <v>-0.33333333333333331</v>
      </c>
    </row>
    <row r="858" spans="1:5" ht="12.75" customHeight="1" x14ac:dyDescent="0.2">
      <c r="A858" s="1">
        <f>'(Other Variables)'!E140</f>
        <v>1</v>
      </c>
      <c r="B858" s="1">
        <f>'(Other Variables)'!F140</f>
        <v>-0.33333333333333331</v>
      </c>
      <c r="C858" s="1">
        <f>'(Other Variables)'!G140</f>
        <v>-0.33333333333333331</v>
      </c>
      <c r="D858" s="1">
        <f>'(Other Variables)'!H140</f>
        <v>-0.33333333333333331</v>
      </c>
      <c r="E858" s="1">
        <f>'(Other Variables)'!I140</f>
        <v>1</v>
      </c>
    </row>
    <row r="859" spans="1:5" ht="12.75" customHeight="1" x14ac:dyDescent="0.2">
      <c r="A859">
        <f t="array" ref="A859:E863">LINEST(A854:E854,A855:E858,TRUE,TRUE)</f>
        <v>0</v>
      </c>
      <c r="B859">
        <v>0</v>
      </c>
      <c r="C859">
        <v>0</v>
      </c>
      <c r="D859">
        <v>0</v>
      </c>
      <c r="E859">
        <v>0</v>
      </c>
    </row>
    <row r="860" spans="1:5" ht="12.75" customHeight="1" x14ac:dyDescent="0.2">
      <c r="A860">
        <v>0</v>
      </c>
      <c r="B860">
        <v>0</v>
      </c>
      <c r="C860">
        <v>0</v>
      </c>
      <c r="D860">
        <v>0</v>
      </c>
      <c r="E860">
        <v>0</v>
      </c>
    </row>
    <row r="861" spans="1:5" ht="12.75" customHeight="1" x14ac:dyDescent="0.2">
      <c r="A861">
        <v>1</v>
      </c>
      <c r="B861">
        <v>0</v>
      </c>
      <c r="C861" t="e">
        <v>#N/A</v>
      </c>
      <c r="D861" t="e">
        <v>#N/A</v>
      </c>
      <c r="E861" t="e">
        <v>#N/A</v>
      </c>
    </row>
    <row r="862" spans="1:5" ht="12.75" customHeight="1" x14ac:dyDescent="0.2">
      <c r="A862" t="e">
        <v>#NUM!</v>
      </c>
      <c r="B862">
        <v>1</v>
      </c>
      <c r="C862" t="e">
        <v>#N/A</v>
      </c>
      <c r="D862" t="e">
        <v>#N/A</v>
      </c>
      <c r="E862" t="e">
        <v>#N/A</v>
      </c>
    </row>
    <row r="863" spans="1:5" ht="12.75" customHeight="1" x14ac:dyDescent="0.2">
      <c r="A863">
        <v>0</v>
      </c>
      <c r="B863">
        <v>0</v>
      </c>
      <c r="C863" t="e">
        <v>#N/A</v>
      </c>
      <c r="D863" t="e">
        <v>#N/A</v>
      </c>
      <c r="E863" t="e">
        <v>#N/A</v>
      </c>
    </row>
    <row r="865" spans="1:8" ht="12.75" customHeight="1" x14ac:dyDescent="0.2">
      <c r="A865" s="1">
        <f>'Sales History'!G100</f>
        <v>0</v>
      </c>
      <c r="B865" s="1">
        <f>'Sales History'!H100</f>
        <v>0</v>
      </c>
      <c r="C865" s="1">
        <f>'Sales History'!I100</f>
        <v>0</v>
      </c>
      <c r="D865" s="1">
        <f>'Sales History'!J100</f>
        <v>0</v>
      </c>
    </row>
    <row r="866" spans="1:8" ht="12.75" customHeight="1" x14ac:dyDescent="0.2">
      <c r="A866" s="1">
        <f>'(Other Variables)'!F137</f>
        <v>1</v>
      </c>
      <c r="B866" s="1">
        <f>'(Other Variables)'!G137</f>
        <v>-0.33333333333333331</v>
      </c>
      <c r="C866" s="1">
        <f>'(Other Variables)'!H137</f>
        <v>-0.33333333333333331</v>
      </c>
      <c r="D866" s="1">
        <f>'(Other Variables)'!I137</f>
        <v>-0.33333333333333331</v>
      </c>
    </row>
    <row r="867" spans="1:8" ht="12.75" customHeight="1" x14ac:dyDescent="0.2">
      <c r="A867" s="1">
        <f>'(Other Variables)'!F138</f>
        <v>-0.33333333333333331</v>
      </c>
      <c r="B867" s="1">
        <f>'(Other Variables)'!G138</f>
        <v>1</v>
      </c>
      <c r="C867" s="1">
        <f>'(Other Variables)'!H138</f>
        <v>-0.33333333333333331</v>
      </c>
      <c r="D867" s="1">
        <f>'(Other Variables)'!I138</f>
        <v>-0.33333333333333331</v>
      </c>
    </row>
    <row r="868" spans="1:8" ht="12.75" customHeight="1" x14ac:dyDescent="0.2">
      <c r="A868" s="1">
        <f>'(Other Variables)'!F139</f>
        <v>-0.33333333333333331</v>
      </c>
      <c r="B868" s="1">
        <f>'(Other Variables)'!G139</f>
        <v>-0.33333333333333331</v>
      </c>
      <c r="C868" s="1">
        <f>'(Other Variables)'!H139</f>
        <v>1</v>
      </c>
      <c r="D868" s="1">
        <f>'(Other Variables)'!I139</f>
        <v>-0.33333333333333331</v>
      </c>
    </row>
    <row r="869" spans="1:8" ht="12.75" customHeight="1" x14ac:dyDescent="0.2">
      <c r="A869" s="1">
        <f>'(Other Variables)'!F140</f>
        <v>-0.33333333333333331</v>
      </c>
      <c r="B869" s="1">
        <f>'(Other Variables)'!G140</f>
        <v>-0.33333333333333331</v>
      </c>
      <c r="C869" s="1">
        <f>'(Other Variables)'!H140</f>
        <v>-0.33333333333333331</v>
      </c>
      <c r="D869" s="1">
        <f>'(Other Variables)'!I140</f>
        <v>1</v>
      </c>
    </row>
    <row r="870" spans="1:8" ht="12.75" customHeight="1" x14ac:dyDescent="0.2">
      <c r="A870">
        <f t="array" ref="A870:E874">LINEST(A865:D865,A866:D869,TRUE,TRUE)</f>
        <v>0</v>
      </c>
      <c r="B870">
        <v>0</v>
      </c>
      <c r="C870">
        <v>0</v>
      </c>
      <c r="D870">
        <v>0</v>
      </c>
      <c r="E870">
        <v>0</v>
      </c>
    </row>
    <row r="871" spans="1:8" ht="12.75" customHeight="1" x14ac:dyDescent="0.2">
      <c r="A871">
        <v>0</v>
      </c>
      <c r="B871">
        <v>0</v>
      </c>
      <c r="C871">
        <v>0</v>
      </c>
      <c r="D871">
        <v>0</v>
      </c>
      <c r="E871">
        <v>0</v>
      </c>
    </row>
    <row r="872" spans="1:8" ht="12.75" customHeight="1" x14ac:dyDescent="0.2">
      <c r="A872">
        <v>1</v>
      </c>
      <c r="B872">
        <v>0</v>
      </c>
      <c r="C872" t="e">
        <v>#N/A</v>
      </c>
      <c r="D872" t="e">
        <v>#N/A</v>
      </c>
      <c r="E872" t="e">
        <v>#N/A</v>
      </c>
    </row>
    <row r="873" spans="1:8" ht="12.75" customHeight="1" x14ac:dyDescent="0.2">
      <c r="A873" t="e">
        <v>#NUM!</v>
      </c>
      <c r="B873">
        <v>0</v>
      </c>
      <c r="C873" t="e">
        <v>#N/A</v>
      </c>
      <c r="D873" t="e">
        <v>#N/A</v>
      </c>
      <c r="E873" t="e">
        <v>#N/A</v>
      </c>
    </row>
    <row r="874" spans="1:8" ht="12.75" customHeight="1" x14ac:dyDescent="0.2">
      <c r="A874">
        <v>0</v>
      </c>
      <c r="B874">
        <v>0</v>
      </c>
      <c r="C874" t="e">
        <v>#N/A</v>
      </c>
      <c r="D874" t="e">
        <v>#N/A</v>
      </c>
      <c r="E874" t="e">
        <v>#N/A</v>
      </c>
    </row>
    <row r="876" spans="1:8" ht="12.75" customHeight="1" x14ac:dyDescent="0.2">
      <c r="A876" s="1">
        <f>'Sales History'!B101</f>
        <v>0</v>
      </c>
      <c r="B876" s="1">
        <f>'Sales History'!C101</f>
        <v>0</v>
      </c>
      <c r="C876" s="1">
        <f>'Sales History'!D101</f>
        <v>0</v>
      </c>
      <c r="D876" s="1">
        <f>'Sales History'!E101</f>
        <v>0</v>
      </c>
      <c r="E876" s="1">
        <f>'Sales History'!G101</f>
        <v>0</v>
      </c>
      <c r="F876" s="1">
        <f>'Sales History'!H101</f>
        <v>0</v>
      </c>
      <c r="G876" s="1">
        <f>'Sales History'!I101</f>
        <v>0</v>
      </c>
      <c r="H876" s="1">
        <f>'Sales History'!J101</f>
        <v>0</v>
      </c>
    </row>
    <row r="877" spans="1:8" ht="12.75" customHeight="1" x14ac:dyDescent="0.2">
      <c r="A877" s="1">
        <f>'(Other Variables)'!B137</f>
        <v>1</v>
      </c>
      <c r="B877" s="1">
        <f>'(Other Variables)'!C137</f>
        <v>-0.33333333333333331</v>
      </c>
      <c r="C877" s="1">
        <f>'(Other Variables)'!D137</f>
        <v>-0.33333333333333331</v>
      </c>
      <c r="D877" s="1">
        <f>'(Other Variables)'!E137</f>
        <v>-0.33333333333333331</v>
      </c>
      <c r="E877" s="1">
        <f>'(Other Variables)'!F137</f>
        <v>1</v>
      </c>
      <c r="F877" s="1">
        <f>'(Other Variables)'!G137</f>
        <v>-0.33333333333333331</v>
      </c>
      <c r="G877" s="1">
        <f>'(Other Variables)'!H137</f>
        <v>-0.33333333333333331</v>
      </c>
      <c r="H877" s="1">
        <f>'(Other Variables)'!I137</f>
        <v>-0.33333333333333331</v>
      </c>
    </row>
    <row r="878" spans="1:8" ht="12.75" customHeight="1" x14ac:dyDescent="0.2">
      <c r="A878" s="1">
        <f>'(Other Variables)'!B138</f>
        <v>-0.33333333333333331</v>
      </c>
      <c r="B878" s="1">
        <f>'(Other Variables)'!C138</f>
        <v>1</v>
      </c>
      <c r="C878" s="1">
        <f>'(Other Variables)'!D138</f>
        <v>-0.33333333333333331</v>
      </c>
      <c r="D878" s="1">
        <f>'(Other Variables)'!E138</f>
        <v>-0.33333333333333331</v>
      </c>
      <c r="E878" s="1">
        <f>'(Other Variables)'!F138</f>
        <v>-0.33333333333333331</v>
      </c>
      <c r="F878" s="1">
        <f>'(Other Variables)'!G138</f>
        <v>1</v>
      </c>
      <c r="G878" s="1">
        <f>'(Other Variables)'!H138</f>
        <v>-0.33333333333333331</v>
      </c>
      <c r="H878" s="1">
        <f>'(Other Variables)'!I138</f>
        <v>-0.33333333333333331</v>
      </c>
    </row>
    <row r="879" spans="1:8" ht="12.75" customHeight="1" x14ac:dyDescent="0.2">
      <c r="A879" s="1">
        <f>'(Other Variables)'!B139</f>
        <v>-0.33333333333333331</v>
      </c>
      <c r="B879" s="1">
        <f>'(Other Variables)'!C139</f>
        <v>-0.33333333333333331</v>
      </c>
      <c r="C879" s="1">
        <f>'(Other Variables)'!D139</f>
        <v>1</v>
      </c>
      <c r="D879" s="1">
        <f>'(Other Variables)'!E139</f>
        <v>-0.33333333333333331</v>
      </c>
      <c r="E879" s="1">
        <f>'(Other Variables)'!F139</f>
        <v>-0.33333333333333331</v>
      </c>
      <c r="F879" s="1">
        <f>'(Other Variables)'!G139</f>
        <v>-0.33333333333333331</v>
      </c>
      <c r="G879" s="1">
        <f>'(Other Variables)'!H139</f>
        <v>1</v>
      </c>
      <c r="H879" s="1">
        <f>'(Other Variables)'!I139</f>
        <v>-0.33333333333333331</v>
      </c>
    </row>
    <row r="880" spans="1:8" ht="12.75" customHeight="1" x14ac:dyDescent="0.2">
      <c r="A880" s="1">
        <f>'(Other Variables)'!B140</f>
        <v>-0.33333333333333331</v>
      </c>
      <c r="B880" s="1">
        <f>'(Other Variables)'!C140</f>
        <v>-0.33333333333333331</v>
      </c>
      <c r="C880" s="1">
        <f>'(Other Variables)'!D140</f>
        <v>-0.33333333333333331</v>
      </c>
      <c r="D880" s="1">
        <f>'(Other Variables)'!E140</f>
        <v>1</v>
      </c>
      <c r="E880" s="1">
        <f>'(Other Variables)'!F140</f>
        <v>-0.33333333333333331</v>
      </c>
      <c r="F880" s="1">
        <f>'(Other Variables)'!G140</f>
        <v>-0.33333333333333331</v>
      </c>
      <c r="G880" s="1">
        <f>'(Other Variables)'!H140</f>
        <v>-0.33333333333333331</v>
      </c>
      <c r="H880" s="1">
        <f>'(Other Variables)'!I140</f>
        <v>1</v>
      </c>
    </row>
    <row r="881" spans="1:7" ht="12.75" customHeight="1" x14ac:dyDescent="0.2">
      <c r="A881">
        <f t="array" ref="A881:E885">LINEST(A876:H876,A877:H880,TRUE,TRUE)</f>
        <v>0</v>
      </c>
      <c r="B881">
        <v>0</v>
      </c>
      <c r="C881">
        <v>0</v>
      </c>
      <c r="D881">
        <v>0</v>
      </c>
      <c r="E881">
        <v>0</v>
      </c>
    </row>
    <row r="882" spans="1:7" ht="12.75" customHeight="1" x14ac:dyDescent="0.2">
      <c r="A882">
        <v>0</v>
      </c>
      <c r="B882">
        <v>0</v>
      </c>
      <c r="C882">
        <v>0</v>
      </c>
      <c r="D882">
        <v>0</v>
      </c>
      <c r="E882">
        <v>0</v>
      </c>
    </row>
    <row r="883" spans="1:7" ht="12.75" customHeight="1" x14ac:dyDescent="0.2">
      <c r="A883">
        <v>1</v>
      </c>
      <c r="B883">
        <v>0</v>
      </c>
      <c r="C883" t="e">
        <v>#N/A</v>
      </c>
      <c r="D883" t="e">
        <v>#N/A</v>
      </c>
      <c r="E883" t="e">
        <v>#N/A</v>
      </c>
    </row>
    <row r="884" spans="1:7" ht="12.75" customHeight="1" x14ac:dyDescent="0.2">
      <c r="A884" t="e">
        <v>#NUM!</v>
      </c>
      <c r="B884">
        <v>4</v>
      </c>
      <c r="C884" t="e">
        <v>#N/A</v>
      </c>
      <c r="D884" t="e">
        <v>#N/A</v>
      </c>
      <c r="E884" t="e">
        <v>#N/A</v>
      </c>
    </row>
    <row r="885" spans="1:7" ht="12.75" customHeight="1" x14ac:dyDescent="0.2">
      <c r="A885">
        <v>0</v>
      </c>
      <c r="B885">
        <v>0</v>
      </c>
      <c r="C885" t="e">
        <v>#N/A</v>
      </c>
      <c r="D885" t="e">
        <v>#N/A</v>
      </c>
      <c r="E885" t="e">
        <v>#N/A</v>
      </c>
    </row>
    <row r="887" spans="1:7" ht="12.75" customHeight="1" x14ac:dyDescent="0.2">
      <c r="A887" s="1">
        <f>'Sales History'!C101</f>
        <v>0</v>
      </c>
      <c r="B887" s="1">
        <f>'Sales History'!D101</f>
        <v>0</v>
      </c>
      <c r="C887" s="1">
        <f>'Sales History'!E101</f>
        <v>0</v>
      </c>
      <c r="D887" s="1">
        <f>'Sales History'!G101</f>
        <v>0</v>
      </c>
      <c r="E887" s="1">
        <f>'Sales History'!H101</f>
        <v>0</v>
      </c>
      <c r="F887" s="1">
        <f>'Sales History'!I101</f>
        <v>0</v>
      </c>
      <c r="G887" s="1">
        <f>'Sales History'!J101</f>
        <v>0</v>
      </c>
    </row>
    <row r="888" spans="1:7" ht="12.75" customHeight="1" x14ac:dyDescent="0.2">
      <c r="A888" s="1">
        <f>'(Other Variables)'!C137</f>
        <v>-0.33333333333333331</v>
      </c>
      <c r="B888" s="1">
        <f>'(Other Variables)'!D137</f>
        <v>-0.33333333333333331</v>
      </c>
      <c r="C888" s="1">
        <f>'(Other Variables)'!E137</f>
        <v>-0.33333333333333331</v>
      </c>
      <c r="D888" s="1">
        <f>'(Other Variables)'!F137</f>
        <v>1</v>
      </c>
      <c r="E888" s="1">
        <f>'(Other Variables)'!G137</f>
        <v>-0.33333333333333331</v>
      </c>
      <c r="F888" s="1">
        <f>'(Other Variables)'!H137</f>
        <v>-0.33333333333333331</v>
      </c>
      <c r="G888" s="1">
        <f>'(Other Variables)'!I137</f>
        <v>-0.33333333333333331</v>
      </c>
    </row>
    <row r="889" spans="1:7" ht="12.75" customHeight="1" x14ac:dyDescent="0.2">
      <c r="A889" s="1">
        <f>'(Other Variables)'!C138</f>
        <v>1</v>
      </c>
      <c r="B889" s="1">
        <f>'(Other Variables)'!D138</f>
        <v>-0.33333333333333331</v>
      </c>
      <c r="C889" s="1">
        <f>'(Other Variables)'!E138</f>
        <v>-0.33333333333333331</v>
      </c>
      <c r="D889" s="1">
        <f>'(Other Variables)'!F138</f>
        <v>-0.33333333333333331</v>
      </c>
      <c r="E889" s="1">
        <f>'(Other Variables)'!G138</f>
        <v>1</v>
      </c>
      <c r="F889" s="1">
        <f>'(Other Variables)'!H138</f>
        <v>-0.33333333333333331</v>
      </c>
      <c r="G889" s="1">
        <f>'(Other Variables)'!I138</f>
        <v>-0.33333333333333331</v>
      </c>
    </row>
    <row r="890" spans="1:7" ht="12.75" customHeight="1" x14ac:dyDescent="0.2">
      <c r="A890" s="1">
        <f>'(Other Variables)'!C139</f>
        <v>-0.33333333333333331</v>
      </c>
      <c r="B890" s="1">
        <f>'(Other Variables)'!D139</f>
        <v>1</v>
      </c>
      <c r="C890" s="1">
        <f>'(Other Variables)'!E139</f>
        <v>-0.33333333333333331</v>
      </c>
      <c r="D890" s="1">
        <f>'(Other Variables)'!F139</f>
        <v>-0.33333333333333331</v>
      </c>
      <c r="E890" s="1">
        <f>'(Other Variables)'!G139</f>
        <v>-0.33333333333333331</v>
      </c>
      <c r="F890" s="1">
        <f>'(Other Variables)'!H139</f>
        <v>1</v>
      </c>
      <c r="G890" s="1">
        <f>'(Other Variables)'!I139</f>
        <v>-0.33333333333333331</v>
      </c>
    </row>
    <row r="891" spans="1:7" ht="12.75" customHeight="1" x14ac:dyDescent="0.2">
      <c r="A891" s="1">
        <f>'(Other Variables)'!C140</f>
        <v>-0.33333333333333331</v>
      </c>
      <c r="B891" s="1">
        <f>'(Other Variables)'!D140</f>
        <v>-0.33333333333333331</v>
      </c>
      <c r="C891" s="1">
        <f>'(Other Variables)'!E140</f>
        <v>1</v>
      </c>
      <c r="D891" s="1">
        <f>'(Other Variables)'!F140</f>
        <v>-0.33333333333333331</v>
      </c>
      <c r="E891" s="1">
        <f>'(Other Variables)'!G140</f>
        <v>-0.33333333333333331</v>
      </c>
      <c r="F891" s="1">
        <f>'(Other Variables)'!H140</f>
        <v>-0.33333333333333331</v>
      </c>
      <c r="G891" s="1">
        <f>'(Other Variables)'!I140</f>
        <v>1</v>
      </c>
    </row>
    <row r="892" spans="1:7" ht="12.75" customHeight="1" x14ac:dyDescent="0.2">
      <c r="A892">
        <f t="array" ref="A892:E896">LINEST(A887:G887,A888:G891,TRUE,TRUE)</f>
        <v>0</v>
      </c>
      <c r="B892">
        <v>0</v>
      </c>
      <c r="C892">
        <v>0</v>
      </c>
      <c r="D892">
        <v>0</v>
      </c>
      <c r="E892">
        <v>0</v>
      </c>
    </row>
    <row r="893" spans="1:7" ht="12.75" customHeight="1" x14ac:dyDescent="0.2">
      <c r="A893">
        <v>0</v>
      </c>
      <c r="B893">
        <v>0</v>
      </c>
      <c r="C893">
        <v>0</v>
      </c>
      <c r="D893">
        <v>0</v>
      </c>
      <c r="E893">
        <v>0</v>
      </c>
    </row>
    <row r="894" spans="1:7" ht="12.75" customHeight="1" x14ac:dyDescent="0.2">
      <c r="A894">
        <v>1</v>
      </c>
      <c r="B894">
        <v>0</v>
      </c>
      <c r="C894" t="e">
        <v>#N/A</v>
      </c>
      <c r="D894" t="e">
        <v>#N/A</v>
      </c>
      <c r="E894" t="e">
        <v>#N/A</v>
      </c>
    </row>
    <row r="895" spans="1:7" ht="12.75" customHeight="1" x14ac:dyDescent="0.2">
      <c r="A895" t="e">
        <v>#NUM!</v>
      </c>
      <c r="B895">
        <v>3</v>
      </c>
      <c r="C895" t="e">
        <v>#N/A</v>
      </c>
      <c r="D895" t="e">
        <v>#N/A</v>
      </c>
      <c r="E895" t="e">
        <v>#N/A</v>
      </c>
    </row>
    <row r="896" spans="1:7" ht="12.75" customHeight="1" x14ac:dyDescent="0.2">
      <c r="A896">
        <v>0</v>
      </c>
      <c r="B896">
        <v>0</v>
      </c>
      <c r="C896" t="e">
        <v>#N/A</v>
      </c>
      <c r="D896" t="e">
        <v>#N/A</v>
      </c>
      <c r="E896" t="e">
        <v>#N/A</v>
      </c>
    </row>
    <row r="898" spans="1:6" ht="12.75" customHeight="1" x14ac:dyDescent="0.2">
      <c r="A898" s="1">
        <f>'Sales History'!D101</f>
        <v>0</v>
      </c>
      <c r="B898" s="1">
        <f>'Sales History'!E101</f>
        <v>0</v>
      </c>
      <c r="C898" s="1">
        <f>'Sales History'!G101</f>
        <v>0</v>
      </c>
      <c r="D898" s="1">
        <f>'Sales History'!H101</f>
        <v>0</v>
      </c>
      <c r="E898" s="1">
        <f>'Sales History'!I101</f>
        <v>0</v>
      </c>
      <c r="F898" s="1">
        <f>'Sales History'!J101</f>
        <v>0</v>
      </c>
    </row>
    <row r="899" spans="1:6" ht="12.75" customHeight="1" x14ac:dyDescent="0.2">
      <c r="A899" s="1">
        <f>'(Other Variables)'!D137</f>
        <v>-0.33333333333333331</v>
      </c>
      <c r="B899" s="1">
        <f>'(Other Variables)'!E137</f>
        <v>-0.33333333333333331</v>
      </c>
      <c r="C899" s="1">
        <f>'(Other Variables)'!F137</f>
        <v>1</v>
      </c>
      <c r="D899" s="1">
        <f>'(Other Variables)'!G137</f>
        <v>-0.33333333333333331</v>
      </c>
      <c r="E899" s="1">
        <f>'(Other Variables)'!H137</f>
        <v>-0.33333333333333331</v>
      </c>
      <c r="F899" s="1">
        <f>'(Other Variables)'!I137</f>
        <v>-0.33333333333333331</v>
      </c>
    </row>
    <row r="900" spans="1:6" ht="12.75" customHeight="1" x14ac:dyDescent="0.2">
      <c r="A900" s="1">
        <f>'(Other Variables)'!D138</f>
        <v>-0.33333333333333331</v>
      </c>
      <c r="B900" s="1">
        <f>'(Other Variables)'!E138</f>
        <v>-0.33333333333333331</v>
      </c>
      <c r="C900" s="1">
        <f>'(Other Variables)'!F138</f>
        <v>-0.33333333333333331</v>
      </c>
      <c r="D900" s="1">
        <f>'(Other Variables)'!G138</f>
        <v>1</v>
      </c>
      <c r="E900" s="1">
        <f>'(Other Variables)'!H138</f>
        <v>-0.33333333333333331</v>
      </c>
      <c r="F900" s="1">
        <f>'(Other Variables)'!I138</f>
        <v>-0.33333333333333331</v>
      </c>
    </row>
    <row r="901" spans="1:6" ht="12.75" customHeight="1" x14ac:dyDescent="0.2">
      <c r="A901" s="1">
        <f>'(Other Variables)'!D139</f>
        <v>1</v>
      </c>
      <c r="B901" s="1">
        <f>'(Other Variables)'!E139</f>
        <v>-0.33333333333333331</v>
      </c>
      <c r="C901" s="1">
        <f>'(Other Variables)'!F139</f>
        <v>-0.33333333333333331</v>
      </c>
      <c r="D901" s="1">
        <f>'(Other Variables)'!G139</f>
        <v>-0.33333333333333331</v>
      </c>
      <c r="E901" s="1">
        <f>'(Other Variables)'!H139</f>
        <v>1</v>
      </c>
      <c r="F901" s="1">
        <f>'(Other Variables)'!I139</f>
        <v>-0.33333333333333331</v>
      </c>
    </row>
    <row r="902" spans="1:6" ht="12.75" customHeight="1" x14ac:dyDescent="0.2">
      <c r="A902" s="1">
        <f>'(Other Variables)'!D140</f>
        <v>-0.33333333333333331</v>
      </c>
      <c r="B902" s="1">
        <f>'(Other Variables)'!E140</f>
        <v>1</v>
      </c>
      <c r="C902" s="1">
        <f>'(Other Variables)'!F140</f>
        <v>-0.33333333333333331</v>
      </c>
      <c r="D902" s="1">
        <f>'(Other Variables)'!G140</f>
        <v>-0.33333333333333331</v>
      </c>
      <c r="E902" s="1">
        <f>'(Other Variables)'!H140</f>
        <v>-0.33333333333333331</v>
      </c>
      <c r="F902" s="1">
        <f>'(Other Variables)'!I140</f>
        <v>1</v>
      </c>
    </row>
    <row r="903" spans="1:6" ht="12.75" customHeight="1" x14ac:dyDescent="0.2">
      <c r="A903">
        <f t="array" ref="A903:E907">LINEST(A898:F898,A899:F902,TRUE,TRUE)</f>
        <v>0</v>
      </c>
      <c r="B903">
        <v>0</v>
      </c>
      <c r="C903">
        <v>0</v>
      </c>
      <c r="D903">
        <v>0</v>
      </c>
      <c r="E903">
        <v>0</v>
      </c>
    </row>
    <row r="904" spans="1:6" ht="12.75" customHeight="1" x14ac:dyDescent="0.2">
      <c r="A904">
        <v>0</v>
      </c>
      <c r="B904">
        <v>0</v>
      </c>
      <c r="C904">
        <v>0</v>
      </c>
      <c r="D904">
        <v>0</v>
      </c>
      <c r="E904">
        <v>0</v>
      </c>
    </row>
    <row r="905" spans="1:6" ht="12.75" customHeight="1" x14ac:dyDescent="0.2">
      <c r="A905">
        <v>1</v>
      </c>
      <c r="B905">
        <v>0</v>
      </c>
      <c r="C905" t="e">
        <v>#N/A</v>
      </c>
      <c r="D905" t="e">
        <v>#N/A</v>
      </c>
      <c r="E905" t="e">
        <v>#N/A</v>
      </c>
    </row>
    <row r="906" spans="1:6" ht="12.75" customHeight="1" x14ac:dyDescent="0.2">
      <c r="A906" t="e">
        <v>#NUM!</v>
      </c>
      <c r="B906">
        <v>2</v>
      </c>
      <c r="C906" t="e">
        <v>#N/A</v>
      </c>
      <c r="D906" t="e">
        <v>#N/A</v>
      </c>
      <c r="E906" t="e">
        <v>#N/A</v>
      </c>
    </row>
    <row r="907" spans="1:6" ht="12.75" customHeight="1" x14ac:dyDescent="0.2">
      <c r="A907">
        <v>0</v>
      </c>
      <c r="B907">
        <v>0</v>
      </c>
      <c r="C907" t="e">
        <v>#N/A</v>
      </c>
      <c r="D907" t="e">
        <v>#N/A</v>
      </c>
      <c r="E907" t="e">
        <v>#N/A</v>
      </c>
    </row>
    <row r="909" spans="1:6" ht="12.75" customHeight="1" x14ac:dyDescent="0.2">
      <c r="A909" s="1">
        <f>'Sales History'!E101</f>
        <v>0</v>
      </c>
      <c r="B909" s="1">
        <f>'Sales History'!G101</f>
        <v>0</v>
      </c>
      <c r="C909" s="1">
        <f>'Sales History'!H101</f>
        <v>0</v>
      </c>
      <c r="D909" s="1">
        <f>'Sales History'!I101</f>
        <v>0</v>
      </c>
      <c r="E909" s="1">
        <f>'Sales History'!J101</f>
        <v>0</v>
      </c>
    </row>
    <row r="910" spans="1:6" ht="12.75" customHeight="1" x14ac:dyDescent="0.2">
      <c r="A910" s="1">
        <f>'(Other Variables)'!E137</f>
        <v>-0.33333333333333331</v>
      </c>
      <c r="B910" s="1">
        <f>'(Other Variables)'!F137</f>
        <v>1</v>
      </c>
      <c r="C910" s="1">
        <f>'(Other Variables)'!G137</f>
        <v>-0.33333333333333331</v>
      </c>
      <c r="D910" s="1">
        <f>'(Other Variables)'!H137</f>
        <v>-0.33333333333333331</v>
      </c>
      <c r="E910" s="1">
        <f>'(Other Variables)'!I137</f>
        <v>-0.33333333333333331</v>
      </c>
    </row>
    <row r="911" spans="1:6" ht="12.75" customHeight="1" x14ac:dyDescent="0.2">
      <c r="A911" s="1">
        <f>'(Other Variables)'!E138</f>
        <v>-0.33333333333333331</v>
      </c>
      <c r="B911" s="1">
        <f>'(Other Variables)'!F138</f>
        <v>-0.33333333333333331</v>
      </c>
      <c r="C911" s="1">
        <f>'(Other Variables)'!G138</f>
        <v>1</v>
      </c>
      <c r="D911" s="1">
        <f>'(Other Variables)'!H138</f>
        <v>-0.33333333333333331</v>
      </c>
      <c r="E911" s="1">
        <f>'(Other Variables)'!I138</f>
        <v>-0.33333333333333331</v>
      </c>
    </row>
    <row r="912" spans="1:6" ht="12.75" customHeight="1" x14ac:dyDescent="0.2">
      <c r="A912" s="1">
        <f>'(Other Variables)'!E139</f>
        <v>-0.33333333333333331</v>
      </c>
      <c r="B912" s="1">
        <f>'(Other Variables)'!F139</f>
        <v>-0.33333333333333331</v>
      </c>
      <c r="C912" s="1">
        <f>'(Other Variables)'!G139</f>
        <v>-0.33333333333333331</v>
      </c>
      <c r="D912" s="1">
        <f>'(Other Variables)'!H139</f>
        <v>1</v>
      </c>
      <c r="E912" s="1">
        <f>'(Other Variables)'!I139</f>
        <v>-0.33333333333333331</v>
      </c>
    </row>
    <row r="913" spans="1:5" ht="12.75" customHeight="1" x14ac:dyDescent="0.2">
      <c r="A913" s="1">
        <f>'(Other Variables)'!E140</f>
        <v>1</v>
      </c>
      <c r="B913" s="1">
        <f>'(Other Variables)'!F140</f>
        <v>-0.33333333333333331</v>
      </c>
      <c r="C913" s="1">
        <f>'(Other Variables)'!G140</f>
        <v>-0.33333333333333331</v>
      </c>
      <c r="D913" s="1">
        <f>'(Other Variables)'!H140</f>
        <v>-0.33333333333333331</v>
      </c>
      <c r="E913" s="1">
        <f>'(Other Variables)'!I140</f>
        <v>1</v>
      </c>
    </row>
    <row r="914" spans="1:5" ht="12.75" customHeight="1" x14ac:dyDescent="0.2">
      <c r="A914">
        <f t="array" ref="A914:E918">LINEST(A909:E909,A910:E913,TRUE,TRUE)</f>
        <v>0</v>
      </c>
      <c r="B914">
        <v>0</v>
      </c>
      <c r="C914">
        <v>0</v>
      </c>
      <c r="D914">
        <v>0</v>
      </c>
      <c r="E914">
        <v>0</v>
      </c>
    </row>
    <row r="915" spans="1:5" ht="12.75" customHeight="1" x14ac:dyDescent="0.2">
      <c r="A915">
        <v>0</v>
      </c>
      <c r="B915">
        <v>0</v>
      </c>
      <c r="C915">
        <v>0</v>
      </c>
      <c r="D915">
        <v>0</v>
      </c>
      <c r="E915">
        <v>0</v>
      </c>
    </row>
    <row r="916" spans="1:5" ht="12.75" customHeight="1" x14ac:dyDescent="0.2">
      <c r="A916">
        <v>1</v>
      </c>
      <c r="B916">
        <v>0</v>
      </c>
      <c r="C916" t="e">
        <v>#N/A</v>
      </c>
      <c r="D916" t="e">
        <v>#N/A</v>
      </c>
      <c r="E916" t="e">
        <v>#N/A</v>
      </c>
    </row>
    <row r="917" spans="1:5" ht="12.75" customHeight="1" x14ac:dyDescent="0.2">
      <c r="A917" t="e">
        <v>#NUM!</v>
      </c>
      <c r="B917">
        <v>1</v>
      </c>
      <c r="C917" t="e">
        <v>#N/A</v>
      </c>
      <c r="D917" t="e">
        <v>#N/A</v>
      </c>
      <c r="E917" t="e">
        <v>#N/A</v>
      </c>
    </row>
    <row r="918" spans="1:5" ht="12.75" customHeight="1" x14ac:dyDescent="0.2">
      <c r="A918">
        <v>0</v>
      </c>
      <c r="B918">
        <v>0</v>
      </c>
      <c r="C918" t="e">
        <v>#N/A</v>
      </c>
      <c r="D918" t="e">
        <v>#N/A</v>
      </c>
      <c r="E918" t="e">
        <v>#N/A</v>
      </c>
    </row>
    <row r="920" spans="1:5" ht="12.75" customHeight="1" x14ac:dyDescent="0.2">
      <c r="A920" s="1">
        <f>'Sales History'!G101</f>
        <v>0</v>
      </c>
      <c r="B920" s="1">
        <f>'Sales History'!H101</f>
        <v>0</v>
      </c>
      <c r="C920" s="1">
        <f>'Sales History'!I101</f>
        <v>0</v>
      </c>
      <c r="D920" s="1">
        <f>'Sales History'!J101</f>
        <v>0</v>
      </c>
    </row>
    <row r="921" spans="1:5" ht="12.75" customHeight="1" x14ac:dyDescent="0.2">
      <c r="A921" s="1">
        <f>'(Other Variables)'!F137</f>
        <v>1</v>
      </c>
      <c r="B921" s="1">
        <f>'(Other Variables)'!G137</f>
        <v>-0.33333333333333331</v>
      </c>
      <c r="C921" s="1">
        <f>'(Other Variables)'!H137</f>
        <v>-0.33333333333333331</v>
      </c>
      <c r="D921" s="1">
        <f>'(Other Variables)'!I137</f>
        <v>-0.33333333333333331</v>
      </c>
    </row>
    <row r="922" spans="1:5" ht="12.75" customHeight="1" x14ac:dyDescent="0.2">
      <c r="A922" s="1">
        <f>'(Other Variables)'!F138</f>
        <v>-0.33333333333333331</v>
      </c>
      <c r="B922" s="1">
        <f>'(Other Variables)'!G138</f>
        <v>1</v>
      </c>
      <c r="C922" s="1">
        <f>'(Other Variables)'!H138</f>
        <v>-0.33333333333333331</v>
      </c>
      <c r="D922" s="1">
        <f>'(Other Variables)'!I138</f>
        <v>-0.33333333333333331</v>
      </c>
    </row>
    <row r="923" spans="1:5" ht="12.75" customHeight="1" x14ac:dyDescent="0.2">
      <c r="A923" s="1">
        <f>'(Other Variables)'!F139</f>
        <v>-0.33333333333333331</v>
      </c>
      <c r="B923" s="1">
        <f>'(Other Variables)'!G139</f>
        <v>-0.33333333333333331</v>
      </c>
      <c r="C923" s="1">
        <f>'(Other Variables)'!H139</f>
        <v>1</v>
      </c>
      <c r="D923" s="1">
        <f>'(Other Variables)'!I139</f>
        <v>-0.33333333333333331</v>
      </c>
    </row>
    <row r="924" spans="1:5" ht="12.75" customHeight="1" x14ac:dyDescent="0.2">
      <c r="A924" s="1">
        <f>'(Other Variables)'!F140</f>
        <v>-0.33333333333333331</v>
      </c>
      <c r="B924" s="1">
        <f>'(Other Variables)'!G140</f>
        <v>-0.33333333333333331</v>
      </c>
      <c r="C924" s="1">
        <f>'(Other Variables)'!H140</f>
        <v>-0.33333333333333331</v>
      </c>
      <c r="D924" s="1">
        <f>'(Other Variables)'!I140</f>
        <v>1</v>
      </c>
    </row>
    <row r="925" spans="1:5" ht="12.75" customHeight="1" x14ac:dyDescent="0.2">
      <c r="A925">
        <f t="array" ref="A925:E929">LINEST(A920:D920,A921:D924,TRUE,TRUE)</f>
        <v>0</v>
      </c>
      <c r="B925">
        <v>0</v>
      </c>
      <c r="C925">
        <v>0</v>
      </c>
      <c r="D925">
        <v>0</v>
      </c>
      <c r="E925">
        <v>0</v>
      </c>
    </row>
    <row r="926" spans="1:5" ht="12.75" customHeight="1" x14ac:dyDescent="0.2">
      <c r="A926">
        <v>0</v>
      </c>
      <c r="B926">
        <v>0</v>
      </c>
      <c r="C926">
        <v>0</v>
      </c>
      <c r="D926">
        <v>0</v>
      </c>
      <c r="E926">
        <v>0</v>
      </c>
    </row>
    <row r="927" spans="1:5" ht="12.75" customHeight="1" x14ac:dyDescent="0.2">
      <c r="A927">
        <v>1</v>
      </c>
      <c r="B927">
        <v>0</v>
      </c>
      <c r="C927" t="e">
        <v>#N/A</v>
      </c>
      <c r="D927" t="e">
        <v>#N/A</v>
      </c>
      <c r="E927" t="e">
        <v>#N/A</v>
      </c>
    </row>
    <row r="928" spans="1:5" ht="12.75" customHeight="1" x14ac:dyDescent="0.2">
      <c r="A928" t="e">
        <v>#NUM!</v>
      </c>
      <c r="B928">
        <v>0</v>
      </c>
      <c r="C928" t="e">
        <v>#N/A</v>
      </c>
      <c r="D928" t="e">
        <v>#N/A</v>
      </c>
      <c r="E928" t="e">
        <v>#N/A</v>
      </c>
    </row>
    <row r="929" spans="1:8" ht="12.75" customHeight="1" x14ac:dyDescent="0.2">
      <c r="A929">
        <v>0</v>
      </c>
      <c r="B929">
        <v>0</v>
      </c>
      <c r="C929" t="e">
        <v>#N/A</v>
      </c>
      <c r="D929" t="e">
        <v>#N/A</v>
      </c>
      <c r="E929" t="e">
        <v>#N/A</v>
      </c>
    </row>
    <row r="931" spans="1:8" ht="12.75" customHeight="1" x14ac:dyDescent="0.2">
      <c r="A931" s="1">
        <f>'Sales History'!B104</f>
        <v>0</v>
      </c>
      <c r="B931" s="1">
        <f>'Sales History'!C104</f>
        <v>0</v>
      </c>
      <c r="C931" s="1">
        <f>'Sales History'!D104</f>
        <v>0</v>
      </c>
      <c r="D931" s="1">
        <f>'Sales History'!E104</f>
        <v>0</v>
      </c>
      <c r="E931" s="1">
        <f>'Sales History'!G104</f>
        <v>0</v>
      </c>
      <c r="F931" s="1">
        <f>'Sales History'!H104</f>
        <v>0</v>
      </c>
      <c r="G931" s="1">
        <f>'Sales History'!I104</f>
        <v>0</v>
      </c>
      <c r="H931" s="1">
        <f>'Sales History'!J104</f>
        <v>0</v>
      </c>
    </row>
    <row r="932" spans="1:8" ht="12.75" customHeight="1" x14ac:dyDescent="0.2">
      <c r="A932" s="1">
        <f>'(Other Variables)'!B137</f>
        <v>1</v>
      </c>
      <c r="B932" s="1">
        <f>'(Other Variables)'!C137</f>
        <v>-0.33333333333333331</v>
      </c>
      <c r="C932" s="1">
        <f>'(Other Variables)'!D137</f>
        <v>-0.33333333333333331</v>
      </c>
      <c r="D932" s="1">
        <f>'(Other Variables)'!E137</f>
        <v>-0.33333333333333331</v>
      </c>
      <c r="E932" s="1">
        <f>'(Other Variables)'!F137</f>
        <v>1</v>
      </c>
      <c r="F932" s="1">
        <f>'(Other Variables)'!G137</f>
        <v>-0.33333333333333331</v>
      </c>
      <c r="G932" s="1">
        <f>'(Other Variables)'!H137</f>
        <v>-0.33333333333333331</v>
      </c>
      <c r="H932" s="1">
        <f>'(Other Variables)'!I137</f>
        <v>-0.33333333333333331</v>
      </c>
    </row>
    <row r="933" spans="1:8" ht="12.75" customHeight="1" x14ac:dyDescent="0.2">
      <c r="A933" s="1">
        <f>'(Other Variables)'!B138</f>
        <v>-0.33333333333333331</v>
      </c>
      <c r="B933" s="1">
        <f>'(Other Variables)'!C138</f>
        <v>1</v>
      </c>
      <c r="C933" s="1">
        <f>'(Other Variables)'!D138</f>
        <v>-0.33333333333333331</v>
      </c>
      <c r="D933" s="1">
        <f>'(Other Variables)'!E138</f>
        <v>-0.33333333333333331</v>
      </c>
      <c r="E933" s="1">
        <f>'(Other Variables)'!F138</f>
        <v>-0.33333333333333331</v>
      </c>
      <c r="F933" s="1">
        <f>'(Other Variables)'!G138</f>
        <v>1</v>
      </c>
      <c r="G933" s="1">
        <f>'(Other Variables)'!H138</f>
        <v>-0.33333333333333331</v>
      </c>
      <c r="H933" s="1">
        <f>'(Other Variables)'!I138</f>
        <v>-0.33333333333333331</v>
      </c>
    </row>
    <row r="934" spans="1:8" ht="12.75" customHeight="1" x14ac:dyDescent="0.2">
      <c r="A934" s="1">
        <f>'(Other Variables)'!B139</f>
        <v>-0.33333333333333331</v>
      </c>
      <c r="B934" s="1">
        <f>'(Other Variables)'!C139</f>
        <v>-0.33333333333333331</v>
      </c>
      <c r="C934" s="1">
        <f>'(Other Variables)'!D139</f>
        <v>1</v>
      </c>
      <c r="D934" s="1">
        <f>'(Other Variables)'!E139</f>
        <v>-0.33333333333333331</v>
      </c>
      <c r="E934" s="1">
        <f>'(Other Variables)'!F139</f>
        <v>-0.33333333333333331</v>
      </c>
      <c r="F934" s="1">
        <f>'(Other Variables)'!G139</f>
        <v>-0.33333333333333331</v>
      </c>
      <c r="G934" s="1">
        <f>'(Other Variables)'!H139</f>
        <v>1</v>
      </c>
      <c r="H934" s="1">
        <f>'(Other Variables)'!I139</f>
        <v>-0.33333333333333331</v>
      </c>
    </row>
    <row r="935" spans="1:8" ht="12.75" customHeight="1" x14ac:dyDescent="0.2">
      <c r="A935" s="1">
        <f>'(Other Variables)'!B140</f>
        <v>-0.33333333333333331</v>
      </c>
      <c r="B935" s="1">
        <f>'(Other Variables)'!C140</f>
        <v>-0.33333333333333331</v>
      </c>
      <c r="C935" s="1">
        <f>'(Other Variables)'!D140</f>
        <v>-0.33333333333333331</v>
      </c>
      <c r="D935" s="1">
        <f>'(Other Variables)'!E140</f>
        <v>1</v>
      </c>
      <c r="E935" s="1">
        <f>'(Other Variables)'!F140</f>
        <v>-0.33333333333333331</v>
      </c>
      <c r="F935" s="1">
        <f>'(Other Variables)'!G140</f>
        <v>-0.33333333333333331</v>
      </c>
      <c r="G935" s="1">
        <f>'(Other Variables)'!H140</f>
        <v>-0.33333333333333331</v>
      </c>
      <c r="H935" s="1">
        <f>'(Other Variables)'!I140</f>
        <v>1</v>
      </c>
    </row>
    <row r="936" spans="1:8" ht="12.75" customHeight="1" x14ac:dyDescent="0.2">
      <c r="A936">
        <f t="array" ref="A936:E940">LINEST(A931:H931,A932:H935,TRUE,TRUE)</f>
        <v>0</v>
      </c>
      <c r="B936">
        <v>0</v>
      </c>
      <c r="C936">
        <v>0</v>
      </c>
      <c r="D936">
        <v>0</v>
      </c>
      <c r="E936">
        <v>0</v>
      </c>
    </row>
    <row r="937" spans="1:8" ht="12.75" customHeight="1" x14ac:dyDescent="0.2">
      <c r="A937">
        <v>0</v>
      </c>
      <c r="B937">
        <v>0</v>
      </c>
      <c r="C937">
        <v>0</v>
      </c>
      <c r="D937">
        <v>0</v>
      </c>
      <c r="E937">
        <v>0</v>
      </c>
    </row>
    <row r="938" spans="1:8" ht="12.75" customHeight="1" x14ac:dyDescent="0.2">
      <c r="A938">
        <v>1</v>
      </c>
      <c r="B938">
        <v>0</v>
      </c>
      <c r="C938" t="e">
        <v>#N/A</v>
      </c>
      <c r="D938" t="e">
        <v>#N/A</v>
      </c>
      <c r="E938" t="e">
        <v>#N/A</v>
      </c>
    </row>
    <row r="939" spans="1:8" ht="12.75" customHeight="1" x14ac:dyDescent="0.2">
      <c r="A939" t="e">
        <v>#NUM!</v>
      </c>
      <c r="B939">
        <v>4</v>
      </c>
      <c r="C939" t="e">
        <v>#N/A</v>
      </c>
      <c r="D939" t="e">
        <v>#N/A</v>
      </c>
      <c r="E939" t="e">
        <v>#N/A</v>
      </c>
    </row>
    <row r="940" spans="1:8" ht="12.75" customHeight="1" x14ac:dyDescent="0.2">
      <c r="A940">
        <v>0</v>
      </c>
      <c r="B940">
        <v>0</v>
      </c>
      <c r="C940" t="e">
        <v>#N/A</v>
      </c>
      <c r="D940" t="e">
        <v>#N/A</v>
      </c>
      <c r="E940" t="e">
        <v>#N/A</v>
      </c>
    </row>
    <row r="942" spans="1:8" ht="12.75" customHeight="1" x14ac:dyDescent="0.2">
      <c r="A942" s="1">
        <f>'Sales History'!C104</f>
        <v>0</v>
      </c>
      <c r="B942" s="1">
        <f>'Sales History'!D104</f>
        <v>0</v>
      </c>
      <c r="C942" s="1">
        <f>'Sales History'!E104</f>
        <v>0</v>
      </c>
      <c r="D942" s="1">
        <f>'Sales History'!G104</f>
        <v>0</v>
      </c>
      <c r="E942" s="1">
        <f>'Sales History'!H104</f>
        <v>0</v>
      </c>
      <c r="F942" s="1">
        <f>'Sales History'!I104</f>
        <v>0</v>
      </c>
      <c r="G942" s="1">
        <f>'Sales History'!J104</f>
        <v>0</v>
      </c>
    </row>
    <row r="943" spans="1:8" ht="12.75" customHeight="1" x14ac:dyDescent="0.2">
      <c r="A943" s="1">
        <f>'(Other Variables)'!C137</f>
        <v>-0.33333333333333331</v>
      </c>
      <c r="B943" s="1">
        <f>'(Other Variables)'!D137</f>
        <v>-0.33333333333333331</v>
      </c>
      <c r="C943" s="1">
        <f>'(Other Variables)'!E137</f>
        <v>-0.33333333333333331</v>
      </c>
      <c r="D943" s="1">
        <f>'(Other Variables)'!F137</f>
        <v>1</v>
      </c>
      <c r="E943" s="1">
        <f>'(Other Variables)'!G137</f>
        <v>-0.33333333333333331</v>
      </c>
      <c r="F943" s="1">
        <f>'(Other Variables)'!H137</f>
        <v>-0.33333333333333331</v>
      </c>
      <c r="G943" s="1">
        <f>'(Other Variables)'!I137</f>
        <v>-0.33333333333333331</v>
      </c>
    </row>
    <row r="944" spans="1:8" ht="12.75" customHeight="1" x14ac:dyDescent="0.2">
      <c r="A944" s="1">
        <f>'(Other Variables)'!C138</f>
        <v>1</v>
      </c>
      <c r="B944" s="1">
        <f>'(Other Variables)'!D138</f>
        <v>-0.33333333333333331</v>
      </c>
      <c r="C944" s="1">
        <f>'(Other Variables)'!E138</f>
        <v>-0.33333333333333331</v>
      </c>
      <c r="D944" s="1">
        <f>'(Other Variables)'!F138</f>
        <v>-0.33333333333333331</v>
      </c>
      <c r="E944" s="1">
        <f>'(Other Variables)'!G138</f>
        <v>1</v>
      </c>
      <c r="F944" s="1">
        <f>'(Other Variables)'!H138</f>
        <v>-0.33333333333333331</v>
      </c>
      <c r="G944" s="1">
        <f>'(Other Variables)'!I138</f>
        <v>-0.33333333333333331</v>
      </c>
    </row>
    <row r="945" spans="1:7" ht="12.75" customHeight="1" x14ac:dyDescent="0.2">
      <c r="A945" s="1">
        <f>'(Other Variables)'!C139</f>
        <v>-0.33333333333333331</v>
      </c>
      <c r="B945" s="1">
        <f>'(Other Variables)'!D139</f>
        <v>1</v>
      </c>
      <c r="C945" s="1">
        <f>'(Other Variables)'!E139</f>
        <v>-0.33333333333333331</v>
      </c>
      <c r="D945" s="1">
        <f>'(Other Variables)'!F139</f>
        <v>-0.33333333333333331</v>
      </c>
      <c r="E945" s="1">
        <f>'(Other Variables)'!G139</f>
        <v>-0.33333333333333331</v>
      </c>
      <c r="F945" s="1">
        <f>'(Other Variables)'!H139</f>
        <v>1</v>
      </c>
      <c r="G945" s="1">
        <f>'(Other Variables)'!I139</f>
        <v>-0.33333333333333331</v>
      </c>
    </row>
    <row r="946" spans="1:7" ht="12.75" customHeight="1" x14ac:dyDescent="0.2">
      <c r="A946" s="1">
        <f>'(Other Variables)'!C140</f>
        <v>-0.33333333333333331</v>
      </c>
      <c r="B946" s="1">
        <f>'(Other Variables)'!D140</f>
        <v>-0.33333333333333331</v>
      </c>
      <c r="C946" s="1">
        <f>'(Other Variables)'!E140</f>
        <v>1</v>
      </c>
      <c r="D946" s="1">
        <f>'(Other Variables)'!F140</f>
        <v>-0.33333333333333331</v>
      </c>
      <c r="E946" s="1">
        <f>'(Other Variables)'!G140</f>
        <v>-0.33333333333333331</v>
      </c>
      <c r="F946" s="1">
        <f>'(Other Variables)'!H140</f>
        <v>-0.33333333333333331</v>
      </c>
      <c r="G946" s="1">
        <f>'(Other Variables)'!I140</f>
        <v>1</v>
      </c>
    </row>
    <row r="947" spans="1:7" ht="12.75" customHeight="1" x14ac:dyDescent="0.2">
      <c r="A947">
        <f t="array" ref="A947:E951">LINEST(A942:G942,A943:G946,TRUE,TRUE)</f>
        <v>0</v>
      </c>
      <c r="B947">
        <v>0</v>
      </c>
      <c r="C947">
        <v>0</v>
      </c>
      <c r="D947">
        <v>0</v>
      </c>
      <c r="E947">
        <v>0</v>
      </c>
    </row>
    <row r="948" spans="1:7" ht="12.75" customHeight="1" x14ac:dyDescent="0.2">
      <c r="A948">
        <v>0</v>
      </c>
      <c r="B948">
        <v>0</v>
      </c>
      <c r="C948">
        <v>0</v>
      </c>
      <c r="D948">
        <v>0</v>
      </c>
      <c r="E948">
        <v>0</v>
      </c>
    </row>
    <row r="949" spans="1:7" ht="12.75" customHeight="1" x14ac:dyDescent="0.2">
      <c r="A949">
        <v>1</v>
      </c>
      <c r="B949">
        <v>0</v>
      </c>
      <c r="C949" t="e">
        <v>#N/A</v>
      </c>
      <c r="D949" t="e">
        <v>#N/A</v>
      </c>
      <c r="E949" t="e">
        <v>#N/A</v>
      </c>
    </row>
    <row r="950" spans="1:7" ht="12.75" customHeight="1" x14ac:dyDescent="0.2">
      <c r="A950" t="e">
        <v>#NUM!</v>
      </c>
      <c r="B950">
        <v>3</v>
      </c>
      <c r="C950" t="e">
        <v>#N/A</v>
      </c>
      <c r="D950" t="e">
        <v>#N/A</v>
      </c>
      <c r="E950" t="e">
        <v>#N/A</v>
      </c>
    </row>
    <row r="951" spans="1:7" ht="12.75" customHeight="1" x14ac:dyDescent="0.2">
      <c r="A951">
        <v>0</v>
      </c>
      <c r="B951">
        <v>0</v>
      </c>
      <c r="C951" t="e">
        <v>#N/A</v>
      </c>
      <c r="D951" t="e">
        <v>#N/A</v>
      </c>
      <c r="E951" t="e">
        <v>#N/A</v>
      </c>
    </row>
    <row r="953" spans="1:7" ht="12.75" customHeight="1" x14ac:dyDescent="0.2">
      <c r="A953" s="1">
        <f>'Sales History'!D104</f>
        <v>0</v>
      </c>
      <c r="B953" s="1">
        <f>'Sales History'!E104</f>
        <v>0</v>
      </c>
      <c r="C953" s="1">
        <f>'Sales History'!G104</f>
        <v>0</v>
      </c>
      <c r="D953" s="1">
        <f>'Sales History'!H104</f>
        <v>0</v>
      </c>
      <c r="E953" s="1">
        <f>'Sales History'!I104</f>
        <v>0</v>
      </c>
      <c r="F953" s="1">
        <f>'Sales History'!J104</f>
        <v>0</v>
      </c>
    </row>
    <row r="954" spans="1:7" ht="12.75" customHeight="1" x14ac:dyDescent="0.2">
      <c r="A954" s="1">
        <f>'(Other Variables)'!D137</f>
        <v>-0.33333333333333331</v>
      </c>
      <c r="B954" s="1">
        <f>'(Other Variables)'!E137</f>
        <v>-0.33333333333333331</v>
      </c>
      <c r="C954" s="1">
        <f>'(Other Variables)'!F137</f>
        <v>1</v>
      </c>
      <c r="D954" s="1">
        <f>'(Other Variables)'!G137</f>
        <v>-0.33333333333333331</v>
      </c>
      <c r="E954" s="1">
        <f>'(Other Variables)'!H137</f>
        <v>-0.33333333333333331</v>
      </c>
      <c r="F954" s="1">
        <f>'(Other Variables)'!I137</f>
        <v>-0.33333333333333331</v>
      </c>
    </row>
    <row r="955" spans="1:7" ht="12.75" customHeight="1" x14ac:dyDescent="0.2">
      <c r="A955" s="1">
        <f>'(Other Variables)'!D138</f>
        <v>-0.33333333333333331</v>
      </c>
      <c r="B955" s="1">
        <f>'(Other Variables)'!E138</f>
        <v>-0.33333333333333331</v>
      </c>
      <c r="C955" s="1">
        <f>'(Other Variables)'!F138</f>
        <v>-0.33333333333333331</v>
      </c>
      <c r="D955" s="1">
        <f>'(Other Variables)'!G138</f>
        <v>1</v>
      </c>
      <c r="E955" s="1">
        <f>'(Other Variables)'!H138</f>
        <v>-0.33333333333333331</v>
      </c>
      <c r="F955" s="1">
        <f>'(Other Variables)'!I138</f>
        <v>-0.33333333333333331</v>
      </c>
    </row>
    <row r="956" spans="1:7" ht="12.75" customHeight="1" x14ac:dyDescent="0.2">
      <c r="A956" s="1">
        <f>'(Other Variables)'!D139</f>
        <v>1</v>
      </c>
      <c r="B956" s="1">
        <f>'(Other Variables)'!E139</f>
        <v>-0.33333333333333331</v>
      </c>
      <c r="C956" s="1">
        <f>'(Other Variables)'!F139</f>
        <v>-0.33333333333333331</v>
      </c>
      <c r="D956" s="1">
        <f>'(Other Variables)'!G139</f>
        <v>-0.33333333333333331</v>
      </c>
      <c r="E956" s="1">
        <f>'(Other Variables)'!H139</f>
        <v>1</v>
      </c>
      <c r="F956" s="1">
        <f>'(Other Variables)'!I139</f>
        <v>-0.33333333333333331</v>
      </c>
    </row>
    <row r="957" spans="1:7" ht="12.75" customHeight="1" x14ac:dyDescent="0.2">
      <c r="A957" s="1">
        <f>'(Other Variables)'!D140</f>
        <v>-0.33333333333333331</v>
      </c>
      <c r="B957" s="1">
        <f>'(Other Variables)'!E140</f>
        <v>1</v>
      </c>
      <c r="C957" s="1">
        <f>'(Other Variables)'!F140</f>
        <v>-0.33333333333333331</v>
      </c>
      <c r="D957" s="1">
        <f>'(Other Variables)'!G140</f>
        <v>-0.33333333333333331</v>
      </c>
      <c r="E957" s="1">
        <f>'(Other Variables)'!H140</f>
        <v>-0.33333333333333331</v>
      </c>
      <c r="F957" s="1">
        <f>'(Other Variables)'!I140</f>
        <v>1</v>
      </c>
    </row>
    <row r="958" spans="1:7" ht="12.75" customHeight="1" x14ac:dyDescent="0.2">
      <c r="A958">
        <f t="array" ref="A958:E962">LINEST(A953:F953,A954:F957,TRUE,TRUE)</f>
        <v>0</v>
      </c>
      <c r="B958">
        <v>0</v>
      </c>
      <c r="C958">
        <v>0</v>
      </c>
      <c r="D958">
        <v>0</v>
      </c>
      <c r="E958">
        <v>0</v>
      </c>
    </row>
    <row r="959" spans="1:7" ht="12.75" customHeight="1" x14ac:dyDescent="0.2">
      <c r="A959">
        <v>0</v>
      </c>
      <c r="B959">
        <v>0</v>
      </c>
      <c r="C959">
        <v>0</v>
      </c>
      <c r="D959">
        <v>0</v>
      </c>
      <c r="E959">
        <v>0</v>
      </c>
    </row>
    <row r="960" spans="1:7" ht="12.75" customHeight="1" x14ac:dyDescent="0.2">
      <c r="A960">
        <v>1</v>
      </c>
      <c r="B960">
        <v>0</v>
      </c>
      <c r="C960" t="e">
        <v>#N/A</v>
      </c>
      <c r="D960" t="e">
        <v>#N/A</v>
      </c>
      <c r="E960" t="e">
        <v>#N/A</v>
      </c>
    </row>
    <row r="961" spans="1:5" ht="12.75" customHeight="1" x14ac:dyDescent="0.2">
      <c r="A961" t="e">
        <v>#NUM!</v>
      </c>
      <c r="B961">
        <v>2</v>
      </c>
      <c r="C961" t="e">
        <v>#N/A</v>
      </c>
      <c r="D961" t="e">
        <v>#N/A</v>
      </c>
      <c r="E961" t="e">
        <v>#N/A</v>
      </c>
    </row>
    <row r="962" spans="1:5" ht="12.75" customHeight="1" x14ac:dyDescent="0.2">
      <c r="A962">
        <v>0</v>
      </c>
      <c r="B962">
        <v>0</v>
      </c>
      <c r="C962" t="e">
        <v>#N/A</v>
      </c>
      <c r="D962" t="e">
        <v>#N/A</v>
      </c>
      <c r="E962" t="e">
        <v>#N/A</v>
      </c>
    </row>
    <row r="964" spans="1:5" ht="12.75" customHeight="1" x14ac:dyDescent="0.2">
      <c r="A964" s="1">
        <f>'Sales History'!E104</f>
        <v>0</v>
      </c>
      <c r="B964" s="1">
        <f>'Sales History'!G104</f>
        <v>0</v>
      </c>
      <c r="C964" s="1">
        <f>'Sales History'!H104</f>
        <v>0</v>
      </c>
      <c r="D964" s="1">
        <f>'Sales History'!I104</f>
        <v>0</v>
      </c>
      <c r="E964" s="1">
        <f>'Sales History'!J104</f>
        <v>0</v>
      </c>
    </row>
    <row r="965" spans="1:5" ht="12.75" customHeight="1" x14ac:dyDescent="0.2">
      <c r="A965" s="1">
        <f>'(Other Variables)'!E137</f>
        <v>-0.33333333333333331</v>
      </c>
      <c r="B965" s="1">
        <f>'(Other Variables)'!F137</f>
        <v>1</v>
      </c>
      <c r="C965" s="1">
        <f>'(Other Variables)'!G137</f>
        <v>-0.33333333333333331</v>
      </c>
      <c r="D965" s="1">
        <f>'(Other Variables)'!H137</f>
        <v>-0.33333333333333331</v>
      </c>
      <c r="E965" s="1">
        <f>'(Other Variables)'!I137</f>
        <v>-0.33333333333333331</v>
      </c>
    </row>
    <row r="966" spans="1:5" ht="12.75" customHeight="1" x14ac:dyDescent="0.2">
      <c r="A966" s="1">
        <f>'(Other Variables)'!E138</f>
        <v>-0.33333333333333331</v>
      </c>
      <c r="B966" s="1">
        <f>'(Other Variables)'!F138</f>
        <v>-0.33333333333333331</v>
      </c>
      <c r="C966" s="1">
        <f>'(Other Variables)'!G138</f>
        <v>1</v>
      </c>
      <c r="D966" s="1">
        <f>'(Other Variables)'!H138</f>
        <v>-0.33333333333333331</v>
      </c>
      <c r="E966" s="1">
        <f>'(Other Variables)'!I138</f>
        <v>-0.33333333333333331</v>
      </c>
    </row>
    <row r="967" spans="1:5" ht="12.75" customHeight="1" x14ac:dyDescent="0.2">
      <c r="A967" s="1">
        <f>'(Other Variables)'!E139</f>
        <v>-0.33333333333333331</v>
      </c>
      <c r="B967" s="1">
        <f>'(Other Variables)'!F139</f>
        <v>-0.33333333333333331</v>
      </c>
      <c r="C967" s="1">
        <f>'(Other Variables)'!G139</f>
        <v>-0.33333333333333331</v>
      </c>
      <c r="D967" s="1">
        <f>'(Other Variables)'!H139</f>
        <v>1</v>
      </c>
      <c r="E967" s="1">
        <f>'(Other Variables)'!I139</f>
        <v>-0.33333333333333331</v>
      </c>
    </row>
    <row r="968" spans="1:5" ht="12.75" customHeight="1" x14ac:dyDescent="0.2">
      <c r="A968" s="1">
        <f>'(Other Variables)'!E140</f>
        <v>1</v>
      </c>
      <c r="B968" s="1">
        <f>'(Other Variables)'!F140</f>
        <v>-0.33333333333333331</v>
      </c>
      <c r="C968" s="1">
        <f>'(Other Variables)'!G140</f>
        <v>-0.33333333333333331</v>
      </c>
      <c r="D968" s="1">
        <f>'(Other Variables)'!H140</f>
        <v>-0.33333333333333331</v>
      </c>
      <c r="E968" s="1">
        <f>'(Other Variables)'!I140</f>
        <v>1</v>
      </c>
    </row>
    <row r="969" spans="1:5" ht="12.75" customHeight="1" x14ac:dyDescent="0.2">
      <c r="A969">
        <f t="array" ref="A969:E973">LINEST(A964:E964,A965:E968,TRUE,TRUE)</f>
        <v>0</v>
      </c>
      <c r="B969">
        <v>0</v>
      </c>
      <c r="C969">
        <v>0</v>
      </c>
      <c r="D969">
        <v>0</v>
      </c>
      <c r="E969">
        <v>0</v>
      </c>
    </row>
    <row r="970" spans="1:5" ht="12.75" customHeight="1" x14ac:dyDescent="0.2">
      <c r="A970">
        <v>0</v>
      </c>
      <c r="B970">
        <v>0</v>
      </c>
      <c r="C970">
        <v>0</v>
      </c>
      <c r="D970">
        <v>0</v>
      </c>
      <c r="E970">
        <v>0</v>
      </c>
    </row>
    <row r="971" spans="1:5" ht="12.75" customHeight="1" x14ac:dyDescent="0.2">
      <c r="A971">
        <v>1</v>
      </c>
      <c r="B971">
        <v>0</v>
      </c>
      <c r="C971" t="e">
        <v>#N/A</v>
      </c>
      <c r="D971" t="e">
        <v>#N/A</v>
      </c>
      <c r="E971" t="e">
        <v>#N/A</v>
      </c>
    </row>
    <row r="972" spans="1:5" ht="12.75" customHeight="1" x14ac:dyDescent="0.2">
      <c r="A972" t="e">
        <v>#NUM!</v>
      </c>
      <c r="B972">
        <v>1</v>
      </c>
      <c r="C972" t="e">
        <v>#N/A</v>
      </c>
      <c r="D972" t="e">
        <v>#N/A</v>
      </c>
      <c r="E972" t="e">
        <v>#N/A</v>
      </c>
    </row>
    <row r="973" spans="1:5" ht="12.75" customHeight="1" x14ac:dyDescent="0.2">
      <c r="A973">
        <v>0</v>
      </c>
      <c r="B973">
        <v>0</v>
      </c>
      <c r="C973" t="e">
        <v>#N/A</v>
      </c>
      <c r="D973" t="e">
        <v>#N/A</v>
      </c>
      <c r="E973" t="e">
        <v>#N/A</v>
      </c>
    </row>
    <row r="975" spans="1:5" ht="12.75" customHeight="1" x14ac:dyDescent="0.2">
      <c r="A975" s="1">
        <f>'Sales History'!G104</f>
        <v>0</v>
      </c>
      <c r="B975" s="1">
        <f>'Sales History'!H104</f>
        <v>0</v>
      </c>
      <c r="C975" s="1">
        <f>'Sales History'!I104</f>
        <v>0</v>
      </c>
      <c r="D975" s="1">
        <f>'Sales History'!J104</f>
        <v>0</v>
      </c>
    </row>
    <row r="976" spans="1:5" ht="12.75" customHeight="1" x14ac:dyDescent="0.2">
      <c r="A976" s="1">
        <f>'(Other Variables)'!F137</f>
        <v>1</v>
      </c>
      <c r="B976" s="1">
        <f>'(Other Variables)'!G137</f>
        <v>-0.33333333333333331</v>
      </c>
      <c r="C976" s="1">
        <f>'(Other Variables)'!H137</f>
        <v>-0.33333333333333331</v>
      </c>
      <c r="D976" s="1">
        <f>'(Other Variables)'!I137</f>
        <v>-0.33333333333333331</v>
      </c>
    </row>
    <row r="977" spans="1:8" ht="12.75" customHeight="1" x14ac:dyDescent="0.2">
      <c r="A977" s="1">
        <f>'(Other Variables)'!F138</f>
        <v>-0.33333333333333331</v>
      </c>
      <c r="B977" s="1">
        <f>'(Other Variables)'!G138</f>
        <v>1</v>
      </c>
      <c r="C977" s="1">
        <f>'(Other Variables)'!H138</f>
        <v>-0.33333333333333331</v>
      </c>
      <c r="D977" s="1">
        <f>'(Other Variables)'!I138</f>
        <v>-0.33333333333333331</v>
      </c>
    </row>
    <row r="978" spans="1:8" ht="12.75" customHeight="1" x14ac:dyDescent="0.2">
      <c r="A978" s="1">
        <f>'(Other Variables)'!F139</f>
        <v>-0.33333333333333331</v>
      </c>
      <c r="B978" s="1">
        <f>'(Other Variables)'!G139</f>
        <v>-0.33333333333333331</v>
      </c>
      <c r="C978" s="1">
        <f>'(Other Variables)'!H139</f>
        <v>1</v>
      </c>
      <c r="D978" s="1">
        <f>'(Other Variables)'!I139</f>
        <v>-0.33333333333333331</v>
      </c>
    </row>
    <row r="979" spans="1:8" ht="12.75" customHeight="1" x14ac:dyDescent="0.2">
      <c r="A979" s="1">
        <f>'(Other Variables)'!F140</f>
        <v>-0.33333333333333331</v>
      </c>
      <c r="B979" s="1">
        <f>'(Other Variables)'!G140</f>
        <v>-0.33333333333333331</v>
      </c>
      <c r="C979" s="1">
        <f>'(Other Variables)'!H140</f>
        <v>-0.33333333333333331</v>
      </c>
      <c r="D979" s="1">
        <f>'(Other Variables)'!I140</f>
        <v>1</v>
      </c>
    </row>
    <row r="980" spans="1:8" ht="12.75" customHeight="1" x14ac:dyDescent="0.2">
      <c r="A980">
        <f t="array" ref="A980:E984">LINEST(A975:D975,A976:D979,TRUE,TRUE)</f>
        <v>0</v>
      </c>
      <c r="B980">
        <v>0</v>
      </c>
      <c r="C980">
        <v>0</v>
      </c>
      <c r="D980">
        <v>0</v>
      </c>
      <c r="E980">
        <v>0</v>
      </c>
    </row>
    <row r="981" spans="1:8" ht="12.75" customHeight="1" x14ac:dyDescent="0.2">
      <c r="A981">
        <v>0</v>
      </c>
      <c r="B981">
        <v>0</v>
      </c>
      <c r="C981">
        <v>0</v>
      </c>
      <c r="D981">
        <v>0</v>
      </c>
      <c r="E981">
        <v>0</v>
      </c>
    </row>
    <row r="982" spans="1:8" ht="12.75" customHeight="1" x14ac:dyDescent="0.2">
      <c r="A982">
        <v>1</v>
      </c>
      <c r="B982">
        <v>0</v>
      </c>
      <c r="C982" t="e">
        <v>#N/A</v>
      </c>
      <c r="D982" t="e">
        <v>#N/A</v>
      </c>
      <c r="E982" t="e">
        <v>#N/A</v>
      </c>
    </row>
    <row r="983" spans="1:8" ht="12.75" customHeight="1" x14ac:dyDescent="0.2">
      <c r="A983" t="e">
        <v>#NUM!</v>
      </c>
      <c r="B983">
        <v>0</v>
      </c>
      <c r="C983" t="e">
        <v>#N/A</v>
      </c>
      <c r="D983" t="e">
        <v>#N/A</v>
      </c>
      <c r="E983" t="e">
        <v>#N/A</v>
      </c>
    </row>
    <row r="984" spans="1:8" ht="12.75" customHeight="1" x14ac:dyDescent="0.2">
      <c r="A984">
        <v>0</v>
      </c>
      <c r="B984">
        <v>0</v>
      </c>
      <c r="C984" t="e">
        <v>#N/A</v>
      </c>
      <c r="D984" t="e">
        <v>#N/A</v>
      </c>
      <c r="E984" t="e">
        <v>#N/A</v>
      </c>
    </row>
    <row r="986" spans="1:8" ht="12.75" customHeight="1" x14ac:dyDescent="0.2">
      <c r="A986" s="1">
        <f>'Sales History'!B105</f>
        <v>0</v>
      </c>
      <c r="B986" s="1">
        <f>'Sales History'!C105</f>
        <v>0</v>
      </c>
      <c r="C986" s="1">
        <f>'Sales History'!D105</f>
        <v>0</v>
      </c>
      <c r="D986" s="1">
        <f>'Sales History'!E105</f>
        <v>0</v>
      </c>
      <c r="E986" s="1">
        <f>'Sales History'!G105</f>
        <v>0</v>
      </c>
      <c r="F986" s="1">
        <f>'Sales History'!H105</f>
        <v>0</v>
      </c>
      <c r="G986" s="1">
        <f>'Sales History'!I105</f>
        <v>0</v>
      </c>
      <c r="H986" s="1">
        <f>'Sales History'!J105</f>
        <v>0</v>
      </c>
    </row>
    <row r="987" spans="1:8" ht="12.75" customHeight="1" x14ac:dyDescent="0.2">
      <c r="A987" s="1">
        <f>'(Other Variables)'!B137</f>
        <v>1</v>
      </c>
      <c r="B987" s="1">
        <f>'(Other Variables)'!C137</f>
        <v>-0.33333333333333331</v>
      </c>
      <c r="C987" s="1">
        <f>'(Other Variables)'!D137</f>
        <v>-0.33333333333333331</v>
      </c>
      <c r="D987" s="1">
        <f>'(Other Variables)'!E137</f>
        <v>-0.33333333333333331</v>
      </c>
      <c r="E987" s="1">
        <f>'(Other Variables)'!F137</f>
        <v>1</v>
      </c>
      <c r="F987" s="1">
        <f>'(Other Variables)'!G137</f>
        <v>-0.33333333333333331</v>
      </c>
      <c r="G987" s="1">
        <f>'(Other Variables)'!H137</f>
        <v>-0.33333333333333331</v>
      </c>
      <c r="H987" s="1">
        <f>'(Other Variables)'!I137</f>
        <v>-0.33333333333333331</v>
      </c>
    </row>
    <row r="988" spans="1:8" ht="12.75" customHeight="1" x14ac:dyDescent="0.2">
      <c r="A988" s="1">
        <f>'(Other Variables)'!B138</f>
        <v>-0.33333333333333331</v>
      </c>
      <c r="B988" s="1">
        <f>'(Other Variables)'!C138</f>
        <v>1</v>
      </c>
      <c r="C988" s="1">
        <f>'(Other Variables)'!D138</f>
        <v>-0.33333333333333331</v>
      </c>
      <c r="D988" s="1">
        <f>'(Other Variables)'!E138</f>
        <v>-0.33333333333333331</v>
      </c>
      <c r="E988" s="1">
        <f>'(Other Variables)'!F138</f>
        <v>-0.33333333333333331</v>
      </c>
      <c r="F988" s="1">
        <f>'(Other Variables)'!G138</f>
        <v>1</v>
      </c>
      <c r="G988" s="1">
        <f>'(Other Variables)'!H138</f>
        <v>-0.33333333333333331</v>
      </c>
      <c r="H988" s="1">
        <f>'(Other Variables)'!I138</f>
        <v>-0.33333333333333331</v>
      </c>
    </row>
    <row r="989" spans="1:8" ht="12.75" customHeight="1" x14ac:dyDescent="0.2">
      <c r="A989" s="1">
        <f>'(Other Variables)'!B139</f>
        <v>-0.33333333333333331</v>
      </c>
      <c r="B989" s="1">
        <f>'(Other Variables)'!C139</f>
        <v>-0.33333333333333331</v>
      </c>
      <c r="C989" s="1">
        <f>'(Other Variables)'!D139</f>
        <v>1</v>
      </c>
      <c r="D989" s="1">
        <f>'(Other Variables)'!E139</f>
        <v>-0.33333333333333331</v>
      </c>
      <c r="E989" s="1">
        <f>'(Other Variables)'!F139</f>
        <v>-0.33333333333333331</v>
      </c>
      <c r="F989" s="1">
        <f>'(Other Variables)'!G139</f>
        <v>-0.33333333333333331</v>
      </c>
      <c r="G989" s="1">
        <f>'(Other Variables)'!H139</f>
        <v>1</v>
      </c>
      <c r="H989" s="1">
        <f>'(Other Variables)'!I139</f>
        <v>-0.33333333333333331</v>
      </c>
    </row>
    <row r="990" spans="1:8" ht="12.75" customHeight="1" x14ac:dyDescent="0.2">
      <c r="A990" s="1">
        <f>'(Other Variables)'!B140</f>
        <v>-0.33333333333333331</v>
      </c>
      <c r="B990" s="1">
        <f>'(Other Variables)'!C140</f>
        <v>-0.33333333333333331</v>
      </c>
      <c r="C990" s="1">
        <f>'(Other Variables)'!D140</f>
        <v>-0.33333333333333331</v>
      </c>
      <c r="D990" s="1">
        <f>'(Other Variables)'!E140</f>
        <v>1</v>
      </c>
      <c r="E990" s="1">
        <f>'(Other Variables)'!F140</f>
        <v>-0.33333333333333331</v>
      </c>
      <c r="F990" s="1">
        <f>'(Other Variables)'!G140</f>
        <v>-0.33333333333333331</v>
      </c>
      <c r="G990" s="1">
        <f>'(Other Variables)'!H140</f>
        <v>-0.33333333333333331</v>
      </c>
      <c r="H990" s="1">
        <f>'(Other Variables)'!I140</f>
        <v>1</v>
      </c>
    </row>
    <row r="991" spans="1:8" ht="12.75" customHeight="1" x14ac:dyDescent="0.2">
      <c r="A991">
        <f t="array" ref="A991:E995">LINEST(A986:H986,A987:H990,TRUE,TRUE)</f>
        <v>0</v>
      </c>
      <c r="B991">
        <v>0</v>
      </c>
      <c r="C991">
        <v>0</v>
      </c>
      <c r="D991">
        <v>0</v>
      </c>
      <c r="E991">
        <v>0</v>
      </c>
    </row>
    <row r="992" spans="1:8" ht="12.75" customHeight="1" x14ac:dyDescent="0.2">
      <c r="A992">
        <v>0</v>
      </c>
      <c r="B992">
        <v>0</v>
      </c>
      <c r="C992">
        <v>0</v>
      </c>
      <c r="D992">
        <v>0</v>
      </c>
      <c r="E992">
        <v>0</v>
      </c>
    </row>
    <row r="993" spans="1:7" ht="12.75" customHeight="1" x14ac:dyDescent="0.2">
      <c r="A993">
        <v>1</v>
      </c>
      <c r="B993">
        <v>0</v>
      </c>
      <c r="C993" t="e">
        <v>#N/A</v>
      </c>
      <c r="D993" t="e">
        <v>#N/A</v>
      </c>
      <c r="E993" t="e">
        <v>#N/A</v>
      </c>
    </row>
    <row r="994" spans="1:7" ht="12.75" customHeight="1" x14ac:dyDescent="0.2">
      <c r="A994" t="e">
        <v>#NUM!</v>
      </c>
      <c r="B994">
        <v>4</v>
      </c>
      <c r="C994" t="e">
        <v>#N/A</v>
      </c>
      <c r="D994" t="e">
        <v>#N/A</v>
      </c>
      <c r="E994" t="e">
        <v>#N/A</v>
      </c>
    </row>
    <row r="995" spans="1:7" ht="12.75" customHeight="1" x14ac:dyDescent="0.2">
      <c r="A995">
        <v>0</v>
      </c>
      <c r="B995">
        <v>0</v>
      </c>
      <c r="C995" t="e">
        <v>#N/A</v>
      </c>
      <c r="D995" t="e">
        <v>#N/A</v>
      </c>
      <c r="E995" t="e">
        <v>#N/A</v>
      </c>
    </row>
    <row r="997" spans="1:7" ht="12.75" customHeight="1" x14ac:dyDescent="0.2">
      <c r="A997" s="1">
        <f>'Sales History'!C105</f>
        <v>0</v>
      </c>
      <c r="B997" s="1">
        <f>'Sales History'!D105</f>
        <v>0</v>
      </c>
      <c r="C997" s="1">
        <f>'Sales History'!E105</f>
        <v>0</v>
      </c>
      <c r="D997" s="1">
        <f>'Sales History'!G105</f>
        <v>0</v>
      </c>
      <c r="E997" s="1">
        <f>'Sales History'!H105</f>
        <v>0</v>
      </c>
      <c r="F997" s="1">
        <f>'Sales History'!I105</f>
        <v>0</v>
      </c>
      <c r="G997" s="1">
        <f>'Sales History'!J105</f>
        <v>0</v>
      </c>
    </row>
    <row r="998" spans="1:7" ht="12.75" customHeight="1" x14ac:dyDescent="0.2">
      <c r="A998" s="1">
        <f>'(Other Variables)'!C137</f>
        <v>-0.33333333333333331</v>
      </c>
      <c r="B998" s="1">
        <f>'(Other Variables)'!D137</f>
        <v>-0.33333333333333331</v>
      </c>
      <c r="C998" s="1">
        <f>'(Other Variables)'!E137</f>
        <v>-0.33333333333333331</v>
      </c>
      <c r="D998" s="1">
        <f>'(Other Variables)'!F137</f>
        <v>1</v>
      </c>
      <c r="E998" s="1">
        <f>'(Other Variables)'!G137</f>
        <v>-0.33333333333333331</v>
      </c>
      <c r="F998" s="1">
        <f>'(Other Variables)'!H137</f>
        <v>-0.33333333333333331</v>
      </c>
      <c r="G998" s="1">
        <f>'(Other Variables)'!I137</f>
        <v>-0.33333333333333331</v>
      </c>
    </row>
    <row r="999" spans="1:7" ht="12.75" customHeight="1" x14ac:dyDescent="0.2">
      <c r="A999" s="1">
        <f>'(Other Variables)'!C138</f>
        <v>1</v>
      </c>
      <c r="B999" s="1">
        <f>'(Other Variables)'!D138</f>
        <v>-0.33333333333333331</v>
      </c>
      <c r="C999" s="1">
        <f>'(Other Variables)'!E138</f>
        <v>-0.33333333333333331</v>
      </c>
      <c r="D999" s="1">
        <f>'(Other Variables)'!F138</f>
        <v>-0.33333333333333331</v>
      </c>
      <c r="E999" s="1">
        <f>'(Other Variables)'!G138</f>
        <v>1</v>
      </c>
      <c r="F999" s="1">
        <f>'(Other Variables)'!H138</f>
        <v>-0.33333333333333331</v>
      </c>
      <c r="G999" s="1">
        <f>'(Other Variables)'!I138</f>
        <v>-0.33333333333333331</v>
      </c>
    </row>
    <row r="1000" spans="1:7" ht="12.75" customHeight="1" x14ac:dyDescent="0.2">
      <c r="A1000" s="1">
        <f>'(Other Variables)'!C139</f>
        <v>-0.33333333333333331</v>
      </c>
      <c r="B1000" s="1">
        <f>'(Other Variables)'!D139</f>
        <v>1</v>
      </c>
      <c r="C1000" s="1">
        <f>'(Other Variables)'!E139</f>
        <v>-0.33333333333333331</v>
      </c>
      <c r="D1000" s="1">
        <f>'(Other Variables)'!F139</f>
        <v>-0.33333333333333331</v>
      </c>
      <c r="E1000" s="1">
        <f>'(Other Variables)'!G139</f>
        <v>-0.33333333333333331</v>
      </c>
      <c r="F1000" s="1">
        <f>'(Other Variables)'!H139</f>
        <v>1</v>
      </c>
      <c r="G1000" s="1">
        <f>'(Other Variables)'!I139</f>
        <v>-0.33333333333333331</v>
      </c>
    </row>
    <row r="1001" spans="1:7" ht="12.75" customHeight="1" x14ac:dyDescent="0.2">
      <c r="A1001" s="1">
        <f>'(Other Variables)'!C140</f>
        <v>-0.33333333333333331</v>
      </c>
      <c r="B1001" s="1">
        <f>'(Other Variables)'!D140</f>
        <v>-0.33333333333333331</v>
      </c>
      <c r="C1001" s="1">
        <f>'(Other Variables)'!E140</f>
        <v>1</v>
      </c>
      <c r="D1001" s="1">
        <f>'(Other Variables)'!F140</f>
        <v>-0.33333333333333331</v>
      </c>
      <c r="E1001" s="1">
        <f>'(Other Variables)'!G140</f>
        <v>-0.33333333333333331</v>
      </c>
      <c r="F1001" s="1">
        <f>'(Other Variables)'!H140</f>
        <v>-0.33333333333333331</v>
      </c>
      <c r="G1001" s="1">
        <f>'(Other Variables)'!I140</f>
        <v>1</v>
      </c>
    </row>
    <row r="1002" spans="1:7" ht="12.75" customHeight="1" x14ac:dyDescent="0.2">
      <c r="A1002">
        <f t="array" ref="A1002:E1006">LINEST(A997:G997,A998:G1001,TRUE,TRUE)</f>
        <v>0</v>
      </c>
      <c r="B1002">
        <v>0</v>
      </c>
      <c r="C1002">
        <v>0</v>
      </c>
      <c r="D1002">
        <v>0</v>
      </c>
      <c r="E1002">
        <v>0</v>
      </c>
    </row>
    <row r="1003" spans="1:7" ht="12.75" customHeight="1" x14ac:dyDescent="0.2">
      <c r="A1003">
        <v>0</v>
      </c>
      <c r="B1003">
        <v>0</v>
      </c>
      <c r="C1003">
        <v>0</v>
      </c>
      <c r="D1003">
        <v>0</v>
      </c>
      <c r="E1003">
        <v>0</v>
      </c>
    </row>
    <row r="1004" spans="1:7" ht="12.75" customHeight="1" x14ac:dyDescent="0.2">
      <c r="A1004">
        <v>1</v>
      </c>
      <c r="B1004">
        <v>0</v>
      </c>
      <c r="C1004" t="e">
        <v>#N/A</v>
      </c>
      <c r="D1004" t="e">
        <v>#N/A</v>
      </c>
      <c r="E1004" t="e">
        <v>#N/A</v>
      </c>
    </row>
    <row r="1005" spans="1:7" ht="12.75" customHeight="1" x14ac:dyDescent="0.2">
      <c r="A1005" t="e">
        <v>#NUM!</v>
      </c>
      <c r="B1005">
        <v>3</v>
      </c>
      <c r="C1005" t="e">
        <v>#N/A</v>
      </c>
      <c r="D1005" t="e">
        <v>#N/A</v>
      </c>
      <c r="E1005" t="e">
        <v>#N/A</v>
      </c>
    </row>
    <row r="1006" spans="1:7" ht="12.75" customHeight="1" x14ac:dyDescent="0.2">
      <c r="A1006">
        <v>0</v>
      </c>
      <c r="B1006">
        <v>0</v>
      </c>
      <c r="C1006" t="e">
        <v>#N/A</v>
      </c>
      <c r="D1006" t="e">
        <v>#N/A</v>
      </c>
      <c r="E1006" t="e">
        <v>#N/A</v>
      </c>
    </row>
    <row r="1008" spans="1:7" ht="12.75" customHeight="1" x14ac:dyDescent="0.2">
      <c r="A1008" s="1">
        <f>'Sales History'!D105</f>
        <v>0</v>
      </c>
      <c r="B1008" s="1">
        <f>'Sales History'!E105</f>
        <v>0</v>
      </c>
      <c r="C1008" s="1">
        <f>'Sales History'!G105</f>
        <v>0</v>
      </c>
      <c r="D1008" s="1">
        <f>'Sales History'!H105</f>
        <v>0</v>
      </c>
      <c r="E1008" s="1">
        <f>'Sales History'!I105</f>
        <v>0</v>
      </c>
      <c r="F1008" s="1">
        <f>'Sales History'!J105</f>
        <v>0</v>
      </c>
    </row>
    <row r="1009" spans="1:6" ht="12.75" customHeight="1" x14ac:dyDescent="0.2">
      <c r="A1009" s="1">
        <f>'(Other Variables)'!D137</f>
        <v>-0.33333333333333331</v>
      </c>
      <c r="B1009" s="1">
        <f>'(Other Variables)'!E137</f>
        <v>-0.33333333333333331</v>
      </c>
      <c r="C1009" s="1">
        <f>'(Other Variables)'!F137</f>
        <v>1</v>
      </c>
      <c r="D1009" s="1">
        <f>'(Other Variables)'!G137</f>
        <v>-0.33333333333333331</v>
      </c>
      <c r="E1009" s="1">
        <f>'(Other Variables)'!H137</f>
        <v>-0.33333333333333331</v>
      </c>
      <c r="F1009" s="1">
        <f>'(Other Variables)'!I137</f>
        <v>-0.33333333333333331</v>
      </c>
    </row>
    <row r="1010" spans="1:6" ht="12.75" customHeight="1" x14ac:dyDescent="0.2">
      <c r="A1010" s="1">
        <f>'(Other Variables)'!D138</f>
        <v>-0.33333333333333331</v>
      </c>
      <c r="B1010" s="1">
        <f>'(Other Variables)'!E138</f>
        <v>-0.33333333333333331</v>
      </c>
      <c r="C1010" s="1">
        <f>'(Other Variables)'!F138</f>
        <v>-0.33333333333333331</v>
      </c>
      <c r="D1010" s="1">
        <f>'(Other Variables)'!G138</f>
        <v>1</v>
      </c>
      <c r="E1010" s="1">
        <f>'(Other Variables)'!H138</f>
        <v>-0.33333333333333331</v>
      </c>
      <c r="F1010" s="1">
        <f>'(Other Variables)'!I138</f>
        <v>-0.33333333333333331</v>
      </c>
    </row>
    <row r="1011" spans="1:6" ht="12.75" customHeight="1" x14ac:dyDescent="0.2">
      <c r="A1011" s="1">
        <f>'(Other Variables)'!D139</f>
        <v>1</v>
      </c>
      <c r="B1011" s="1">
        <f>'(Other Variables)'!E139</f>
        <v>-0.33333333333333331</v>
      </c>
      <c r="C1011" s="1">
        <f>'(Other Variables)'!F139</f>
        <v>-0.33333333333333331</v>
      </c>
      <c r="D1011" s="1">
        <f>'(Other Variables)'!G139</f>
        <v>-0.33333333333333331</v>
      </c>
      <c r="E1011" s="1">
        <f>'(Other Variables)'!H139</f>
        <v>1</v>
      </c>
      <c r="F1011" s="1">
        <f>'(Other Variables)'!I139</f>
        <v>-0.33333333333333331</v>
      </c>
    </row>
    <row r="1012" spans="1:6" ht="12.75" customHeight="1" x14ac:dyDescent="0.2">
      <c r="A1012" s="1">
        <f>'(Other Variables)'!D140</f>
        <v>-0.33333333333333331</v>
      </c>
      <c r="B1012" s="1">
        <f>'(Other Variables)'!E140</f>
        <v>1</v>
      </c>
      <c r="C1012" s="1">
        <f>'(Other Variables)'!F140</f>
        <v>-0.33333333333333331</v>
      </c>
      <c r="D1012" s="1">
        <f>'(Other Variables)'!G140</f>
        <v>-0.33333333333333331</v>
      </c>
      <c r="E1012" s="1">
        <f>'(Other Variables)'!H140</f>
        <v>-0.33333333333333331</v>
      </c>
      <c r="F1012" s="1">
        <f>'(Other Variables)'!I140</f>
        <v>1</v>
      </c>
    </row>
    <row r="1013" spans="1:6" ht="12.75" customHeight="1" x14ac:dyDescent="0.2">
      <c r="A1013">
        <f t="array" ref="A1013:E1017">LINEST(A1008:F1008,A1009:F1012,TRUE,TRUE)</f>
        <v>0</v>
      </c>
      <c r="B1013">
        <v>0</v>
      </c>
      <c r="C1013">
        <v>0</v>
      </c>
      <c r="D1013">
        <v>0</v>
      </c>
      <c r="E1013">
        <v>0</v>
      </c>
    </row>
    <row r="1014" spans="1:6" ht="12.75" customHeight="1" x14ac:dyDescent="0.2">
      <c r="A1014">
        <v>0</v>
      </c>
      <c r="B1014">
        <v>0</v>
      </c>
      <c r="C1014">
        <v>0</v>
      </c>
      <c r="D1014">
        <v>0</v>
      </c>
      <c r="E1014">
        <v>0</v>
      </c>
    </row>
    <row r="1015" spans="1:6" ht="12.75" customHeight="1" x14ac:dyDescent="0.2">
      <c r="A1015">
        <v>1</v>
      </c>
      <c r="B1015">
        <v>0</v>
      </c>
      <c r="C1015" t="e">
        <v>#N/A</v>
      </c>
      <c r="D1015" t="e">
        <v>#N/A</v>
      </c>
      <c r="E1015" t="e">
        <v>#N/A</v>
      </c>
    </row>
    <row r="1016" spans="1:6" ht="12.75" customHeight="1" x14ac:dyDescent="0.2">
      <c r="A1016" t="e">
        <v>#NUM!</v>
      </c>
      <c r="B1016">
        <v>2</v>
      </c>
      <c r="C1016" t="e">
        <v>#N/A</v>
      </c>
      <c r="D1016" t="e">
        <v>#N/A</v>
      </c>
      <c r="E1016" t="e">
        <v>#N/A</v>
      </c>
    </row>
    <row r="1017" spans="1:6" ht="12.75" customHeight="1" x14ac:dyDescent="0.2">
      <c r="A1017">
        <v>0</v>
      </c>
      <c r="B1017">
        <v>0</v>
      </c>
      <c r="C1017" t="e">
        <v>#N/A</v>
      </c>
      <c r="D1017" t="e">
        <v>#N/A</v>
      </c>
      <c r="E1017" t="e">
        <v>#N/A</v>
      </c>
    </row>
    <row r="1019" spans="1:6" ht="12.75" customHeight="1" x14ac:dyDescent="0.2">
      <c r="A1019" s="1">
        <f>'Sales History'!E105</f>
        <v>0</v>
      </c>
      <c r="B1019" s="1">
        <f>'Sales History'!G105</f>
        <v>0</v>
      </c>
      <c r="C1019" s="1">
        <f>'Sales History'!H105</f>
        <v>0</v>
      </c>
      <c r="D1019" s="1">
        <f>'Sales History'!I105</f>
        <v>0</v>
      </c>
      <c r="E1019" s="1">
        <f>'Sales History'!J105</f>
        <v>0</v>
      </c>
    </row>
    <row r="1020" spans="1:6" ht="12.75" customHeight="1" x14ac:dyDescent="0.2">
      <c r="A1020" s="1">
        <f>'(Other Variables)'!E137</f>
        <v>-0.33333333333333331</v>
      </c>
      <c r="B1020" s="1">
        <f>'(Other Variables)'!F137</f>
        <v>1</v>
      </c>
      <c r="C1020" s="1">
        <f>'(Other Variables)'!G137</f>
        <v>-0.33333333333333331</v>
      </c>
      <c r="D1020" s="1">
        <f>'(Other Variables)'!H137</f>
        <v>-0.33333333333333331</v>
      </c>
      <c r="E1020" s="1">
        <f>'(Other Variables)'!I137</f>
        <v>-0.33333333333333331</v>
      </c>
    </row>
    <row r="1021" spans="1:6" ht="12.75" customHeight="1" x14ac:dyDescent="0.2">
      <c r="A1021" s="1">
        <f>'(Other Variables)'!E138</f>
        <v>-0.33333333333333331</v>
      </c>
      <c r="B1021" s="1">
        <f>'(Other Variables)'!F138</f>
        <v>-0.33333333333333331</v>
      </c>
      <c r="C1021" s="1">
        <f>'(Other Variables)'!G138</f>
        <v>1</v>
      </c>
      <c r="D1021" s="1">
        <f>'(Other Variables)'!H138</f>
        <v>-0.33333333333333331</v>
      </c>
      <c r="E1021" s="1">
        <f>'(Other Variables)'!I138</f>
        <v>-0.33333333333333331</v>
      </c>
    </row>
    <row r="1022" spans="1:6" ht="12.75" customHeight="1" x14ac:dyDescent="0.2">
      <c r="A1022" s="1">
        <f>'(Other Variables)'!E139</f>
        <v>-0.33333333333333331</v>
      </c>
      <c r="B1022" s="1">
        <f>'(Other Variables)'!F139</f>
        <v>-0.33333333333333331</v>
      </c>
      <c r="C1022" s="1">
        <f>'(Other Variables)'!G139</f>
        <v>-0.33333333333333331</v>
      </c>
      <c r="D1022" s="1">
        <f>'(Other Variables)'!H139</f>
        <v>1</v>
      </c>
      <c r="E1022" s="1">
        <f>'(Other Variables)'!I139</f>
        <v>-0.33333333333333331</v>
      </c>
    </row>
    <row r="1023" spans="1:6" ht="12.75" customHeight="1" x14ac:dyDescent="0.2">
      <c r="A1023" s="1">
        <f>'(Other Variables)'!E140</f>
        <v>1</v>
      </c>
      <c r="B1023" s="1">
        <f>'(Other Variables)'!F140</f>
        <v>-0.33333333333333331</v>
      </c>
      <c r="C1023" s="1">
        <f>'(Other Variables)'!G140</f>
        <v>-0.33333333333333331</v>
      </c>
      <c r="D1023" s="1">
        <f>'(Other Variables)'!H140</f>
        <v>-0.33333333333333331</v>
      </c>
      <c r="E1023" s="1">
        <f>'(Other Variables)'!I140</f>
        <v>1</v>
      </c>
    </row>
    <row r="1024" spans="1:6" ht="12.75" customHeight="1" x14ac:dyDescent="0.2">
      <c r="A1024">
        <f t="array" ref="A1024:E1028">LINEST(A1019:E1019,A1020:E1023,TRUE,TRUE)</f>
        <v>0</v>
      </c>
      <c r="B1024">
        <v>0</v>
      </c>
      <c r="C1024">
        <v>0</v>
      </c>
      <c r="D1024">
        <v>0</v>
      </c>
      <c r="E1024">
        <v>0</v>
      </c>
    </row>
    <row r="1025" spans="1:5" ht="12.75" customHeight="1" x14ac:dyDescent="0.2">
      <c r="A1025">
        <v>0</v>
      </c>
      <c r="B1025">
        <v>0</v>
      </c>
      <c r="C1025">
        <v>0</v>
      </c>
      <c r="D1025">
        <v>0</v>
      </c>
      <c r="E1025">
        <v>0</v>
      </c>
    </row>
    <row r="1026" spans="1:5" ht="12.75" customHeight="1" x14ac:dyDescent="0.2">
      <c r="A1026">
        <v>1</v>
      </c>
      <c r="B1026">
        <v>0</v>
      </c>
      <c r="C1026" t="e">
        <v>#N/A</v>
      </c>
      <c r="D1026" t="e">
        <v>#N/A</v>
      </c>
      <c r="E1026" t="e">
        <v>#N/A</v>
      </c>
    </row>
    <row r="1027" spans="1:5" ht="12.75" customHeight="1" x14ac:dyDescent="0.2">
      <c r="A1027" t="e">
        <v>#NUM!</v>
      </c>
      <c r="B1027">
        <v>1</v>
      </c>
      <c r="C1027" t="e">
        <v>#N/A</v>
      </c>
      <c r="D1027" t="e">
        <v>#N/A</v>
      </c>
      <c r="E1027" t="e">
        <v>#N/A</v>
      </c>
    </row>
    <row r="1028" spans="1:5" ht="12.75" customHeight="1" x14ac:dyDescent="0.2">
      <c r="A1028">
        <v>0</v>
      </c>
      <c r="B1028">
        <v>0</v>
      </c>
      <c r="C1028" t="e">
        <v>#N/A</v>
      </c>
      <c r="D1028" t="e">
        <v>#N/A</v>
      </c>
      <c r="E1028" t="e">
        <v>#N/A</v>
      </c>
    </row>
    <row r="1030" spans="1:5" ht="12.75" customHeight="1" x14ac:dyDescent="0.2">
      <c r="A1030" s="1">
        <f>'Sales History'!G105</f>
        <v>0</v>
      </c>
      <c r="B1030" s="1">
        <f>'Sales History'!H105</f>
        <v>0</v>
      </c>
      <c r="C1030" s="1">
        <f>'Sales History'!I105</f>
        <v>0</v>
      </c>
      <c r="D1030" s="1">
        <f>'Sales History'!J105</f>
        <v>0</v>
      </c>
    </row>
    <row r="1031" spans="1:5" ht="12.75" customHeight="1" x14ac:dyDescent="0.2">
      <c r="A1031" s="1">
        <f>'(Other Variables)'!F137</f>
        <v>1</v>
      </c>
      <c r="B1031" s="1">
        <f>'(Other Variables)'!G137</f>
        <v>-0.33333333333333331</v>
      </c>
      <c r="C1031" s="1">
        <f>'(Other Variables)'!H137</f>
        <v>-0.33333333333333331</v>
      </c>
      <c r="D1031" s="1">
        <f>'(Other Variables)'!I137</f>
        <v>-0.33333333333333331</v>
      </c>
    </row>
    <row r="1032" spans="1:5" ht="12.75" customHeight="1" x14ac:dyDescent="0.2">
      <c r="A1032" s="1">
        <f>'(Other Variables)'!F138</f>
        <v>-0.33333333333333331</v>
      </c>
      <c r="B1032" s="1">
        <f>'(Other Variables)'!G138</f>
        <v>1</v>
      </c>
      <c r="C1032" s="1">
        <f>'(Other Variables)'!H138</f>
        <v>-0.33333333333333331</v>
      </c>
      <c r="D1032" s="1">
        <f>'(Other Variables)'!I138</f>
        <v>-0.33333333333333331</v>
      </c>
    </row>
    <row r="1033" spans="1:5" ht="12.75" customHeight="1" x14ac:dyDescent="0.2">
      <c r="A1033" s="1">
        <f>'(Other Variables)'!F139</f>
        <v>-0.33333333333333331</v>
      </c>
      <c r="B1033" s="1">
        <f>'(Other Variables)'!G139</f>
        <v>-0.33333333333333331</v>
      </c>
      <c r="C1033" s="1">
        <f>'(Other Variables)'!H139</f>
        <v>1</v>
      </c>
      <c r="D1033" s="1">
        <f>'(Other Variables)'!I139</f>
        <v>-0.33333333333333331</v>
      </c>
    </row>
    <row r="1034" spans="1:5" ht="12.75" customHeight="1" x14ac:dyDescent="0.2">
      <c r="A1034" s="1">
        <f>'(Other Variables)'!F140</f>
        <v>-0.33333333333333331</v>
      </c>
      <c r="B1034" s="1">
        <f>'(Other Variables)'!G140</f>
        <v>-0.33333333333333331</v>
      </c>
      <c r="C1034" s="1">
        <f>'(Other Variables)'!H140</f>
        <v>-0.33333333333333331</v>
      </c>
      <c r="D1034" s="1">
        <f>'(Other Variables)'!I140</f>
        <v>1</v>
      </c>
    </row>
    <row r="1035" spans="1:5" ht="12.75" customHeight="1" x14ac:dyDescent="0.2">
      <c r="A1035">
        <f t="array" ref="A1035:E1039">LINEST(A1030:D1030,A1031:D1034,TRUE,TRUE)</f>
        <v>0</v>
      </c>
      <c r="B1035">
        <v>0</v>
      </c>
      <c r="C1035">
        <v>0</v>
      </c>
      <c r="D1035">
        <v>0</v>
      </c>
      <c r="E1035">
        <v>0</v>
      </c>
    </row>
    <row r="1036" spans="1:5" ht="12.75" customHeight="1" x14ac:dyDescent="0.2">
      <c r="A1036">
        <v>0</v>
      </c>
      <c r="B1036">
        <v>0</v>
      </c>
      <c r="C1036">
        <v>0</v>
      </c>
      <c r="D1036">
        <v>0</v>
      </c>
      <c r="E1036">
        <v>0</v>
      </c>
    </row>
    <row r="1037" spans="1:5" ht="12.75" customHeight="1" x14ac:dyDescent="0.2">
      <c r="A1037">
        <v>1</v>
      </c>
      <c r="B1037">
        <v>0</v>
      </c>
      <c r="C1037" t="e">
        <v>#N/A</v>
      </c>
      <c r="D1037" t="e">
        <v>#N/A</v>
      </c>
      <c r="E1037" t="e">
        <v>#N/A</v>
      </c>
    </row>
    <row r="1038" spans="1:5" ht="12.75" customHeight="1" x14ac:dyDescent="0.2">
      <c r="A1038" t="e">
        <v>#NUM!</v>
      </c>
      <c r="B1038">
        <v>0</v>
      </c>
      <c r="C1038" t="e">
        <v>#N/A</v>
      </c>
      <c r="D1038" t="e">
        <v>#N/A</v>
      </c>
      <c r="E1038" t="e">
        <v>#N/A</v>
      </c>
    </row>
    <row r="1039" spans="1:5" ht="12.75" customHeight="1" x14ac:dyDescent="0.2">
      <c r="A1039">
        <v>0</v>
      </c>
      <c r="B1039">
        <v>0</v>
      </c>
      <c r="C1039" t="e">
        <v>#N/A</v>
      </c>
      <c r="D1039" t="e">
        <v>#N/A</v>
      </c>
      <c r="E1039" t="e">
        <v>#N/A</v>
      </c>
    </row>
    <row r="1041" spans="1:8" ht="12.75" customHeight="1" x14ac:dyDescent="0.2">
      <c r="A1041" s="1">
        <f>'Sales History'!B113</f>
        <v>0</v>
      </c>
      <c r="B1041" s="1">
        <f>'Sales History'!C113</f>
        <v>0</v>
      </c>
      <c r="C1041" s="1">
        <f>'Sales History'!D113</f>
        <v>0</v>
      </c>
      <c r="D1041" s="1">
        <f>'Sales History'!E113</f>
        <v>0</v>
      </c>
      <c r="E1041" s="1">
        <f>'Sales History'!G113</f>
        <v>0</v>
      </c>
      <c r="F1041" s="1">
        <f>'Sales History'!H113</f>
        <v>0</v>
      </c>
      <c r="G1041" s="1">
        <f>'Sales History'!I113</f>
        <v>0</v>
      </c>
      <c r="H1041" s="1">
        <f>'Sales History'!J113</f>
        <v>0</v>
      </c>
    </row>
    <row r="1042" spans="1:8" ht="12.75" customHeight="1" x14ac:dyDescent="0.2">
      <c r="A1042" s="1">
        <f>'(Other Variables)'!B137</f>
        <v>1</v>
      </c>
      <c r="B1042" s="1">
        <f>'(Other Variables)'!C137</f>
        <v>-0.33333333333333331</v>
      </c>
      <c r="C1042" s="1">
        <f>'(Other Variables)'!D137</f>
        <v>-0.33333333333333331</v>
      </c>
      <c r="D1042" s="1">
        <f>'(Other Variables)'!E137</f>
        <v>-0.33333333333333331</v>
      </c>
      <c r="E1042" s="1">
        <f>'(Other Variables)'!F137</f>
        <v>1</v>
      </c>
      <c r="F1042" s="1">
        <f>'(Other Variables)'!G137</f>
        <v>-0.33333333333333331</v>
      </c>
      <c r="G1042" s="1">
        <f>'(Other Variables)'!H137</f>
        <v>-0.33333333333333331</v>
      </c>
      <c r="H1042" s="1">
        <f>'(Other Variables)'!I137</f>
        <v>-0.33333333333333331</v>
      </c>
    </row>
    <row r="1043" spans="1:8" ht="12.75" customHeight="1" x14ac:dyDescent="0.2">
      <c r="A1043" s="1">
        <f>'(Other Variables)'!B138</f>
        <v>-0.33333333333333331</v>
      </c>
      <c r="B1043" s="1">
        <f>'(Other Variables)'!C138</f>
        <v>1</v>
      </c>
      <c r="C1043" s="1">
        <f>'(Other Variables)'!D138</f>
        <v>-0.33333333333333331</v>
      </c>
      <c r="D1043" s="1">
        <f>'(Other Variables)'!E138</f>
        <v>-0.33333333333333331</v>
      </c>
      <c r="E1043" s="1">
        <f>'(Other Variables)'!F138</f>
        <v>-0.33333333333333331</v>
      </c>
      <c r="F1043" s="1">
        <f>'(Other Variables)'!G138</f>
        <v>1</v>
      </c>
      <c r="G1043" s="1">
        <f>'(Other Variables)'!H138</f>
        <v>-0.33333333333333331</v>
      </c>
      <c r="H1043" s="1">
        <f>'(Other Variables)'!I138</f>
        <v>-0.33333333333333331</v>
      </c>
    </row>
    <row r="1044" spans="1:8" ht="12.75" customHeight="1" x14ac:dyDescent="0.2">
      <c r="A1044" s="1">
        <f>'(Other Variables)'!B139</f>
        <v>-0.33333333333333331</v>
      </c>
      <c r="B1044" s="1">
        <f>'(Other Variables)'!C139</f>
        <v>-0.33333333333333331</v>
      </c>
      <c r="C1044" s="1">
        <f>'(Other Variables)'!D139</f>
        <v>1</v>
      </c>
      <c r="D1044" s="1">
        <f>'(Other Variables)'!E139</f>
        <v>-0.33333333333333331</v>
      </c>
      <c r="E1044" s="1">
        <f>'(Other Variables)'!F139</f>
        <v>-0.33333333333333331</v>
      </c>
      <c r="F1044" s="1">
        <f>'(Other Variables)'!G139</f>
        <v>-0.33333333333333331</v>
      </c>
      <c r="G1044" s="1">
        <f>'(Other Variables)'!H139</f>
        <v>1</v>
      </c>
      <c r="H1044" s="1">
        <f>'(Other Variables)'!I139</f>
        <v>-0.33333333333333331</v>
      </c>
    </row>
    <row r="1045" spans="1:8" ht="12.75" customHeight="1" x14ac:dyDescent="0.2">
      <c r="A1045" s="1">
        <f>'(Other Variables)'!B140</f>
        <v>-0.33333333333333331</v>
      </c>
      <c r="B1045" s="1">
        <f>'(Other Variables)'!C140</f>
        <v>-0.33333333333333331</v>
      </c>
      <c r="C1045" s="1">
        <f>'(Other Variables)'!D140</f>
        <v>-0.33333333333333331</v>
      </c>
      <c r="D1045" s="1">
        <f>'(Other Variables)'!E140</f>
        <v>1</v>
      </c>
      <c r="E1045" s="1">
        <f>'(Other Variables)'!F140</f>
        <v>-0.33333333333333331</v>
      </c>
      <c r="F1045" s="1">
        <f>'(Other Variables)'!G140</f>
        <v>-0.33333333333333331</v>
      </c>
      <c r="G1045" s="1">
        <f>'(Other Variables)'!H140</f>
        <v>-0.33333333333333331</v>
      </c>
      <c r="H1045" s="1">
        <f>'(Other Variables)'!I140</f>
        <v>1</v>
      </c>
    </row>
    <row r="1046" spans="1:8" ht="12.75" customHeight="1" x14ac:dyDescent="0.2">
      <c r="A1046">
        <f t="array" ref="A1046:E1050">LINEST(A1041:H1041,A1042:H1045,TRUE,TRUE)</f>
        <v>0</v>
      </c>
      <c r="B1046">
        <v>0</v>
      </c>
      <c r="C1046">
        <v>0</v>
      </c>
      <c r="D1046">
        <v>0</v>
      </c>
      <c r="E1046">
        <v>0</v>
      </c>
    </row>
    <row r="1047" spans="1:8" ht="12.75" customHeight="1" x14ac:dyDescent="0.2">
      <c r="A1047">
        <v>0</v>
      </c>
      <c r="B1047">
        <v>0</v>
      </c>
      <c r="C1047">
        <v>0</v>
      </c>
      <c r="D1047">
        <v>0</v>
      </c>
      <c r="E1047">
        <v>0</v>
      </c>
    </row>
    <row r="1048" spans="1:8" ht="12.75" customHeight="1" x14ac:dyDescent="0.2">
      <c r="A1048">
        <v>1</v>
      </c>
      <c r="B1048">
        <v>0</v>
      </c>
      <c r="C1048" t="e">
        <v>#N/A</v>
      </c>
      <c r="D1048" t="e">
        <v>#N/A</v>
      </c>
      <c r="E1048" t="e">
        <v>#N/A</v>
      </c>
    </row>
    <row r="1049" spans="1:8" ht="12.75" customHeight="1" x14ac:dyDescent="0.2">
      <c r="A1049" t="e">
        <v>#NUM!</v>
      </c>
      <c r="B1049">
        <v>4</v>
      </c>
      <c r="C1049" t="e">
        <v>#N/A</v>
      </c>
      <c r="D1049" t="e">
        <v>#N/A</v>
      </c>
      <c r="E1049" t="e">
        <v>#N/A</v>
      </c>
    </row>
    <row r="1050" spans="1:8" ht="12.75" customHeight="1" x14ac:dyDescent="0.2">
      <c r="A1050">
        <v>0</v>
      </c>
      <c r="B1050">
        <v>0</v>
      </c>
      <c r="C1050" t="e">
        <v>#N/A</v>
      </c>
      <c r="D1050" t="e">
        <v>#N/A</v>
      </c>
      <c r="E1050" t="e">
        <v>#N/A</v>
      </c>
    </row>
    <row r="1052" spans="1:8" ht="12.75" customHeight="1" x14ac:dyDescent="0.2">
      <c r="A1052" s="1">
        <f>'Sales History'!C113</f>
        <v>0</v>
      </c>
      <c r="B1052" s="1">
        <f>'Sales History'!D113</f>
        <v>0</v>
      </c>
      <c r="C1052" s="1">
        <f>'Sales History'!E113</f>
        <v>0</v>
      </c>
      <c r="D1052" s="1">
        <f>'Sales History'!G113</f>
        <v>0</v>
      </c>
      <c r="E1052" s="1">
        <f>'Sales History'!H113</f>
        <v>0</v>
      </c>
      <c r="F1052" s="1">
        <f>'Sales History'!I113</f>
        <v>0</v>
      </c>
      <c r="G1052" s="1">
        <f>'Sales History'!J113</f>
        <v>0</v>
      </c>
    </row>
    <row r="1053" spans="1:8" ht="12.75" customHeight="1" x14ac:dyDescent="0.2">
      <c r="A1053" s="1">
        <f>'(Other Variables)'!C137</f>
        <v>-0.33333333333333331</v>
      </c>
      <c r="B1053" s="1">
        <f>'(Other Variables)'!D137</f>
        <v>-0.33333333333333331</v>
      </c>
      <c r="C1053" s="1">
        <f>'(Other Variables)'!E137</f>
        <v>-0.33333333333333331</v>
      </c>
      <c r="D1053" s="1">
        <f>'(Other Variables)'!F137</f>
        <v>1</v>
      </c>
      <c r="E1053" s="1">
        <f>'(Other Variables)'!G137</f>
        <v>-0.33333333333333331</v>
      </c>
      <c r="F1053" s="1">
        <f>'(Other Variables)'!H137</f>
        <v>-0.33333333333333331</v>
      </c>
      <c r="G1053" s="1">
        <f>'(Other Variables)'!I137</f>
        <v>-0.33333333333333331</v>
      </c>
    </row>
    <row r="1054" spans="1:8" ht="12.75" customHeight="1" x14ac:dyDescent="0.2">
      <c r="A1054" s="1">
        <f>'(Other Variables)'!C138</f>
        <v>1</v>
      </c>
      <c r="B1054" s="1">
        <f>'(Other Variables)'!D138</f>
        <v>-0.33333333333333331</v>
      </c>
      <c r="C1054" s="1">
        <f>'(Other Variables)'!E138</f>
        <v>-0.33333333333333331</v>
      </c>
      <c r="D1054" s="1">
        <f>'(Other Variables)'!F138</f>
        <v>-0.33333333333333331</v>
      </c>
      <c r="E1054" s="1">
        <f>'(Other Variables)'!G138</f>
        <v>1</v>
      </c>
      <c r="F1054" s="1">
        <f>'(Other Variables)'!H138</f>
        <v>-0.33333333333333331</v>
      </c>
      <c r="G1054" s="1">
        <f>'(Other Variables)'!I138</f>
        <v>-0.33333333333333331</v>
      </c>
    </row>
    <row r="1055" spans="1:8" ht="12.75" customHeight="1" x14ac:dyDescent="0.2">
      <c r="A1055" s="1">
        <f>'(Other Variables)'!C139</f>
        <v>-0.33333333333333331</v>
      </c>
      <c r="B1055" s="1">
        <f>'(Other Variables)'!D139</f>
        <v>1</v>
      </c>
      <c r="C1055" s="1">
        <f>'(Other Variables)'!E139</f>
        <v>-0.33333333333333331</v>
      </c>
      <c r="D1055" s="1">
        <f>'(Other Variables)'!F139</f>
        <v>-0.33333333333333331</v>
      </c>
      <c r="E1055" s="1">
        <f>'(Other Variables)'!G139</f>
        <v>-0.33333333333333331</v>
      </c>
      <c r="F1055" s="1">
        <f>'(Other Variables)'!H139</f>
        <v>1</v>
      </c>
      <c r="G1055" s="1">
        <f>'(Other Variables)'!I139</f>
        <v>-0.33333333333333331</v>
      </c>
    </row>
    <row r="1056" spans="1:8" ht="12.75" customHeight="1" x14ac:dyDescent="0.2">
      <c r="A1056" s="1">
        <f>'(Other Variables)'!C140</f>
        <v>-0.33333333333333331</v>
      </c>
      <c r="B1056" s="1">
        <f>'(Other Variables)'!D140</f>
        <v>-0.33333333333333331</v>
      </c>
      <c r="C1056" s="1">
        <f>'(Other Variables)'!E140</f>
        <v>1</v>
      </c>
      <c r="D1056" s="1">
        <f>'(Other Variables)'!F140</f>
        <v>-0.33333333333333331</v>
      </c>
      <c r="E1056" s="1">
        <f>'(Other Variables)'!G140</f>
        <v>-0.33333333333333331</v>
      </c>
      <c r="F1056" s="1">
        <f>'(Other Variables)'!H140</f>
        <v>-0.33333333333333331</v>
      </c>
      <c r="G1056" s="1">
        <f>'(Other Variables)'!I140</f>
        <v>1</v>
      </c>
    </row>
    <row r="1057" spans="1:6" ht="12.75" customHeight="1" x14ac:dyDescent="0.2">
      <c r="A1057">
        <f t="array" ref="A1057:E1061">LINEST(A1052:G1052,A1053:G1056,TRUE,TRUE)</f>
        <v>0</v>
      </c>
      <c r="B1057">
        <v>0</v>
      </c>
      <c r="C1057">
        <v>0</v>
      </c>
      <c r="D1057">
        <v>0</v>
      </c>
      <c r="E1057">
        <v>0</v>
      </c>
    </row>
    <row r="1058" spans="1:6" ht="12.75" customHeight="1" x14ac:dyDescent="0.2">
      <c r="A1058">
        <v>0</v>
      </c>
      <c r="B1058">
        <v>0</v>
      </c>
      <c r="C1058">
        <v>0</v>
      </c>
      <c r="D1058">
        <v>0</v>
      </c>
      <c r="E1058">
        <v>0</v>
      </c>
    </row>
    <row r="1059" spans="1:6" ht="12.75" customHeight="1" x14ac:dyDescent="0.2">
      <c r="A1059">
        <v>1</v>
      </c>
      <c r="B1059">
        <v>0</v>
      </c>
      <c r="C1059" t="e">
        <v>#N/A</v>
      </c>
      <c r="D1059" t="e">
        <v>#N/A</v>
      </c>
      <c r="E1059" t="e">
        <v>#N/A</v>
      </c>
    </row>
    <row r="1060" spans="1:6" ht="12.75" customHeight="1" x14ac:dyDescent="0.2">
      <c r="A1060" t="e">
        <v>#NUM!</v>
      </c>
      <c r="B1060">
        <v>3</v>
      </c>
      <c r="C1060" t="e">
        <v>#N/A</v>
      </c>
      <c r="D1060" t="e">
        <v>#N/A</v>
      </c>
      <c r="E1060" t="e">
        <v>#N/A</v>
      </c>
    </row>
    <row r="1061" spans="1:6" ht="12.75" customHeight="1" x14ac:dyDescent="0.2">
      <c r="A1061">
        <v>0</v>
      </c>
      <c r="B1061">
        <v>0</v>
      </c>
      <c r="C1061" t="e">
        <v>#N/A</v>
      </c>
      <c r="D1061" t="e">
        <v>#N/A</v>
      </c>
      <c r="E1061" t="e">
        <v>#N/A</v>
      </c>
    </row>
    <row r="1063" spans="1:6" ht="12.75" customHeight="1" x14ac:dyDescent="0.2">
      <c r="A1063" s="1">
        <f>'Sales History'!D113</f>
        <v>0</v>
      </c>
      <c r="B1063" s="1">
        <f>'Sales History'!E113</f>
        <v>0</v>
      </c>
      <c r="C1063" s="1">
        <f>'Sales History'!G113</f>
        <v>0</v>
      </c>
      <c r="D1063" s="1">
        <f>'Sales History'!H113</f>
        <v>0</v>
      </c>
      <c r="E1063" s="1">
        <f>'Sales History'!I113</f>
        <v>0</v>
      </c>
      <c r="F1063" s="1">
        <f>'Sales History'!J113</f>
        <v>0</v>
      </c>
    </row>
    <row r="1064" spans="1:6" ht="12.75" customHeight="1" x14ac:dyDescent="0.2">
      <c r="A1064" s="1">
        <f>'(Other Variables)'!D137</f>
        <v>-0.33333333333333331</v>
      </c>
      <c r="B1064" s="1">
        <f>'(Other Variables)'!E137</f>
        <v>-0.33333333333333331</v>
      </c>
      <c r="C1064" s="1">
        <f>'(Other Variables)'!F137</f>
        <v>1</v>
      </c>
      <c r="D1064" s="1">
        <f>'(Other Variables)'!G137</f>
        <v>-0.33333333333333331</v>
      </c>
      <c r="E1064" s="1">
        <f>'(Other Variables)'!H137</f>
        <v>-0.33333333333333331</v>
      </c>
      <c r="F1064" s="1">
        <f>'(Other Variables)'!I137</f>
        <v>-0.33333333333333331</v>
      </c>
    </row>
    <row r="1065" spans="1:6" ht="12.75" customHeight="1" x14ac:dyDescent="0.2">
      <c r="A1065" s="1">
        <f>'(Other Variables)'!D138</f>
        <v>-0.33333333333333331</v>
      </c>
      <c r="B1065" s="1">
        <f>'(Other Variables)'!E138</f>
        <v>-0.33333333333333331</v>
      </c>
      <c r="C1065" s="1">
        <f>'(Other Variables)'!F138</f>
        <v>-0.33333333333333331</v>
      </c>
      <c r="D1065" s="1">
        <f>'(Other Variables)'!G138</f>
        <v>1</v>
      </c>
      <c r="E1065" s="1">
        <f>'(Other Variables)'!H138</f>
        <v>-0.33333333333333331</v>
      </c>
      <c r="F1065" s="1">
        <f>'(Other Variables)'!I138</f>
        <v>-0.33333333333333331</v>
      </c>
    </row>
    <row r="1066" spans="1:6" ht="12.75" customHeight="1" x14ac:dyDescent="0.2">
      <c r="A1066" s="1">
        <f>'(Other Variables)'!D139</f>
        <v>1</v>
      </c>
      <c r="B1066" s="1">
        <f>'(Other Variables)'!E139</f>
        <v>-0.33333333333333331</v>
      </c>
      <c r="C1066" s="1">
        <f>'(Other Variables)'!F139</f>
        <v>-0.33333333333333331</v>
      </c>
      <c r="D1066" s="1">
        <f>'(Other Variables)'!G139</f>
        <v>-0.33333333333333331</v>
      </c>
      <c r="E1066" s="1">
        <f>'(Other Variables)'!H139</f>
        <v>1</v>
      </c>
      <c r="F1066" s="1">
        <f>'(Other Variables)'!I139</f>
        <v>-0.33333333333333331</v>
      </c>
    </row>
    <row r="1067" spans="1:6" ht="12.75" customHeight="1" x14ac:dyDescent="0.2">
      <c r="A1067" s="1">
        <f>'(Other Variables)'!D140</f>
        <v>-0.33333333333333331</v>
      </c>
      <c r="B1067" s="1">
        <f>'(Other Variables)'!E140</f>
        <v>1</v>
      </c>
      <c r="C1067" s="1">
        <f>'(Other Variables)'!F140</f>
        <v>-0.33333333333333331</v>
      </c>
      <c r="D1067" s="1">
        <f>'(Other Variables)'!G140</f>
        <v>-0.33333333333333331</v>
      </c>
      <c r="E1067" s="1">
        <f>'(Other Variables)'!H140</f>
        <v>-0.33333333333333331</v>
      </c>
      <c r="F1067" s="1">
        <f>'(Other Variables)'!I140</f>
        <v>1</v>
      </c>
    </row>
    <row r="1068" spans="1:6" ht="12.75" customHeight="1" x14ac:dyDescent="0.2">
      <c r="A1068">
        <f t="array" ref="A1068:E1072">LINEST(A1063:F1063,A1064:F1067,TRUE,TRUE)</f>
        <v>0</v>
      </c>
      <c r="B1068">
        <v>0</v>
      </c>
      <c r="C1068">
        <v>0</v>
      </c>
      <c r="D1068">
        <v>0</v>
      </c>
      <c r="E1068">
        <v>0</v>
      </c>
    </row>
    <row r="1069" spans="1:6" ht="12.75" customHeight="1" x14ac:dyDescent="0.2">
      <c r="A1069">
        <v>0</v>
      </c>
      <c r="B1069">
        <v>0</v>
      </c>
      <c r="C1069">
        <v>0</v>
      </c>
      <c r="D1069">
        <v>0</v>
      </c>
      <c r="E1069">
        <v>0</v>
      </c>
    </row>
    <row r="1070" spans="1:6" ht="12.75" customHeight="1" x14ac:dyDescent="0.2">
      <c r="A1070">
        <v>1</v>
      </c>
      <c r="B1070">
        <v>0</v>
      </c>
      <c r="C1070" t="e">
        <v>#N/A</v>
      </c>
      <c r="D1070" t="e">
        <v>#N/A</v>
      </c>
      <c r="E1070" t="e">
        <v>#N/A</v>
      </c>
    </row>
    <row r="1071" spans="1:6" ht="12.75" customHeight="1" x14ac:dyDescent="0.2">
      <c r="A1071" t="e">
        <v>#NUM!</v>
      </c>
      <c r="B1071">
        <v>2</v>
      </c>
      <c r="C1071" t="e">
        <v>#N/A</v>
      </c>
      <c r="D1071" t="e">
        <v>#N/A</v>
      </c>
      <c r="E1071" t="e">
        <v>#N/A</v>
      </c>
    </row>
    <row r="1072" spans="1:6" ht="12.75" customHeight="1" x14ac:dyDescent="0.2">
      <c r="A1072">
        <v>0</v>
      </c>
      <c r="B1072">
        <v>0</v>
      </c>
      <c r="C1072" t="e">
        <v>#N/A</v>
      </c>
      <c r="D1072" t="e">
        <v>#N/A</v>
      </c>
      <c r="E1072" t="e">
        <v>#N/A</v>
      </c>
    </row>
    <row r="1074" spans="1:5" ht="12.75" customHeight="1" x14ac:dyDescent="0.2">
      <c r="A1074" s="1">
        <f>'Sales History'!E113</f>
        <v>0</v>
      </c>
      <c r="B1074" s="1">
        <f>'Sales History'!G113</f>
        <v>0</v>
      </c>
      <c r="C1074" s="1">
        <f>'Sales History'!H113</f>
        <v>0</v>
      </c>
      <c r="D1074" s="1">
        <f>'Sales History'!I113</f>
        <v>0</v>
      </c>
      <c r="E1074" s="1">
        <f>'Sales History'!J113</f>
        <v>0</v>
      </c>
    </row>
    <row r="1075" spans="1:5" ht="12.75" customHeight="1" x14ac:dyDescent="0.2">
      <c r="A1075" s="1">
        <f>'(Other Variables)'!E137</f>
        <v>-0.33333333333333331</v>
      </c>
      <c r="B1075" s="1">
        <f>'(Other Variables)'!F137</f>
        <v>1</v>
      </c>
      <c r="C1075" s="1">
        <f>'(Other Variables)'!G137</f>
        <v>-0.33333333333333331</v>
      </c>
      <c r="D1075" s="1">
        <f>'(Other Variables)'!H137</f>
        <v>-0.33333333333333331</v>
      </c>
      <c r="E1075" s="1">
        <f>'(Other Variables)'!I137</f>
        <v>-0.33333333333333331</v>
      </c>
    </row>
    <row r="1076" spans="1:5" ht="12.75" customHeight="1" x14ac:dyDescent="0.2">
      <c r="A1076" s="1">
        <f>'(Other Variables)'!E138</f>
        <v>-0.33333333333333331</v>
      </c>
      <c r="B1076" s="1">
        <f>'(Other Variables)'!F138</f>
        <v>-0.33333333333333331</v>
      </c>
      <c r="C1076" s="1">
        <f>'(Other Variables)'!G138</f>
        <v>1</v>
      </c>
      <c r="D1076" s="1">
        <f>'(Other Variables)'!H138</f>
        <v>-0.33333333333333331</v>
      </c>
      <c r="E1076" s="1">
        <f>'(Other Variables)'!I138</f>
        <v>-0.33333333333333331</v>
      </c>
    </row>
    <row r="1077" spans="1:5" ht="12.75" customHeight="1" x14ac:dyDescent="0.2">
      <c r="A1077" s="1">
        <f>'(Other Variables)'!E139</f>
        <v>-0.33333333333333331</v>
      </c>
      <c r="B1077" s="1">
        <f>'(Other Variables)'!F139</f>
        <v>-0.33333333333333331</v>
      </c>
      <c r="C1077" s="1">
        <f>'(Other Variables)'!G139</f>
        <v>-0.33333333333333331</v>
      </c>
      <c r="D1077" s="1">
        <f>'(Other Variables)'!H139</f>
        <v>1</v>
      </c>
      <c r="E1077" s="1">
        <f>'(Other Variables)'!I139</f>
        <v>-0.33333333333333331</v>
      </c>
    </row>
    <row r="1078" spans="1:5" ht="12.75" customHeight="1" x14ac:dyDescent="0.2">
      <c r="A1078" s="1">
        <f>'(Other Variables)'!E140</f>
        <v>1</v>
      </c>
      <c r="B1078" s="1">
        <f>'(Other Variables)'!F140</f>
        <v>-0.33333333333333331</v>
      </c>
      <c r="C1078" s="1">
        <f>'(Other Variables)'!G140</f>
        <v>-0.33333333333333331</v>
      </c>
      <c r="D1078" s="1">
        <f>'(Other Variables)'!H140</f>
        <v>-0.33333333333333331</v>
      </c>
      <c r="E1078" s="1">
        <f>'(Other Variables)'!I140</f>
        <v>1</v>
      </c>
    </row>
    <row r="1079" spans="1:5" ht="12.75" customHeight="1" x14ac:dyDescent="0.2">
      <c r="A1079">
        <f t="array" ref="A1079:E1083">LINEST(A1074:E1074,A1075:E1078,TRUE,TRUE)</f>
        <v>0</v>
      </c>
      <c r="B1079">
        <v>0</v>
      </c>
      <c r="C1079">
        <v>0</v>
      </c>
      <c r="D1079">
        <v>0</v>
      </c>
      <c r="E1079">
        <v>0</v>
      </c>
    </row>
    <row r="1080" spans="1:5" ht="12.75" customHeight="1" x14ac:dyDescent="0.2">
      <c r="A1080">
        <v>0</v>
      </c>
      <c r="B1080">
        <v>0</v>
      </c>
      <c r="C1080">
        <v>0</v>
      </c>
      <c r="D1080">
        <v>0</v>
      </c>
      <c r="E1080">
        <v>0</v>
      </c>
    </row>
    <row r="1081" spans="1:5" ht="12.75" customHeight="1" x14ac:dyDescent="0.2">
      <c r="A1081">
        <v>1</v>
      </c>
      <c r="B1081">
        <v>0</v>
      </c>
      <c r="C1081" t="e">
        <v>#N/A</v>
      </c>
      <c r="D1081" t="e">
        <v>#N/A</v>
      </c>
      <c r="E1081" t="e">
        <v>#N/A</v>
      </c>
    </row>
    <row r="1082" spans="1:5" ht="12.75" customHeight="1" x14ac:dyDescent="0.2">
      <c r="A1082" t="e">
        <v>#NUM!</v>
      </c>
      <c r="B1082">
        <v>1</v>
      </c>
      <c r="C1082" t="e">
        <v>#N/A</v>
      </c>
      <c r="D1082" t="e">
        <v>#N/A</v>
      </c>
      <c r="E1082" t="e">
        <v>#N/A</v>
      </c>
    </row>
    <row r="1083" spans="1:5" ht="12.75" customHeight="1" x14ac:dyDescent="0.2">
      <c r="A1083">
        <v>0</v>
      </c>
      <c r="B1083">
        <v>0</v>
      </c>
      <c r="C1083" t="e">
        <v>#N/A</v>
      </c>
      <c r="D1083" t="e">
        <v>#N/A</v>
      </c>
      <c r="E1083" t="e">
        <v>#N/A</v>
      </c>
    </row>
    <row r="1085" spans="1:5" ht="12.75" customHeight="1" x14ac:dyDescent="0.2">
      <c r="A1085" s="1">
        <f>'Sales History'!G113</f>
        <v>0</v>
      </c>
      <c r="B1085" s="1">
        <f>'Sales History'!H113</f>
        <v>0</v>
      </c>
      <c r="C1085" s="1">
        <f>'Sales History'!I113</f>
        <v>0</v>
      </c>
      <c r="D1085" s="1">
        <f>'Sales History'!J113</f>
        <v>0</v>
      </c>
    </row>
    <row r="1086" spans="1:5" ht="12.75" customHeight="1" x14ac:dyDescent="0.2">
      <c r="A1086" s="1">
        <f>'(Other Variables)'!F137</f>
        <v>1</v>
      </c>
      <c r="B1086" s="1">
        <f>'(Other Variables)'!G137</f>
        <v>-0.33333333333333331</v>
      </c>
      <c r="C1086" s="1">
        <f>'(Other Variables)'!H137</f>
        <v>-0.33333333333333331</v>
      </c>
      <c r="D1086" s="1">
        <f>'(Other Variables)'!I137</f>
        <v>-0.33333333333333331</v>
      </c>
    </row>
    <row r="1087" spans="1:5" ht="12.75" customHeight="1" x14ac:dyDescent="0.2">
      <c r="A1087" s="1">
        <f>'(Other Variables)'!F138</f>
        <v>-0.33333333333333331</v>
      </c>
      <c r="B1087" s="1">
        <f>'(Other Variables)'!G138</f>
        <v>1</v>
      </c>
      <c r="C1087" s="1">
        <f>'(Other Variables)'!H138</f>
        <v>-0.33333333333333331</v>
      </c>
      <c r="D1087" s="1">
        <f>'(Other Variables)'!I138</f>
        <v>-0.33333333333333331</v>
      </c>
    </row>
    <row r="1088" spans="1:5" ht="12.75" customHeight="1" x14ac:dyDescent="0.2">
      <c r="A1088" s="1">
        <f>'(Other Variables)'!F139</f>
        <v>-0.33333333333333331</v>
      </c>
      <c r="B1088" s="1">
        <f>'(Other Variables)'!G139</f>
        <v>-0.33333333333333331</v>
      </c>
      <c r="C1088" s="1">
        <f>'(Other Variables)'!H139</f>
        <v>1</v>
      </c>
      <c r="D1088" s="1">
        <f>'(Other Variables)'!I139</f>
        <v>-0.33333333333333331</v>
      </c>
    </row>
    <row r="1089" spans="1:8" ht="12.75" customHeight="1" x14ac:dyDescent="0.2">
      <c r="A1089" s="1">
        <f>'(Other Variables)'!F140</f>
        <v>-0.33333333333333331</v>
      </c>
      <c r="B1089" s="1">
        <f>'(Other Variables)'!G140</f>
        <v>-0.33333333333333331</v>
      </c>
      <c r="C1089" s="1">
        <f>'(Other Variables)'!H140</f>
        <v>-0.33333333333333331</v>
      </c>
      <c r="D1089" s="1">
        <f>'(Other Variables)'!I140</f>
        <v>1</v>
      </c>
    </row>
    <row r="1090" spans="1:8" ht="12.75" customHeight="1" x14ac:dyDescent="0.2">
      <c r="A1090">
        <f t="array" ref="A1090:E1094">LINEST(A1085:D1085,A1086:D1089,TRUE,TRUE)</f>
        <v>0</v>
      </c>
      <c r="B1090">
        <v>0</v>
      </c>
      <c r="C1090">
        <v>0</v>
      </c>
      <c r="D1090">
        <v>0</v>
      </c>
      <c r="E1090">
        <v>0</v>
      </c>
    </row>
    <row r="1091" spans="1:8" ht="12.75" customHeight="1" x14ac:dyDescent="0.2">
      <c r="A1091">
        <v>0</v>
      </c>
      <c r="B1091">
        <v>0</v>
      </c>
      <c r="C1091">
        <v>0</v>
      </c>
      <c r="D1091">
        <v>0</v>
      </c>
      <c r="E1091">
        <v>0</v>
      </c>
    </row>
    <row r="1092" spans="1:8" ht="12.75" customHeight="1" x14ac:dyDescent="0.2">
      <c r="A1092">
        <v>1</v>
      </c>
      <c r="B1092">
        <v>0</v>
      </c>
      <c r="C1092" t="e">
        <v>#N/A</v>
      </c>
      <c r="D1092" t="e">
        <v>#N/A</v>
      </c>
      <c r="E1092" t="e">
        <v>#N/A</v>
      </c>
    </row>
    <row r="1093" spans="1:8" ht="12.75" customHeight="1" x14ac:dyDescent="0.2">
      <c r="A1093" t="e">
        <v>#NUM!</v>
      </c>
      <c r="B1093">
        <v>0</v>
      </c>
      <c r="C1093" t="e">
        <v>#N/A</v>
      </c>
      <c r="D1093" t="e">
        <v>#N/A</v>
      </c>
      <c r="E1093" t="e">
        <v>#N/A</v>
      </c>
    </row>
    <row r="1094" spans="1:8" ht="12.75" customHeight="1" x14ac:dyDescent="0.2">
      <c r="A1094">
        <v>0</v>
      </c>
      <c r="B1094">
        <v>0</v>
      </c>
      <c r="C1094" t="e">
        <v>#N/A</v>
      </c>
      <c r="D1094" t="e">
        <v>#N/A</v>
      </c>
      <c r="E1094" t="e">
        <v>#N/A</v>
      </c>
    </row>
    <row r="1096" spans="1:8" ht="12.75" customHeight="1" x14ac:dyDescent="0.2">
      <c r="A1096" s="1">
        <f>'Sales History'!B114</f>
        <v>0</v>
      </c>
      <c r="B1096" s="1">
        <f>'Sales History'!C114</f>
        <v>0</v>
      </c>
      <c r="C1096" s="1">
        <f>'Sales History'!D114</f>
        <v>0</v>
      </c>
      <c r="D1096" s="1">
        <f>'Sales History'!E114</f>
        <v>0</v>
      </c>
      <c r="E1096" s="1">
        <f>'Sales History'!G114</f>
        <v>0</v>
      </c>
      <c r="F1096" s="1">
        <f>'Sales History'!H114</f>
        <v>0</v>
      </c>
      <c r="G1096" s="1">
        <f>'Sales History'!I114</f>
        <v>0</v>
      </c>
      <c r="H1096" s="1">
        <f>'Sales History'!J114</f>
        <v>0</v>
      </c>
    </row>
    <row r="1097" spans="1:8" ht="12.75" customHeight="1" x14ac:dyDescent="0.2">
      <c r="A1097" s="1">
        <f>'(Other Variables)'!B137</f>
        <v>1</v>
      </c>
      <c r="B1097" s="1">
        <f>'(Other Variables)'!C137</f>
        <v>-0.33333333333333331</v>
      </c>
      <c r="C1097" s="1">
        <f>'(Other Variables)'!D137</f>
        <v>-0.33333333333333331</v>
      </c>
      <c r="D1097" s="1">
        <f>'(Other Variables)'!E137</f>
        <v>-0.33333333333333331</v>
      </c>
      <c r="E1097" s="1">
        <f>'(Other Variables)'!F137</f>
        <v>1</v>
      </c>
      <c r="F1097" s="1">
        <f>'(Other Variables)'!G137</f>
        <v>-0.33333333333333331</v>
      </c>
      <c r="G1097" s="1">
        <f>'(Other Variables)'!H137</f>
        <v>-0.33333333333333331</v>
      </c>
      <c r="H1097" s="1">
        <f>'(Other Variables)'!I137</f>
        <v>-0.33333333333333331</v>
      </c>
    </row>
    <row r="1098" spans="1:8" ht="12.75" customHeight="1" x14ac:dyDescent="0.2">
      <c r="A1098" s="1">
        <f>'(Other Variables)'!B138</f>
        <v>-0.33333333333333331</v>
      </c>
      <c r="B1098" s="1">
        <f>'(Other Variables)'!C138</f>
        <v>1</v>
      </c>
      <c r="C1098" s="1">
        <f>'(Other Variables)'!D138</f>
        <v>-0.33333333333333331</v>
      </c>
      <c r="D1098" s="1">
        <f>'(Other Variables)'!E138</f>
        <v>-0.33333333333333331</v>
      </c>
      <c r="E1098" s="1">
        <f>'(Other Variables)'!F138</f>
        <v>-0.33333333333333331</v>
      </c>
      <c r="F1098" s="1">
        <f>'(Other Variables)'!G138</f>
        <v>1</v>
      </c>
      <c r="G1098" s="1">
        <f>'(Other Variables)'!H138</f>
        <v>-0.33333333333333331</v>
      </c>
      <c r="H1098" s="1">
        <f>'(Other Variables)'!I138</f>
        <v>-0.33333333333333331</v>
      </c>
    </row>
    <row r="1099" spans="1:8" ht="12.75" customHeight="1" x14ac:dyDescent="0.2">
      <c r="A1099" s="1">
        <f>'(Other Variables)'!B139</f>
        <v>-0.33333333333333331</v>
      </c>
      <c r="B1099" s="1">
        <f>'(Other Variables)'!C139</f>
        <v>-0.33333333333333331</v>
      </c>
      <c r="C1099" s="1">
        <f>'(Other Variables)'!D139</f>
        <v>1</v>
      </c>
      <c r="D1099" s="1">
        <f>'(Other Variables)'!E139</f>
        <v>-0.33333333333333331</v>
      </c>
      <c r="E1099" s="1">
        <f>'(Other Variables)'!F139</f>
        <v>-0.33333333333333331</v>
      </c>
      <c r="F1099" s="1">
        <f>'(Other Variables)'!G139</f>
        <v>-0.33333333333333331</v>
      </c>
      <c r="G1099" s="1">
        <f>'(Other Variables)'!H139</f>
        <v>1</v>
      </c>
      <c r="H1099" s="1">
        <f>'(Other Variables)'!I139</f>
        <v>-0.33333333333333331</v>
      </c>
    </row>
    <row r="1100" spans="1:8" ht="12.75" customHeight="1" x14ac:dyDescent="0.2">
      <c r="A1100" s="1">
        <f>'(Other Variables)'!B140</f>
        <v>-0.33333333333333331</v>
      </c>
      <c r="B1100" s="1">
        <f>'(Other Variables)'!C140</f>
        <v>-0.33333333333333331</v>
      </c>
      <c r="C1100" s="1">
        <f>'(Other Variables)'!D140</f>
        <v>-0.33333333333333331</v>
      </c>
      <c r="D1100" s="1">
        <f>'(Other Variables)'!E140</f>
        <v>1</v>
      </c>
      <c r="E1100" s="1">
        <f>'(Other Variables)'!F140</f>
        <v>-0.33333333333333331</v>
      </c>
      <c r="F1100" s="1">
        <f>'(Other Variables)'!G140</f>
        <v>-0.33333333333333331</v>
      </c>
      <c r="G1100" s="1">
        <f>'(Other Variables)'!H140</f>
        <v>-0.33333333333333331</v>
      </c>
      <c r="H1100" s="1">
        <f>'(Other Variables)'!I140</f>
        <v>1</v>
      </c>
    </row>
    <row r="1101" spans="1:8" ht="12.75" customHeight="1" x14ac:dyDescent="0.2">
      <c r="A1101">
        <f t="array" ref="A1101:E1105">LINEST(A1096:H1096,A1097:H1100,TRUE,TRUE)</f>
        <v>0</v>
      </c>
      <c r="B1101">
        <v>0</v>
      </c>
      <c r="C1101">
        <v>0</v>
      </c>
      <c r="D1101">
        <v>0</v>
      </c>
      <c r="E1101">
        <v>0</v>
      </c>
    </row>
    <row r="1102" spans="1:8" ht="12.75" customHeight="1" x14ac:dyDescent="0.2">
      <c r="A1102">
        <v>0</v>
      </c>
      <c r="B1102">
        <v>0</v>
      </c>
      <c r="C1102">
        <v>0</v>
      </c>
      <c r="D1102">
        <v>0</v>
      </c>
      <c r="E1102">
        <v>0</v>
      </c>
    </row>
    <row r="1103" spans="1:8" ht="12.75" customHeight="1" x14ac:dyDescent="0.2">
      <c r="A1103">
        <v>1</v>
      </c>
      <c r="B1103">
        <v>0</v>
      </c>
      <c r="C1103" t="e">
        <v>#N/A</v>
      </c>
      <c r="D1103" t="e">
        <v>#N/A</v>
      </c>
      <c r="E1103" t="e">
        <v>#N/A</v>
      </c>
    </row>
    <row r="1104" spans="1:8" ht="12.75" customHeight="1" x14ac:dyDescent="0.2">
      <c r="A1104" t="e">
        <v>#NUM!</v>
      </c>
      <c r="B1104">
        <v>4</v>
      </c>
      <c r="C1104" t="e">
        <v>#N/A</v>
      </c>
      <c r="D1104" t="e">
        <v>#N/A</v>
      </c>
      <c r="E1104" t="e">
        <v>#N/A</v>
      </c>
    </row>
    <row r="1105" spans="1:7" ht="12.75" customHeight="1" x14ac:dyDescent="0.2">
      <c r="A1105">
        <v>0</v>
      </c>
      <c r="B1105">
        <v>0</v>
      </c>
      <c r="C1105" t="e">
        <v>#N/A</v>
      </c>
      <c r="D1105" t="e">
        <v>#N/A</v>
      </c>
      <c r="E1105" t="e">
        <v>#N/A</v>
      </c>
    </row>
    <row r="1107" spans="1:7" ht="12.75" customHeight="1" x14ac:dyDescent="0.2">
      <c r="A1107" s="1">
        <f>'Sales History'!C114</f>
        <v>0</v>
      </c>
      <c r="B1107" s="1">
        <f>'Sales History'!D114</f>
        <v>0</v>
      </c>
      <c r="C1107" s="1">
        <f>'Sales History'!E114</f>
        <v>0</v>
      </c>
      <c r="D1107" s="1">
        <f>'Sales History'!G114</f>
        <v>0</v>
      </c>
      <c r="E1107" s="1">
        <f>'Sales History'!H114</f>
        <v>0</v>
      </c>
      <c r="F1107" s="1">
        <f>'Sales History'!I114</f>
        <v>0</v>
      </c>
      <c r="G1107" s="1">
        <f>'Sales History'!J114</f>
        <v>0</v>
      </c>
    </row>
    <row r="1108" spans="1:7" ht="12.75" customHeight="1" x14ac:dyDescent="0.2">
      <c r="A1108" s="1">
        <f>'(Other Variables)'!C137</f>
        <v>-0.33333333333333331</v>
      </c>
      <c r="B1108" s="1">
        <f>'(Other Variables)'!D137</f>
        <v>-0.33333333333333331</v>
      </c>
      <c r="C1108" s="1">
        <f>'(Other Variables)'!E137</f>
        <v>-0.33333333333333331</v>
      </c>
      <c r="D1108" s="1">
        <f>'(Other Variables)'!F137</f>
        <v>1</v>
      </c>
      <c r="E1108" s="1">
        <f>'(Other Variables)'!G137</f>
        <v>-0.33333333333333331</v>
      </c>
      <c r="F1108" s="1">
        <f>'(Other Variables)'!H137</f>
        <v>-0.33333333333333331</v>
      </c>
      <c r="G1108" s="1">
        <f>'(Other Variables)'!I137</f>
        <v>-0.33333333333333331</v>
      </c>
    </row>
    <row r="1109" spans="1:7" ht="12.75" customHeight="1" x14ac:dyDescent="0.2">
      <c r="A1109" s="1">
        <f>'(Other Variables)'!C138</f>
        <v>1</v>
      </c>
      <c r="B1109" s="1">
        <f>'(Other Variables)'!D138</f>
        <v>-0.33333333333333331</v>
      </c>
      <c r="C1109" s="1">
        <f>'(Other Variables)'!E138</f>
        <v>-0.33333333333333331</v>
      </c>
      <c r="D1109" s="1">
        <f>'(Other Variables)'!F138</f>
        <v>-0.33333333333333331</v>
      </c>
      <c r="E1109" s="1">
        <f>'(Other Variables)'!G138</f>
        <v>1</v>
      </c>
      <c r="F1109" s="1">
        <f>'(Other Variables)'!H138</f>
        <v>-0.33333333333333331</v>
      </c>
      <c r="G1109" s="1">
        <f>'(Other Variables)'!I138</f>
        <v>-0.33333333333333331</v>
      </c>
    </row>
    <row r="1110" spans="1:7" ht="12.75" customHeight="1" x14ac:dyDescent="0.2">
      <c r="A1110" s="1">
        <f>'(Other Variables)'!C139</f>
        <v>-0.33333333333333331</v>
      </c>
      <c r="B1110" s="1">
        <f>'(Other Variables)'!D139</f>
        <v>1</v>
      </c>
      <c r="C1110" s="1">
        <f>'(Other Variables)'!E139</f>
        <v>-0.33333333333333331</v>
      </c>
      <c r="D1110" s="1">
        <f>'(Other Variables)'!F139</f>
        <v>-0.33333333333333331</v>
      </c>
      <c r="E1110" s="1">
        <f>'(Other Variables)'!G139</f>
        <v>-0.33333333333333331</v>
      </c>
      <c r="F1110" s="1">
        <f>'(Other Variables)'!H139</f>
        <v>1</v>
      </c>
      <c r="G1110" s="1">
        <f>'(Other Variables)'!I139</f>
        <v>-0.33333333333333331</v>
      </c>
    </row>
    <row r="1111" spans="1:7" ht="12.75" customHeight="1" x14ac:dyDescent="0.2">
      <c r="A1111" s="1">
        <f>'(Other Variables)'!C140</f>
        <v>-0.33333333333333331</v>
      </c>
      <c r="B1111" s="1">
        <f>'(Other Variables)'!D140</f>
        <v>-0.33333333333333331</v>
      </c>
      <c r="C1111" s="1">
        <f>'(Other Variables)'!E140</f>
        <v>1</v>
      </c>
      <c r="D1111" s="1">
        <f>'(Other Variables)'!F140</f>
        <v>-0.33333333333333331</v>
      </c>
      <c r="E1111" s="1">
        <f>'(Other Variables)'!G140</f>
        <v>-0.33333333333333331</v>
      </c>
      <c r="F1111" s="1">
        <f>'(Other Variables)'!H140</f>
        <v>-0.33333333333333331</v>
      </c>
      <c r="G1111" s="1">
        <f>'(Other Variables)'!I140</f>
        <v>1</v>
      </c>
    </row>
    <row r="1112" spans="1:7" ht="12.75" customHeight="1" x14ac:dyDescent="0.2">
      <c r="A1112">
        <f t="array" ref="A1112:E1116">LINEST(A1107:G1107,A1108:G1111,TRUE,TRUE)</f>
        <v>0</v>
      </c>
      <c r="B1112">
        <v>0</v>
      </c>
      <c r="C1112">
        <v>0</v>
      </c>
      <c r="D1112">
        <v>0</v>
      </c>
      <c r="E1112">
        <v>0</v>
      </c>
    </row>
    <row r="1113" spans="1:7" ht="12.75" customHeight="1" x14ac:dyDescent="0.2">
      <c r="A1113">
        <v>0</v>
      </c>
      <c r="B1113">
        <v>0</v>
      </c>
      <c r="C1113">
        <v>0</v>
      </c>
      <c r="D1113">
        <v>0</v>
      </c>
      <c r="E1113">
        <v>0</v>
      </c>
    </row>
    <row r="1114" spans="1:7" ht="12.75" customHeight="1" x14ac:dyDescent="0.2">
      <c r="A1114">
        <v>1</v>
      </c>
      <c r="B1114">
        <v>0</v>
      </c>
      <c r="C1114" t="e">
        <v>#N/A</v>
      </c>
      <c r="D1114" t="e">
        <v>#N/A</v>
      </c>
      <c r="E1114" t="e">
        <v>#N/A</v>
      </c>
    </row>
    <row r="1115" spans="1:7" ht="12.75" customHeight="1" x14ac:dyDescent="0.2">
      <c r="A1115" t="e">
        <v>#NUM!</v>
      </c>
      <c r="B1115">
        <v>3</v>
      </c>
      <c r="C1115" t="e">
        <v>#N/A</v>
      </c>
      <c r="D1115" t="e">
        <v>#N/A</v>
      </c>
      <c r="E1115" t="e">
        <v>#N/A</v>
      </c>
    </row>
    <row r="1116" spans="1:7" ht="12.75" customHeight="1" x14ac:dyDescent="0.2">
      <c r="A1116">
        <v>0</v>
      </c>
      <c r="B1116">
        <v>0</v>
      </c>
      <c r="C1116" t="e">
        <v>#N/A</v>
      </c>
      <c r="D1116" t="e">
        <v>#N/A</v>
      </c>
      <c r="E1116" t="e">
        <v>#N/A</v>
      </c>
    </row>
    <row r="1118" spans="1:7" ht="12.75" customHeight="1" x14ac:dyDescent="0.2">
      <c r="A1118" s="1">
        <f>'Sales History'!D114</f>
        <v>0</v>
      </c>
      <c r="B1118" s="1">
        <f>'Sales History'!E114</f>
        <v>0</v>
      </c>
      <c r="C1118" s="1">
        <f>'Sales History'!G114</f>
        <v>0</v>
      </c>
      <c r="D1118" s="1">
        <f>'Sales History'!H114</f>
        <v>0</v>
      </c>
      <c r="E1118" s="1">
        <f>'Sales History'!I114</f>
        <v>0</v>
      </c>
      <c r="F1118" s="1">
        <f>'Sales History'!J114</f>
        <v>0</v>
      </c>
    </row>
    <row r="1119" spans="1:7" ht="12.75" customHeight="1" x14ac:dyDescent="0.2">
      <c r="A1119" s="1">
        <f>'(Other Variables)'!D137</f>
        <v>-0.33333333333333331</v>
      </c>
      <c r="B1119" s="1">
        <f>'(Other Variables)'!E137</f>
        <v>-0.33333333333333331</v>
      </c>
      <c r="C1119" s="1">
        <f>'(Other Variables)'!F137</f>
        <v>1</v>
      </c>
      <c r="D1119" s="1">
        <f>'(Other Variables)'!G137</f>
        <v>-0.33333333333333331</v>
      </c>
      <c r="E1119" s="1">
        <f>'(Other Variables)'!H137</f>
        <v>-0.33333333333333331</v>
      </c>
      <c r="F1119" s="1">
        <f>'(Other Variables)'!I137</f>
        <v>-0.33333333333333331</v>
      </c>
    </row>
    <row r="1120" spans="1:7" ht="12.75" customHeight="1" x14ac:dyDescent="0.2">
      <c r="A1120" s="1">
        <f>'(Other Variables)'!D138</f>
        <v>-0.33333333333333331</v>
      </c>
      <c r="B1120" s="1">
        <f>'(Other Variables)'!E138</f>
        <v>-0.33333333333333331</v>
      </c>
      <c r="C1120" s="1">
        <f>'(Other Variables)'!F138</f>
        <v>-0.33333333333333331</v>
      </c>
      <c r="D1120" s="1">
        <f>'(Other Variables)'!G138</f>
        <v>1</v>
      </c>
      <c r="E1120" s="1">
        <f>'(Other Variables)'!H138</f>
        <v>-0.33333333333333331</v>
      </c>
      <c r="F1120" s="1">
        <f>'(Other Variables)'!I138</f>
        <v>-0.33333333333333331</v>
      </c>
    </row>
    <row r="1121" spans="1:6" ht="12.75" customHeight="1" x14ac:dyDescent="0.2">
      <c r="A1121" s="1">
        <f>'(Other Variables)'!D139</f>
        <v>1</v>
      </c>
      <c r="B1121" s="1">
        <f>'(Other Variables)'!E139</f>
        <v>-0.33333333333333331</v>
      </c>
      <c r="C1121" s="1">
        <f>'(Other Variables)'!F139</f>
        <v>-0.33333333333333331</v>
      </c>
      <c r="D1121" s="1">
        <f>'(Other Variables)'!G139</f>
        <v>-0.33333333333333331</v>
      </c>
      <c r="E1121" s="1">
        <f>'(Other Variables)'!H139</f>
        <v>1</v>
      </c>
      <c r="F1121" s="1">
        <f>'(Other Variables)'!I139</f>
        <v>-0.33333333333333331</v>
      </c>
    </row>
    <row r="1122" spans="1:6" ht="12.75" customHeight="1" x14ac:dyDescent="0.2">
      <c r="A1122" s="1">
        <f>'(Other Variables)'!D140</f>
        <v>-0.33333333333333331</v>
      </c>
      <c r="B1122" s="1">
        <f>'(Other Variables)'!E140</f>
        <v>1</v>
      </c>
      <c r="C1122" s="1">
        <f>'(Other Variables)'!F140</f>
        <v>-0.33333333333333331</v>
      </c>
      <c r="D1122" s="1">
        <f>'(Other Variables)'!G140</f>
        <v>-0.33333333333333331</v>
      </c>
      <c r="E1122" s="1">
        <f>'(Other Variables)'!H140</f>
        <v>-0.33333333333333331</v>
      </c>
      <c r="F1122" s="1">
        <f>'(Other Variables)'!I140</f>
        <v>1</v>
      </c>
    </row>
    <row r="1123" spans="1:6" ht="12.75" customHeight="1" x14ac:dyDescent="0.2">
      <c r="A1123">
        <f t="array" ref="A1123:E1127">LINEST(A1118:F1118,A1119:F1122,TRUE,TRUE)</f>
        <v>0</v>
      </c>
      <c r="B1123">
        <v>0</v>
      </c>
      <c r="C1123">
        <v>0</v>
      </c>
      <c r="D1123">
        <v>0</v>
      </c>
      <c r="E1123">
        <v>0</v>
      </c>
    </row>
    <row r="1124" spans="1:6" ht="12.75" customHeight="1" x14ac:dyDescent="0.2">
      <c r="A1124">
        <v>0</v>
      </c>
      <c r="B1124">
        <v>0</v>
      </c>
      <c r="C1124">
        <v>0</v>
      </c>
      <c r="D1124">
        <v>0</v>
      </c>
      <c r="E1124">
        <v>0</v>
      </c>
    </row>
    <row r="1125" spans="1:6" ht="12.75" customHeight="1" x14ac:dyDescent="0.2">
      <c r="A1125">
        <v>1</v>
      </c>
      <c r="B1125">
        <v>0</v>
      </c>
      <c r="C1125" t="e">
        <v>#N/A</v>
      </c>
      <c r="D1125" t="e">
        <v>#N/A</v>
      </c>
      <c r="E1125" t="e">
        <v>#N/A</v>
      </c>
    </row>
    <row r="1126" spans="1:6" ht="12.75" customHeight="1" x14ac:dyDescent="0.2">
      <c r="A1126" t="e">
        <v>#NUM!</v>
      </c>
      <c r="B1126">
        <v>2</v>
      </c>
      <c r="C1126" t="e">
        <v>#N/A</v>
      </c>
      <c r="D1126" t="e">
        <v>#N/A</v>
      </c>
      <c r="E1126" t="e">
        <v>#N/A</v>
      </c>
    </row>
    <row r="1127" spans="1:6" ht="12.75" customHeight="1" x14ac:dyDescent="0.2">
      <c r="A1127">
        <v>0</v>
      </c>
      <c r="B1127">
        <v>0</v>
      </c>
      <c r="C1127" t="e">
        <v>#N/A</v>
      </c>
      <c r="D1127" t="e">
        <v>#N/A</v>
      </c>
      <c r="E1127" t="e">
        <v>#N/A</v>
      </c>
    </row>
    <row r="1129" spans="1:6" ht="12.75" customHeight="1" x14ac:dyDescent="0.2">
      <c r="A1129" s="1">
        <f>'Sales History'!E114</f>
        <v>0</v>
      </c>
      <c r="B1129" s="1">
        <f>'Sales History'!G114</f>
        <v>0</v>
      </c>
      <c r="C1129" s="1">
        <f>'Sales History'!H114</f>
        <v>0</v>
      </c>
      <c r="D1129" s="1">
        <f>'Sales History'!I114</f>
        <v>0</v>
      </c>
      <c r="E1129" s="1">
        <f>'Sales History'!J114</f>
        <v>0</v>
      </c>
    </row>
    <row r="1130" spans="1:6" ht="12.75" customHeight="1" x14ac:dyDescent="0.2">
      <c r="A1130" s="1">
        <f>'(Other Variables)'!E137</f>
        <v>-0.33333333333333331</v>
      </c>
      <c r="B1130" s="1">
        <f>'(Other Variables)'!F137</f>
        <v>1</v>
      </c>
      <c r="C1130" s="1">
        <f>'(Other Variables)'!G137</f>
        <v>-0.33333333333333331</v>
      </c>
      <c r="D1130" s="1">
        <f>'(Other Variables)'!H137</f>
        <v>-0.33333333333333331</v>
      </c>
      <c r="E1130" s="1">
        <f>'(Other Variables)'!I137</f>
        <v>-0.33333333333333331</v>
      </c>
    </row>
    <row r="1131" spans="1:6" ht="12.75" customHeight="1" x14ac:dyDescent="0.2">
      <c r="A1131" s="1">
        <f>'(Other Variables)'!E138</f>
        <v>-0.33333333333333331</v>
      </c>
      <c r="B1131" s="1">
        <f>'(Other Variables)'!F138</f>
        <v>-0.33333333333333331</v>
      </c>
      <c r="C1131" s="1">
        <f>'(Other Variables)'!G138</f>
        <v>1</v>
      </c>
      <c r="D1131" s="1">
        <f>'(Other Variables)'!H138</f>
        <v>-0.33333333333333331</v>
      </c>
      <c r="E1131" s="1">
        <f>'(Other Variables)'!I138</f>
        <v>-0.33333333333333331</v>
      </c>
    </row>
    <row r="1132" spans="1:6" ht="12.75" customHeight="1" x14ac:dyDescent="0.2">
      <c r="A1132" s="1">
        <f>'(Other Variables)'!E139</f>
        <v>-0.33333333333333331</v>
      </c>
      <c r="B1132" s="1">
        <f>'(Other Variables)'!F139</f>
        <v>-0.33333333333333331</v>
      </c>
      <c r="C1132" s="1">
        <f>'(Other Variables)'!G139</f>
        <v>-0.33333333333333331</v>
      </c>
      <c r="D1132" s="1">
        <f>'(Other Variables)'!H139</f>
        <v>1</v>
      </c>
      <c r="E1132" s="1">
        <f>'(Other Variables)'!I139</f>
        <v>-0.33333333333333331</v>
      </c>
    </row>
    <row r="1133" spans="1:6" ht="12.75" customHeight="1" x14ac:dyDescent="0.2">
      <c r="A1133" s="1">
        <f>'(Other Variables)'!E140</f>
        <v>1</v>
      </c>
      <c r="B1133" s="1">
        <f>'(Other Variables)'!F140</f>
        <v>-0.33333333333333331</v>
      </c>
      <c r="C1133" s="1">
        <f>'(Other Variables)'!G140</f>
        <v>-0.33333333333333331</v>
      </c>
      <c r="D1133" s="1">
        <f>'(Other Variables)'!H140</f>
        <v>-0.33333333333333331</v>
      </c>
      <c r="E1133" s="1">
        <f>'(Other Variables)'!I140</f>
        <v>1</v>
      </c>
    </row>
    <row r="1134" spans="1:6" ht="12.75" customHeight="1" x14ac:dyDescent="0.2">
      <c r="A1134">
        <f t="array" ref="A1134:E1138">LINEST(A1129:E1129,A1130:E1133,TRUE,TRUE)</f>
        <v>0</v>
      </c>
      <c r="B1134">
        <v>0</v>
      </c>
      <c r="C1134">
        <v>0</v>
      </c>
      <c r="D1134">
        <v>0</v>
      </c>
      <c r="E1134">
        <v>0</v>
      </c>
    </row>
    <row r="1135" spans="1:6" ht="12.75" customHeight="1" x14ac:dyDescent="0.2">
      <c r="A1135">
        <v>0</v>
      </c>
      <c r="B1135">
        <v>0</v>
      </c>
      <c r="C1135">
        <v>0</v>
      </c>
      <c r="D1135">
        <v>0</v>
      </c>
      <c r="E1135">
        <v>0</v>
      </c>
    </row>
    <row r="1136" spans="1:6" ht="12.75" customHeight="1" x14ac:dyDescent="0.2">
      <c r="A1136">
        <v>1</v>
      </c>
      <c r="B1136">
        <v>0</v>
      </c>
      <c r="C1136" t="e">
        <v>#N/A</v>
      </c>
      <c r="D1136" t="e">
        <v>#N/A</v>
      </c>
      <c r="E1136" t="e">
        <v>#N/A</v>
      </c>
    </row>
    <row r="1137" spans="1:8" ht="12.75" customHeight="1" x14ac:dyDescent="0.2">
      <c r="A1137" t="e">
        <v>#NUM!</v>
      </c>
      <c r="B1137">
        <v>1</v>
      </c>
      <c r="C1137" t="e">
        <v>#N/A</v>
      </c>
      <c r="D1137" t="e">
        <v>#N/A</v>
      </c>
      <c r="E1137" t="e">
        <v>#N/A</v>
      </c>
    </row>
    <row r="1138" spans="1:8" ht="12.75" customHeight="1" x14ac:dyDescent="0.2">
      <c r="A1138">
        <v>0</v>
      </c>
      <c r="B1138">
        <v>0</v>
      </c>
      <c r="C1138" t="e">
        <v>#N/A</v>
      </c>
      <c r="D1138" t="e">
        <v>#N/A</v>
      </c>
      <c r="E1138" t="e">
        <v>#N/A</v>
      </c>
    </row>
    <row r="1140" spans="1:8" ht="12.75" customHeight="1" x14ac:dyDescent="0.2">
      <c r="A1140" s="1">
        <f>'Sales History'!G114</f>
        <v>0</v>
      </c>
      <c r="B1140" s="1">
        <f>'Sales History'!H114</f>
        <v>0</v>
      </c>
      <c r="C1140" s="1">
        <f>'Sales History'!I114</f>
        <v>0</v>
      </c>
      <c r="D1140" s="1">
        <f>'Sales History'!J114</f>
        <v>0</v>
      </c>
    </row>
    <row r="1141" spans="1:8" ht="12.75" customHeight="1" x14ac:dyDescent="0.2">
      <c r="A1141" s="1">
        <f>'(Other Variables)'!F137</f>
        <v>1</v>
      </c>
      <c r="B1141" s="1">
        <f>'(Other Variables)'!G137</f>
        <v>-0.33333333333333331</v>
      </c>
      <c r="C1141" s="1">
        <f>'(Other Variables)'!H137</f>
        <v>-0.33333333333333331</v>
      </c>
      <c r="D1141" s="1">
        <f>'(Other Variables)'!I137</f>
        <v>-0.33333333333333331</v>
      </c>
    </row>
    <row r="1142" spans="1:8" ht="12.75" customHeight="1" x14ac:dyDescent="0.2">
      <c r="A1142" s="1">
        <f>'(Other Variables)'!F138</f>
        <v>-0.33333333333333331</v>
      </c>
      <c r="B1142" s="1">
        <f>'(Other Variables)'!G138</f>
        <v>1</v>
      </c>
      <c r="C1142" s="1">
        <f>'(Other Variables)'!H138</f>
        <v>-0.33333333333333331</v>
      </c>
      <c r="D1142" s="1">
        <f>'(Other Variables)'!I138</f>
        <v>-0.33333333333333331</v>
      </c>
    </row>
    <row r="1143" spans="1:8" ht="12.75" customHeight="1" x14ac:dyDescent="0.2">
      <c r="A1143" s="1">
        <f>'(Other Variables)'!F139</f>
        <v>-0.33333333333333331</v>
      </c>
      <c r="B1143" s="1">
        <f>'(Other Variables)'!G139</f>
        <v>-0.33333333333333331</v>
      </c>
      <c r="C1143" s="1">
        <f>'(Other Variables)'!H139</f>
        <v>1</v>
      </c>
      <c r="D1143" s="1">
        <f>'(Other Variables)'!I139</f>
        <v>-0.33333333333333331</v>
      </c>
    </row>
    <row r="1144" spans="1:8" ht="12.75" customHeight="1" x14ac:dyDescent="0.2">
      <c r="A1144" s="1">
        <f>'(Other Variables)'!F140</f>
        <v>-0.33333333333333331</v>
      </c>
      <c r="B1144" s="1">
        <f>'(Other Variables)'!G140</f>
        <v>-0.33333333333333331</v>
      </c>
      <c r="C1144" s="1">
        <f>'(Other Variables)'!H140</f>
        <v>-0.33333333333333331</v>
      </c>
      <c r="D1144" s="1">
        <f>'(Other Variables)'!I140</f>
        <v>1</v>
      </c>
    </row>
    <row r="1145" spans="1:8" ht="12.75" customHeight="1" x14ac:dyDescent="0.2">
      <c r="A1145">
        <f t="array" ref="A1145:E1149">LINEST(A1140:D1140,A1141:D1144,TRUE,TRUE)</f>
        <v>0</v>
      </c>
      <c r="B1145">
        <v>0</v>
      </c>
      <c r="C1145">
        <v>0</v>
      </c>
      <c r="D1145">
        <v>0</v>
      </c>
      <c r="E1145">
        <v>0</v>
      </c>
    </row>
    <row r="1146" spans="1:8" ht="12.75" customHeight="1" x14ac:dyDescent="0.2">
      <c r="A1146">
        <v>0</v>
      </c>
      <c r="B1146">
        <v>0</v>
      </c>
      <c r="C1146">
        <v>0</v>
      </c>
      <c r="D1146">
        <v>0</v>
      </c>
      <c r="E1146">
        <v>0</v>
      </c>
    </row>
    <row r="1147" spans="1:8" ht="12.75" customHeight="1" x14ac:dyDescent="0.2">
      <c r="A1147">
        <v>1</v>
      </c>
      <c r="B1147">
        <v>0</v>
      </c>
      <c r="C1147" t="e">
        <v>#N/A</v>
      </c>
      <c r="D1147" t="e">
        <v>#N/A</v>
      </c>
      <c r="E1147" t="e">
        <v>#N/A</v>
      </c>
    </row>
    <row r="1148" spans="1:8" ht="12.75" customHeight="1" x14ac:dyDescent="0.2">
      <c r="A1148" t="e">
        <v>#NUM!</v>
      </c>
      <c r="B1148">
        <v>0</v>
      </c>
      <c r="C1148" t="e">
        <v>#N/A</v>
      </c>
      <c r="D1148" t="e">
        <v>#N/A</v>
      </c>
      <c r="E1148" t="e">
        <v>#N/A</v>
      </c>
    </row>
    <row r="1149" spans="1:8" ht="12.75" customHeight="1" x14ac:dyDescent="0.2">
      <c r="A1149">
        <v>0</v>
      </c>
      <c r="B1149">
        <v>0</v>
      </c>
      <c r="C1149" t="e">
        <v>#N/A</v>
      </c>
      <c r="D1149" t="e">
        <v>#N/A</v>
      </c>
      <c r="E1149" t="e">
        <v>#N/A</v>
      </c>
    </row>
    <row r="1151" spans="1:8" ht="12.75" customHeight="1" x14ac:dyDescent="0.2">
      <c r="A1151" s="1">
        <f>'Sales History'!B117</f>
        <v>0</v>
      </c>
      <c r="B1151" s="1">
        <f>'Sales History'!C117</f>
        <v>0</v>
      </c>
      <c r="C1151" s="1">
        <f>'Sales History'!D117</f>
        <v>0</v>
      </c>
      <c r="D1151" s="1">
        <f>'Sales History'!E117</f>
        <v>0</v>
      </c>
      <c r="E1151" s="1">
        <f>'Sales History'!G117</f>
        <v>0</v>
      </c>
      <c r="F1151" s="1">
        <f>'Sales History'!H117</f>
        <v>0</v>
      </c>
      <c r="G1151" s="1">
        <f>'Sales History'!I117</f>
        <v>0</v>
      </c>
      <c r="H1151" s="1">
        <f>'Sales History'!J117</f>
        <v>0</v>
      </c>
    </row>
    <row r="1152" spans="1:8" ht="12.75" customHeight="1" x14ac:dyDescent="0.2">
      <c r="A1152" s="1">
        <f>'(Other Variables)'!B137</f>
        <v>1</v>
      </c>
      <c r="B1152" s="1">
        <f>'(Other Variables)'!C137</f>
        <v>-0.33333333333333331</v>
      </c>
      <c r="C1152" s="1">
        <f>'(Other Variables)'!D137</f>
        <v>-0.33333333333333331</v>
      </c>
      <c r="D1152" s="1">
        <f>'(Other Variables)'!E137</f>
        <v>-0.33333333333333331</v>
      </c>
      <c r="E1152" s="1">
        <f>'(Other Variables)'!F137</f>
        <v>1</v>
      </c>
      <c r="F1152" s="1">
        <f>'(Other Variables)'!G137</f>
        <v>-0.33333333333333331</v>
      </c>
      <c r="G1152" s="1">
        <f>'(Other Variables)'!H137</f>
        <v>-0.33333333333333331</v>
      </c>
      <c r="H1152" s="1">
        <f>'(Other Variables)'!I137</f>
        <v>-0.33333333333333331</v>
      </c>
    </row>
    <row r="1153" spans="1:8" ht="12.75" customHeight="1" x14ac:dyDescent="0.2">
      <c r="A1153" s="1">
        <f>'(Other Variables)'!B138</f>
        <v>-0.33333333333333331</v>
      </c>
      <c r="B1153" s="1">
        <f>'(Other Variables)'!C138</f>
        <v>1</v>
      </c>
      <c r="C1153" s="1">
        <f>'(Other Variables)'!D138</f>
        <v>-0.33333333333333331</v>
      </c>
      <c r="D1153" s="1">
        <f>'(Other Variables)'!E138</f>
        <v>-0.33333333333333331</v>
      </c>
      <c r="E1153" s="1">
        <f>'(Other Variables)'!F138</f>
        <v>-0.33333333333333331</v>
      </c>
      <c r="F1153" s="1">
        <f>'(Other Variables)'!G138</f>
        <v>1</v>
      </c>
      <c r="G1153" s="1">
        <f>'(Other Variables)'!H138</f>
        <v>-0.33333333333333331</v>
      </c>
      <c r="H1153" s="1">
        <f>'(Other Variables)'!I138</f>
        <v>-0.33333333333333331</v>
      </c>
    </row>
    <row r="1154" spans="1:8" ht="12.75" customHeight="1" x14ac:dyDescent="0.2">
      <c r="A1154" s="1">
        <f>'(Other Variables)'!B139</f>
        <v>-0.33333333333333331</v>
      </c>
      <c r="B1154" s="1">
        <f>'(Other Variables)'!C139</f>
        <v>-0.33333333333333331</v>
      </c>
      <c r="C1154" s="1">
        <f>'(Other Variables)'!D139</f>
        <v>1</v>
      </c>
      <c r="D1154" s="1">
        <f>'(Other Variables)'!E139</f>
        <v>-0.33333333333333331</v>
      </c>
      <c r="E1154" s="1">
        <f>'(Other Variables)'!F139</f>
        <v>-0.33333333333333331</v>
      </c>
      <c r="F1154" s="1">
        <f>'(Other Variables)'!G139</f>
        <v>-0.33333333333333331</v>
      </c>
      <c r="G1154" s="1">
        <f>'(Other Variables)'!H139</f>
        <v>1</v>
      </c>
      <c r="H1154" s="1">
        <f>'(Other Variables)'!I139</f>
        <v>-0.33333333333333331</v>
      </c>
    </row>
    <row r="1155" spans="1:8" ht="12.75" customHeight="1" x14ac:dyDescent="0.2">
      <c r="A1155" s="1">
        <f>'(Other Variables)'!B140</f>
        <v>-0.33333333333333331</v>
      </c>
      <c r="B1155" s="1">
        <f>'(Other Variables)'!C140</f>
        <v>-0.33333333333333331</v>
      </c>
      <c r="C1155" s="1">
        <f>'(Other Variables)'!D140</f>
        <v>-0.33333333333333331</v>
      </c>
      <c r="D1155" s="1">
        <f>'(Other Variables)'!E140</f>
        <v>1</v>
      </c>
      <c r="E1155" s="1">
        <f>'(Other Variables)'!F140</f>
        <v>-0.33333333333333331</v>
      </c>
      <c r="F1155" s="1">
        <f>'(Other Variables)'!G140</f>
        <v>-0.33333333333333331</v>
      </c>
      <c r="G1155" s="1">
        <f>'(Other Variables)'!H140</f>
        <v>-0.33333333333333331</v>
      </c>
      <c r="H1155" s="1">
        <f>'(Other Variables)'!I140</f>
        <v>1</v>
      </c>
    </row>
    <row r="1156" spans="1:8" ht="12.75" customHeight="1" x14ac:dyDescent="0.2">
      <c r="A1156">
        <f t="array" ref="A1156:E1160">LINEST(A1151:H1151,A1152:H1155,TRUE,TRUE)</f>
        <v>0</v>
      </c>
      <c r="B1156">
        <v>0</v>
      </c>
      <c r="C1156">
        <v>0</v>
      </c>
      <c r="D1156">
        <v>0</v>
      </c>
      <c r="E1156">
        <v>0</v>
      </c>
    </row>
    <row r="1157" spans="1:8" ht="12.75" customHeight="1" x14ac:dyDescent="0.2">
      <c r="A1157">
        <v>0</v>
      </c>
      <c r="B1157">
        <v>0</v>
      </c>
      <c r="C1157">
        <v>0</v>
      </c>
      <c r="D1157">
        <v>0</v>
      </c>
      <c r="E1157">
        <v>0</v>
      </c>
    </row>
    <row r="1158" spans="1:8" ht="12.75" customHeight="1" x14ac:dyDescent="0.2">
      <c r="A1158">
        <v>1</v>
      </c>
      <c r="B1158">
        <v>0</v>
      </c>
      <c r="C1158" t="e">
        <v>#N/A</v>
      </c>
      <c r="D1158" t="e">
        <v>#N/A</v>
      </c>
      <c r="E1158" t="e">
        <v>#N/A</v>
      </c>
    </row>
    <row r="1159" spans="1:8" ht="12.75" customHeight="1" x14ac:dyDescent="0.2">
      <c r="A1159" t="e">
        <v>#NUM!</v>
      </c>
      <c r="B1159">
        <v>4</v>
      </c>
      <c r="C1159" t="e">
        <v>#N/A</v>
      </c>
      <c r="D1159" t="e">
        <v>#N/A</v>
      </c>
      <c r="E1159" t="e">
        <v>#N/A</v>
      </c>
    </row>
    <row r="1160" spans="1:8" ht="12.75" customHeight="1" x14ac:dyDescent="0.2">
      <c r="A1160">
        <v>0</v>
      </c>
      <c r="B1160">
        <v>0</v>
      </c>
      <c r="C1160" t="e">
        <v>#N/A</v>
      </c>
      <c r="D1160" t="e">
        <v>#N/A</v>
      </c>
      <c r="E1160" t="e">
        <v>#N/A</v>
      </c>
    </row>
    <row r="1162" spans="1:8" ht="12.75" customHeight="1" x14ac:dyDescent="0.2">
      <c r="A1162" s="1">
        <f>'Sales History'!C117</f>
        <v>0</v>
      </c>
      <c r="B1162" s="1">
        <f>'Sales History'!D117</f>
        <v>0</v>
      </c>
      <c r="C1162" s="1">
        <f>'Sales History'!E117</f>
        <v>0</v>
      </c>
      <c r="D1162" s="1">
        <f>'Sales History'!G117</f>
        <v>0</v>
      </c>
      <c r="E1162" s="1">
        <f>'Sales History'!H117</f>
        <v>0</v>
      </c>
      <c r="F1162" s="1">
        <f>'Sales History'!I117</f>
        <v>0</v>
      </c>
      <c r="G1162" s="1">
        <f>'Sales History'!J117</f>
        <v>0</v>
      </c>
    </row>
    <row r="1163" spans="1:8" ht="12.75" customHeight="1" x14ac:dyDescent="0.2">
      <c r="A1163" s="1">
        <f>'(Other Variables)'!C137</f>
        <v>-0.33333333333333331</v>
      </c>
      <c r="B1163" s="1">
        <f>'(Other Variables)'!D137</f>
        <v>-0.33333333333333331</v>
      </c>
      <c r="C1163" s="1">
        <f>'(Other Variables)'!E137</f>
        <v>-0.33333333333333331</v>
      </c>
      <c r="D1163" s="1">
        <f>'(Other Variables)'!F137</f>
        <v>1</v>
      </c>
      <c r="E1163" s="1">
        <f>'(Other Variables)'!G137</f>
        <v>-0.33333333333333331</v>
      </c>
      <c r="F1163" s="1">
        <f>'(Other Variables)'!H137</f>
        <v>-0.33333333333333331</v>
      </c>
      <c r="G1163" s="1">
        <f>'(Other Variables)'!I137</f>
        <v>-0.33333333333333331</v>
      </c>
    </row>
    <row r="1164" spans="1:8" ht="12.75" customHeight="1" x14ac:dyDescent="0.2">
      <c r="A1164" s="1">
        <f>'(Other Variables)'!C138</f>
        <v>1</v>
      </c>
      <c r="B1164" s="1">
        <f>'(Other Variables)'!D138</f>
        <v>-0.33333333333333331</v>
      </c>
      <c r="C1164" s="1">
        <f>'(Other Variables)'!E138</f>
        <v>-0.33333333333333331</v>
      </c>
      <c r="D1164" s="1">
        <f>'(Other Variables)'!F138</f>
        <v>-0.33333333333333331</v>
      </c>
      <c r="E1164" s="1">
        <f>'(Other Variables)'!G138</f>
        <v>1</v>
      </c>
      <c r="F1164" s="1">
        <f>'(Other Variables)'!H138</f>
        <v>-0.33333333333333331</v>
      </c>
      <c r="G1164" s="1">
        <f>'(Other Variables)'!I138</f>
        <v>-0.33333333333333331</v>
      </c>
    </row>
    <row r="1165" spans="1:8" ht="12.75" customHeight="1" x14ac:dyDescent="0.2">
      <c r="A1165" s="1">
        <f>'(Other Variables)'!C139</f>
        <v>-0.33333333333333331</v>
      </c>
      <c r="B1165" s="1">
        <f>'(Other Variables)'!D139</f>
        <v>1</v>
      </c>
      <c r="C1165" s="1">
        <f>'(Other Variables)'!E139</f>
        <v>-0.33333333333333331</v>
      </c>
      <c r="D1165" s="1">
        <f>'(Other Variables)'!F139</f>
        <v>-0.33333333333333331</v>
      </c>
      <c r="E1165" s="1">
        <f>'(Other Variables)'!G139</f>
        <v>-0.33333333333333331</v>
      </c>
      <c r="F1165" s="1">
        <f>'(Other Variables)'!H139</f>
        <v>1</v>
      </c>
      <c r="G1165" s="1">
        <f>'(Other Variables)'!I139</f>
        <v>-0.33333333333333331</v>
      </c>
    </row>
    <row r="1166" spans="1:8" ht="12.75" customHeight="1" x14ac:dyDescent="0.2">
      <c r="A1166" s="1">
        <f>'(Other Variables)'!C140</f>
        <v>-0.33333333333333331</v>
      </c>
      <c r="B1166" s="1">
        <f>'(Other Variables)'!D140</f>
        <v>-0.33333333333333331</v>
      </c>
      <c r="C1166" s="1">
        <f>'(Other Variables)'!E140</f>
        <v>1</v>
      </c>
      <c r="D1166" s="1">
        <f>'(Other Variables)'!F140</f>
        <v>-0.33333333333333331</v>
      </c>
      <c r="E1166" s="1">
        <f>'(Other Variables)'!G140</f>
        <v>-0.33333333333333331</v>
      </c>
      <c r="F1166" s="1">
        <f>'(Other Variables)'!H140</f>
        <v>-0.33333333333333331</v>
      </c>
      <c r="G1166" s="1">
        <f>'(Other Variables)'!I140</f>
        <v>1</v>
      </c>
    </row>
    <row r="1167" spans="1:8" ht="12.75" customHeight="1" x14ac:dyDescent="0.2">
      <c r="A1167">
        <f t="array" ref="A1167:E1171">LINEST(A1162:G1162,A1163:G1166,TRUE,TRUE)</f>
        <v>0</v>
      </c>
      <c r="B1167">
        <v>0</v>
      </c>
      <c r="C1167">
        <v>0</v>
      </c>
      <c r="D1167">
        <v>0</v>
      </c>
      <c r="E1167">
        <v>0</v>
      </c>
    </row>
    <row r="1168" spans="1:8" ht="12.75" customHeight="1" x14ac:dyDescent="0.2">
      <c r="A1168">
        <v>0</v>
      </c>
      <c r="B1168">
        <v>0</v>
      </c>
      <c r="C1168">
        <v>0</v>
      </c>
      <c r="D1168">
        <v>0</v>
      </c>
      <c r="E1168">
        <v>0</v>
      </c>
    </row>
    <row r="1169" spans="1:6" ht="12.75" customHeight="1" x14ac:dyDescent="0.2">
      <c r="A1169">
        <v>1</v>
      </c>
      <c r="B1169">
        <v>0</v>
      </c>
      <c r="C1169" t="e">
        <v>#N/A</v>
      </c>
      <c r="D1169" t="e">
        <v>#N/A</v>
      </c>
      <c r="E1169" t="e">
        <v>#N/A</v>
      </c>
    </row>
    <row r="1170" spans="1:6" ht="12.75" customHeight="1" x14ac:dyDescent="0.2">
      <c r="A1170" t="e">
        <v>#NUM!</v>
      </c>
      <c r="B1170">
        <v>3</v>
      </c>
      <c r="C1170" t="e">
        <v>#N/A</v>
      </c>
      <c r="D1170" t="e">
        <v>#N/A</v>
      </c>
      <c r="E1170" t="e">
        <v>#N/A</v>
      </c>
    </row>
    <row r="1171" spans="1:6" ht="12.75" customHeight="1" x14ac:dyDescent="0.2">
      <c r="A1171">
        <v>0</v>
      </c>
      <c r="B1171">
        <v>0</v>
      </c>
      <c r="C1171" t="e">
        <v>#N/A</v>
      </c>
      <c r="D1171" t="e">
        <v>#N/A</v>
      </c>
      <c r="E1171" t="e">
        <v>#N/A</v>
      </c>
    </row>
    <row r="1173" spans="1:6" ht="12.75" customHeight="1" x14ac:dyDescent="0.2">
      <c r="A1173" s="1">
        <f>'Sales History'!D117</f>
        <v>0</v>
      </c>
      <c r="B1173" s="1">
        <f>'Sales History'!E117</f>
        <v>0</v>
      </c>
      <c r="C1173" s="1">
        <f>'Sales History'!G117</f>
        <v>0</v>
      </c>
      <c r="D1173" s="1">
        <f>'Sales History'!H117</f>
        <v>0</v>
      </c>
      <c r="E1173" s="1">
        <f>'Sales History'!I117</f>
        <v>0</v>
      </c>
      <c r="F1173" s="1">
        <f>'Sales History'!J117</f>
        <v>0</v>
      </c>
    </row>
    <row r="1174" spans="1:6" ht="12.75" customHeight="1" x14ac:dyDescent="0.2">
      <c r="A1174" s="1">
        <f>'(Other Variables)'!D137</f>
        <v>-0.33333333333333331</v>
      </c>
      <c r="B1174" s="1">
        <f>'(Other Variables)'!E137</f>
        <v>-0.33333333333333331</v>
      </c>
      <c r="C1174" s="1">
        <f>'(Other Variables)'!F137</f>
        <v>1</v>
      </c>
      <c r="D1174" s="1">
        <f>'(Other Variables)'!G137</f>
        <v>-0.33333333333333331</v>
      </c>
      <c r="E1174" s="1">
        <f>'(Other Variables)'!H137</f>
        <v>-0.33333333333333331</v>
      </c>
      <c r="F1174" s="1">
        <f>'(Other Variables)'!I137</f>
        <v>-0.33333333333333331</v>
      </c>
    </row>
    <row r="1175" spans="1:6" ht="12.75" customHeight="1" x14ac:dyDescent="0.2">
      <c r="A1175" s="1">
        <f>'(Other Variables)'!D138</f>
        <v>-0.33333333333333331</v>
      </c>
      <c r="B1175" s="1">
        <f>'(Other Variables)'!E138</f>
        <v>-0.33333333333333331</v>
      </c>
      <c r="C1175" s="1">
        <f>'(Other Variables)'!F138</f>
        <v>-0.33333333333333331</v>
      </c>
      <c r="D1175" s="1">
        <f>'(Other Variables)'!G138</f>
        <v>1</v>
      </c>
      <c r="E1175" s="1">
        <f>'(Other Variables)'!H138</f>
        <v>-0.33333333333333331</v>
      </c>
      <c r="F1175" s="1">
        <f>'(Other Variables)'!I138</f>
        <v>-0.33333333333333331</v>
      </c>
    </row>
    <row r="1176" spans="1:6" ht="12.75" customHeight="1" x14ac:dyDescent="0.2">
      <c r="A1176" s="1">
        <f>'(Other Variables)'!D139</f>
        <v>1</v>
      </c>
      <c r="B1176" s="1">
        <f>'(Other Variables)'!E139</f>
        <v>-0.33333333333333331</v>
      </c>
      <c r="C1176" s="1">
        <f>'(Other Variables)'!F139</f>
        <v>-0.33333333333333331</v>
      </c>
      <c r="D1176" s="1">
        <f>'(Other Variables)'!G139</f>
        <v>-0.33333333333333331</v>
      </c>
      <c r="E1176" s="1">
        <f>'(Other Variables)'!H139</f>
        <v>1</v>
      </c>
      <c r="F1176" s="1">
        <f>'(Other Variables)'!I139</f>
        <v>-0.33333333333333331</v>
      </c>
    </row>
    <row r="1177" spans="1:6" ht="12.75" customHeight="1" x14ac:dyDescent="0.2">
      <c r="A1177" s="1">
        <f>'(Other Variables)'!D140</f>
        <v>-0.33333333333333331</v>
      </c>
      <c r="B1177" s="1">
        <f>'(Other Variables)'!E140</f>
        <v>1</v>
      </c>
      <c r="C1177" s="1">
        <f>'(Other Variables)'!F140</f>
        <v>-0.33333333333333331</v>
      </c>
      <c r="D1177" s="1">
        <f>'(Other Variables)'!G140</f>
        <v>-0.33333333333333331</v>
      </c>
      <c r="E1177" s="1">
        <f>'(Other Variables)'!H140</f>
        <v>-0.33333333333333331</v>
      </c>
      <c r="F1177" s="1">
        <f>'(Other Variables)'!I140</f>
        <v>1</v>
      </c>
    </row>
    <row r="1178" spans="1:6" ht="12.75" customHeight="1" x14ac:dyDescent="0.2">
      <c r="A1178">
        <f t="array" ref="A1178:E1182">LINEST(A1173:F1173,A1174:F1177,TRUE,TRUE)</f>
        <v>0</v>
      </c>
      <c r="B1178">
        <v>0</v>
      </c>
      <c r="C1178">
        <v>0</v>
      </c>
      <c r="D1178">
        <v>0</v>
      </c>
      <c r="E1178">
        <v>0</v>
      </c>
    </row>
    <row r="1179" spans="1:6" ht="12.75" customHeight="1" x14ac:dyDescent="0.2">
      <c r="A1179">
        <v>0</v>
      </c>
      <c r="B1179">
        <v>0</v>
      </c>
      <c r="C1179">
        <v>0</v>
      </c>
      <c r="D1179">
        <v>0</v>
      </c>
      <c r="E1179">
        <v>0</v>
      </c>
    </row>
    <row r="1180" spans="1:6" ht="12.75" customHeight="1" x14ac:dyDescent="0.2">
      <c r="A1180">
        <v>1</v>
      </c>
      <c r="B1180">
        <v>0</v>
      </c>
      <c r="C1180" t="e">
        <v>#N/A</v>
      </c>
      <c r="D1180" t="e">
        <v>#N/A</v>
      </c>
      <c r="E1180" t="e">
        <v>#N/A</v>
      </c>
    </row>
    <row r="1181" spans="1:6" ht="12.75" customHeight="1" x14ac:dyDescent="0.2">
      <c r="A1181" t="e">
        <v>#NUM!</v>
      </c>
      <c r="B1181">
        <v>2</v>
      </c>
      <c r="C1181" t="e">
        <v>#N/A</v>
      </c>
      <c r="D1181" t="e">
        <v>#N/A</v>
      </c>
      <c r="E1181" t="e">
        <v>#N/A</v>
      </c>
    </row>
    <row r="1182" spans="1:6" ht="12.75" customHeight="1" x14ac:dyDescent="0.2">
      <c r="A1182">
        <v>0</v>
      </c>
      <c r="B1182">
        <v>0</v>
      </c>
      <c r="C1182" t="e">
        <v>#N/A</v>
      </c>
      <c r="D1182" t="e">
        <v>#N/A</v>
      </c>
      <c r="E1182" t="e">
        <v>#N/A</v>
      </c>
    </row>
    <row r="1184" spans="1:6" ht="12.75" customHeight="1" x14ac:dyDescent="0.2">
      <c r="A1184" s="1">
        <f>'Sales History'!E117</f>
        <v>0</v>
      </c>
      <c r="B1184" s="1">
        <f>'Sales History'!G117</f>
        <v>0</v>
      </c>
      <c r="C1184" s="1">
        <f>'Sales History'!H117</f>
        <v>0</v>
      </c>
      <c r="D1184" s="1">
        <f>'Sales History'!I117</f>
        <v>0</v>
      </c>
      <c r="E1184" s="1">
        <f>'Sales History'!J117</f>
        <v>0</v>
      </c>
    </row>
    <row r="1185" spans="1:5" ht="12.75" customHeight="1" x14ac:dyDescent="0.2">
      <c r="A1185" s="1">
        <f>'(Other Variables)'!E137</f>
        <v>-0.33333333333333331</v>
      </c>
      <c r="B1185" s="1">
        <f>'(Other Variables)'!F137</f>
        <v>1</v>
      </c>
      <c r="C1185" s="1">
        <f>'(Other Variables)'!G137</f>
        <v>-0.33333333333333331</v>
      </c>
      <c r="D1185" s="1">
        <f>'(Other Variables)'!H137</f>
        <v>-0.33333333333333331</v>
      </c>
      <c r="E1185" s="1">
        <f>'(Other Variables)'!I137</f>
        <v>-0.33333333333333331</v>
      </c>
    </row>
    <row r="1186" spans="1:5" ht="12.75" customHeight="1" x14ac:dyDescent="0.2">
      <c r="A1186" s="1">
        <f>'(Other Variables)'!E138</f>
        <v>-0.33333333333333331</v>
      </c>
      <c r="B1186" s="1">
        <f>'(Other Variables)'!F138</f>
        <v>-0.33333333333333331</v>
      </c>
      <c r="C1186" s="1">
        <f>'(Other Variables)'!G138</f>
        <v>1</v>
      </c>
      <c r="D1186" s="1">
        <f>'(Other Variables)'!H138</f>
        <v>-0.33333333333333331</v>
      </c>
      <c r="E1186" s="1">
        <f>'(Other Variables)'!I138</f>
        <v>-0.33333333333333331</v>
      </c>
    </row>
    <row r="1187" spans="1:5" ht="12.75" customHeight="1" x14ac:dyDescent="0.2">
      <c r="A1187" s="1">
        <f>'(Other Variables)'!E139</f>
        <v>-0.33333333333333331</v>
      </c>
      <c r="B1187" s="1">
        <f>'(Other Variables)'!F139</f>
        <v>-0.33333333333333331</v>
      </c>
      <c r="C1187" s="1">
        <f>'(Other Variables)'!G139</f>
        <v>-0.33333333333333331</v>
      </c>
      <c r="D1187" s="1">
        <f>'(Other Variables)'!H139</f>
        <v>1</v>
      </c>
      <c r="E1187" s="1">
        <f>'(Other Variables)'!I139</f>
        <v>-0.33333333333333331</v>
      </c>
    </row>
    <row r="1188" spans="1:5" ht="12.75" customHeight="1" x14ac:dyDescent="0.2">
      <c r="A1188" s="1">
        <f>'(Other Variables)'!E140</f>
        <v>1</v>
      </c>
      <c r="B1188" s="1">
        <f>'(Other Variables)'!F140</f>
        <v>-0.33333333333333331</v>
      </c>
      <c r="C1188" s="1">
        <f>'(Other Variables)'!G140</f>
        <v>-0.33333333333333331</v>
      </c>
      <c r="D1188" s="1">
        <f>'(Other Variables)'!H140</f>
        <v>-0.33333333333333331</v>
      </c>
      <c r="E1188" s="1">
        <f>'(Other Variables)'!I140</f>
        <v>1</v>
      </c>
    </row>
    <row r="1189" spans="1:5" ht="12.75" customHeight="1" x14ac:dyDescent="0.2">
      <c r="A1189">
        <f t="array" ref="A1189:E1193">LINEST(A1184:E1184,A1185:E1188,TRUE,TRUE)</f>
        <v>0</v>
      </c>
      <c r="B1189">
        <v>0</v>
      </c>
      <c r="C1189">
        <v>0</v>
      </c>
      <c r="D1189">
        <v>0</v>
      </c>
      <c r="E1189">
        <v>0</v>
      </c>
    </row>
    <row r="1190" spans="1:5" ht="12.75" customHeight="1" x14ac:dyDescent="0.2">
      <c r="A1190">
        <v>0</v>
      </c>
      <c r="B1190">
        <v>0</v>
      </c>
      <c r="C1190">
        <v>0</v>
      </c>
      <c r="D1190">
        <v>0</v>
      </c>
      <c r="E1190">
        <v>0</v>
      </c>
    </row>
    <row r="1191" spans="1:5" ht="12.75" customHeight="1" x14ac:dyDescent="0.2">
      <c r="A1191">
        <v>1</v>
      </c>
      <c r="B1191">
        <v>0</v>
      </c>
      <c r="C1191" t="e">
        <v>#N/A</v>
      </c>
      <c r="D1191" t="e">
        <v>#N/A</v>
      </c>
      <c r="E1191" t="e">
        <v>#N/A</v>
      </c>
    </row>
    <row r="1192" spans="1:5" ht="12.75" customHeight="1" x14ac:dyDescent="0.2">
      <c r="A1192" t="e">
        <v>#NUM!</v>
      </c>
      <c r="B1192">
        <v>1</v>
      </c>
      <c r="C1192" t="e">
        <v>#N/A</v>
      </c>
      <c r="D1192" t="e">
        <v>#N/A</v>
      </c>
      <c r="E1192" t="e">
        <v>#N/A</v>
      </c>
    </row>
    <row r="1193" spans="1:5" ht="12.75" customHeight="1" x14ac:dyDescent="0.2">
      <c r="A1193">
        <v>0</v>
      </c>
      <c r="B1193">
        <v>0</v>
      </c>
      <c r="C1193" t="e">
        <v>#N/A</v>
      </c>
      <c r="D1193" t="e">
        <v>#N/A</v>
      </c>
      <c r="E1193" t="e">
        <v>#N/A</v>
      </c>
    </row>
    <row r="1195" spans="1:5" ht="12.75" customHeight="1" x14ac:dyDescent="0.2">
      <c r="A1195" s="1">
        <f>'Sales History'!G117</f>
        <v>0</v>
      </c>
      <c r="B1195" s="1">
        <f>'Sales History'!H117</f>
        <v>0</v>
      </c>
      <c r="C1195" s="1">
        <f>'Sales History'!I117</f>
        <v>0</v>
      </c>
      <c r="D1195" s="1">
        <f>'Sales History'!J117</f>
        <v>0</v>
      </c>
    </row>
    <row r="1196" spans="1:5" ht="12.75" customHeight="1" x14ac:dyDescent="0.2">
      <c r="A1196" s="1">
        <f>'(Other Variables)'!F137</f>
        <v>1</v>
      </c>
      <c r="B1196" s="1">
        <f>'(Other Variables)'!G137</f>
        <v>-0.33333333333333331</v>
      </c>
      <c r="C1196" s="1">
        <f>'(Other Variables)'!H137</f>
        <v>-0.33333333333333331</v>
      </c>
      <c r="D1196" s="1">
        <f>'(Other Variables)'!I137</f>
        <v>-0.33333333333333331</v>
      </c>
    </row>
    <row r="1197" spans="1:5" ht="12.75" customHeight="1" x14ac:dyDescent="0.2">
      <c r="A1197" s="1">
        <f>'(Other Variables)'!F138</f>
        <v>-0.33333333333333331</v>
      </c>
      <c r="B1197" s="1">
        <f>'(Other Variables)'!G138</f>
        <v>1</v>
      </c>
      <c r="C1197" s="1">
        <f>'(Other Variables)'!H138</f>
        <v>-0.33333333333333331</v>
      </c>
      <c r="D1197" s="1">
        <f>'(Other Variables)'!I138</f>
        <v>-0.33333333333333331</v>
      </c>
    </row>
    <row r="1198" spans="1:5" ht="12.75" customHeight="1" x14ac:dyDescent="0.2">
      <c r="A1198" s="1">
        <f>'(Other Variables)'!F139</f>
        <v>-0.33333333333333331</v>
      </c>
      <c r="B1198" s="1">
        <f>'(Other Variables)'!G139</f>
        <v>-0.33333333333333331</v>
      </c>
      <c r="C1198" s="1">
        <f>'(Other Variables)'!H139</f>
        <v>1</v>
      </c>
      <c r="D1198" s="1">
        <f>'(Other Variables)'!I139</f>
        <v>-0.33333333333333331</v>
      </c>
    </row>
    <row r="1199" spans="1:5" ht="12.75" customHeight="1" x14ac:dyDescent="0.2">
      <c r="A1199" s="1">
        <f>'(Other Variables)'!F140</f>
        <v>-0.33333333333333331</v>
      </c>
      <c r="B1199" s="1">
        <f>'(Other Variables)'!G140</f>
        <v>-0.33333333333333331</v>
      </c>
      <c r="C1199" s="1">
        <f>'(Other Variables)'!H140</f>
        <v>-0.33333333333333331</v>
      </c>
      <c r="D1199" s="1">
        <f>'(Other Variables)'!I140</f>
        <v>1</v>
      </c>
    </row>
    <row r="1200" spans="1:5" ht="12.75" customHeight="1" x14ac:dyDescent="0.2">
      <c r="A1200">
        <f t="array" ref="A1200:E1204">LINEST(A1195:D1195,A1196:D1199,TRUE,TRUE)</f>
        <v>0</v>
      </c>
      <c r="B1200">
        <v>0</v>
      </c>
      <c r="C1200">
        <v>0</v>
      </c>
      <c r="D1200">
        <v>0</v>
      </c>
      <c r="E1200">
        <v>0</v>
      </c>
    </row>
    <row r="1201" spans="1:8" ht="12.75" customHeight="1" x14ac:dyDescent="0.2">
      <c r="A1201">
        <v>0</v>
      </c>
      <c r="B1201">
        <v>0</v>
      </c>
      <c r="C1201">
        <v>0</v>
      </c>
      <c r="D1201">
        <v>0</v>
      </c>
      <c r="E1201">
        <v>0</v>
      </c>
    </row>
    <row r="1202" spans="1:8" ht="12.75" customHeight="1" x14ac:dyDescent="0.2">
      <c r="A1202">
        <v>1</v>
      </c>
      <c r="B1202">
        <v>0</v>
      </c>
      <c r="C1202" t="e">
        <v>#N/A</v>
      </c>
      <c r="D1202" t="e">
        <v>#N/A</v>
      </c>
      <c r="E1202" t="e">
        <v>#N/A</v>
      </c>
    </row>
    <row r="1203" spans="1:8" ht="12.75" customHeight="1" x14ac:dyDescent="0.2">
      <c r="A1203" t="e">
        <v>#NUM!</v>
      </c>
      <c r="B1203">
        <v>0</v>
      </c>
      <c r="C1203" t="e">
        <v>#N/A</v>
      </c>
      <c r="D1203" t="e">
        <v>#N/A</v>
      </c>
      <c r="E1203" t="e">
        <v>#N/A</v>
      </c>
    </row>
    <row r="1204" spans="1:8" ht="12.75" customHeight="1" x14ac:dyDescent="0.2">
      <c r="A1204">
        <v>0</v>
      </c>
      <c r="B1204">
        <v>0</v>
      </c>
      <c r="C1204" t="e">
        <v>#N/A</v>
      </c>
      <c r="D1204" t="e">
        <v>#N/A</v>
      </c>
      <c r="E1204" t="e">
        <v>#N/A</v>
      </c>
    </row>
    <row r="1206" spans="1:8" ht="12.75" customHeight="1" x14ac:dyDescent="0.2">
      <c r="A1206" s="1">
        <f>'Sales History'!B118</f>
        <v>0</v>
      </c>
      <c r="B1206" s="1">
        <f>'Sales History'!C118</f>
        <v>0</v>
      </c>
      <c r="C1206" s="1">
        <f>'Sales History'!D118</f>
        <v>0</v>
      </c>
      <c r="D1206" s="1">
        <f>'Sales History'!E118</f>
        <v>0</v>
      </c>
      <c r="E1206" s="1">
        <f>'Sales History'!G118</f>
        <v>0</v>
      </c>
      <c r="F1206" s="1">
        <f>'Sales History'!H118</f>
        <v>0</v>
      </c>
      <c r="G1206" s="1">
        <f>'Sales History'!I118</f>
        <v>0</v>
      </c>
      <c r="H1206" s="1">
        <f>'Sales History'!J118</f>
        <v>0</v>
      </c>
    </row>
    <row r="1207" spans="1:8" ht="12.75" customHeight="1" x14ac:dyDescent="0.2">
      <c r="A1207" s="1">
        <f>'(Other Variables)'!B137</f>
        <v>1</v>
      </c>
      <c r="B1207" s="1">
        <f>'(Other Variables)'!C137</f>
        <v>-0.33333333333333331</v>
      </c>
      <c r="C1207" s="1">
        <f>'(Other Variables)'!D137</f>
        <v>-0.33333333333333331</v>
      </c>
      <c r="D1207" s="1">
        <f>'(Other Variables)'!E137</f>
        <v>-0.33333333333333331</v>
      </c>
      <c r="E1207" s="1">
        <f>'(Other Variables)'!F137</f>
        <v>1</v>
      </c>
      <c r="F1207" s="1">
        <f>'(Other Variables)'!G137</f>
        <v>-0.33333333333333331</v>
      </c>
      <c r="G1207" s="1">
        <f>'(Other Variables)'!H137</f>
        <v>-0.33333333333333331</v>
      </c>
      <c r="H1207" s="1">
        <f>'(Other Variables)'!I137</f>
        <v>-0.33333333333333331</v>
      </c>
    </row>
    <row r="1208" spans="1:8" ht="12.75" customHeight="1" x14ac:dyDescent="0.2">
      <c r="A1208" s="1">
        <f>'(Other Variables)'!B138</f>
        <v>-0.33333333333333331</v>
      </c>
      <c r="B1208" s="1">
        <f>'(Other Variables)'!C138</f>
        <v>1</v>
      </c>
      <c r="C1208" s="1">
        <f>'(Other Variables)'!D138</f>
        <v>-0.33333333333333331</v>
      </c>
      <c r="D1208" s="1">
        <f>'(Other Variables)'!E138</f>
        <v>-0.33333333333333331</v>
      </c>
      <c r="E1208" s="1">
        <f>'(Other Variables)'!F138</f>
        <v>-0.33333333333333331</v>
      </c>
      <c r="F1208" s="1">
        <f>'(Other Variables)'!G138</f>
        <v>1</v>
      </c>
      <c r="G1208" s="1">
        <f>'(Other Variables)'!H138</f>
        <v>-0.33333333333333331</v>
      </c>
      <c r="H1208" s="1">
        <f>'(Other Variables)'!I138</f>
        <v>-0.33333333333333331</v>
      </c>
    </row>
    <row r="1209" spans="1:8" ht="12.75" customHeight="1" x14ac:dyDescent="0.2">
      <c r="A1209" s="1">
        <f>'(Other Variables)'!B139</f>
        <v>-0.33333333333333331</v>
      </c>
      <c r="B1209" s="1">
        <f>'(Other Variables)'!C139</f>
        <v>-0.33333333333333331</v>
      </c>
      <c r="C1209" s="1">
        <f>'(Other Variables)'!D139</f>
        <v>1</v>
      </c>
      <c r="D1209" s="1">
        <f>'(Other Variables)'!E139</f>
        <v>-0.33333333333333331</v>
      </c>
      <c r="E1209" s="1">
        <f>'(Other Variables)'!F139</f>
        <v>-0.33333333333333331</v>
      </c>
      <c r="F1209" s="1">
        <f>'(Other Variables)'!G139</f>
        <v>-0.33333333333333331</v>
      </c>
      <c r="G1209" s="1">
        <f>'(Other Variables)'!H139</f>
        <v>1</v>
      </c>
      <c r="H1209" s="1">
        <f>'(Other Variables)'!I139</f>
        <v>-0.33333333333333331</v>
      </c>
    </row>
    <row r="1210" spans="1:8" ht="12.75" customHeight="1" x14ac:dyDescent="0.2">
      <c r="A1210" s="1">
        <f>'(Other Variables)'!B140</f>
        <v>-0.33333333333333331</v>
      </c>
      <c r="B1210" s="1">
        <f>'(Other Variables)'!C140</f>
        <v>-0.33333333333333331</v>
      </c>
      <c r="C1210" s="1">
        <f>'(Other Variables)'!D140</f>
        <v>-0.33333333333333331</v>
      </c>
      <c r="D1210" s="1">
        <f>'(Other Variables)'!E140</f>
        <v>1</v>
      </c>
      <c r="E1210" s="1">
        <f>'(Other Variables)'!F140</f>
        <v>-0.33333333333333331</v>
      </c>
      <c r="F1210" s="1">
        <f>'(Other Variables)'!G140</f>
        <v>-0.33333333333333331</v>
      </c>
      <c r="G1210" s="1">
        <f>'(Other Variables)'!H140</f>
        <v>-0.33333333333333331</v>
      </c>
      <c r="H1210" s="1">
        <f>'(Other Variables)'!I140</f>
        <v>1</v>
      </c>
    </row>
    <row r="1211" spans="1:8" ht="12.75" customHeight="1" x14ac:dyDescent="0.2">
      <c r="A1211">
        <f t="array" ref="A1211:E1215">LINEST(A1206:H1206,A1207:H1210,TRUE,TRUE)</f>
        <v>0</v>
      </c>
      <c r="B1211">
        <v>0</v>
      </c>
      <c r="C1211">
        <v>0</v>
      </c>
      <c r="D1211">
        <v>0</v>
      </c>
      <c r="E1211">
        <v>0</v>
      </c>
    </row>
    <row r="1212" spans="1:8" ht="12.75" customHeight="1" x14ac:dyDescent="0.2">
      <c r="A1212">
        <v>0</v>
      </c>
      <c r="B1212">
        <v>0</v>
      </c>
      <c r="C1212">
        <v>0</v>
      </c>
      <c r="D1212">
        <v>0</v>
      </c>
      <c r="E1212">
        <v>0</v>
      </c>
    </row>
    <row r="1213" spans="1:8" ht="12.75" customHeight="1" x14ac:dyDescent="0.2">
      <c r="A1213">
        <v>1</v>
      </c>
      <c r="B1213">
        <v>0</v>
      </c>
      <c r="C1213" t="e">
        <v>#N/A</v>
      </c>
      <c r="D1213" t="e">
        <v>#N/A</v>
      </c>
      <c r="E1213" t="e">
        <v>#N/A</v>
      </c>
    </row>
    <row r="1214" spans="1:8" ht="12.75" customHeight="1" x14ac:dyDescent="0.2">
      <c r="A1214" t="e">
        <v>#NUM!</v>
      </c>
      <c r="B1214">
        <v>4</v>
      </c>
      <c r="C1214" t="e">
        <v>#N/A</v>
      </c>
      <c r="D1214" t="e">
        <v>#N/A</v>
      </c>
      <c r="E1214" t="e">
        <v>#N/A</v>
      </c>
    </row>
    <row r="1215" spans="1:8" ht="12.75" customHeight="1" x14ac:dyDescent="0.2">
      <c r="A1215">
        <v>0</v>
      </c>
      <c r="B1215">
        <v>0</v>
      </c>
      <c r="C1215" t="e">
        <v>#N/A</v>
      </c>
      <c r="D1215" t="e">
        <v>#N/A</v>
      </c>
      <c r="E1215" t="e">
        <v>#N/A</v>
      </c>
    </row>
    <row r="1217" spans="1:7" ht="12.75" customHeight="1" x14ac:dyDescent="0.2">
      <c r="A1217" s="1">
        <f>'Sales History'!C118</f>
        <v>0</v>
      </c>
      <c r="B1217" s="1">
        <f>'Sales History'!D118</f>
        <v>0</v>
      </c>
      <c r="C1217" s="1">
        <f>'Sales History'!E118</f>
        <v>0</v>
      </c>
      <c r="D1217" s="1">
        <f>'Sales History'!G118</f>
        <v>0</v>
      </c>
      <c r="E1217" s="1">
        <f>'Sales History'!H118</f>
        <v>0</v>
      </c>
      <c r="F1217" s="1">
        <f>'Sales History'!I118</f>
        <v>0</v>
      </c>
      <c r="G1217" s="1">
        <f>'Sales History'!J118</f>
        <v>0</v>
      </c>
    </row>
    <row r="1218" spans="1:7" ht="12.75" customHeight="1" x14ac:dyDescent="0.2">
      <c r="A1218" s="1">
        <f>'(Other Variables)'!C137</f>
        <v>-0.33333333333333331</v>
      </c>
      <c r="B1218" s="1">
        <f>'(Other Variables)'!D137</f>
        <v>-0.33333333333333331</v>
      </c>
      <c r="C1218" s="1">
        <f>'(Other Variables)'!E137</f>
        <v>-0.33333333333333331</v>
      </c>
      <c r="D1218" s="1">
        <f>'(Other Variables)'!F137</f>
        <v>1</v>
      </c>
      <c r="E1218" s="1">
        <f>'(Other Variables)'!G137</f>
        <v>-0.33333333333333331</v>
      </c>
      <c r="F1218" s="1">
        <f>'(Other Variables)'!H137</f>
        <v>-0.33333333333333331</v>
      </c>
      <c r="G1218" s="1">
        <f>'(Other Variables)'!I137</f>
        <v>-0.33333333333333331</v>
      </c>
    </row>
    <row r="1219" spans="1:7" ht="12.75" customHeight="1" x14ac:dyDescent="0.2">
      <c r="A1219" s="1">
        <f>'(Other Variables)'!C138</f>
        <v>1</v>
      </c>
      <c r="B1219" s="1">
        <f>'(Other Variables)'!D138</f>
        <v>-0.33333333333333331</v>
      </c>
      <c r="C1219" s="1">
        <f>'(Other Variables)'!E138</f>
        <v>-0.33333333333333331</v>
      </c>
      <c r="D1219" s="1">
        <f>'(Other Variables)'!F138</f>
        <v>-0.33333333333333331</v>
      </c>
      <c r="E1219" s="1">
        <f>'(Other Variables)'!G138</f>
        <v>1</v>
      </c>
      <c r="F1219" s="1">
        <f>'(Other Variables)'!H138</f>
        <v>-0.33333333333333331</v>
      </c>
      <c r="G1219" s="1">
        <f>'(Other Variables)'!I138</f>
        <v>-0.33333333333333331</v>
      </c>
    </row>
    <row r="1220" spans="1:7" ht="12.75" customHeight="1" x14ac:dyDescent="0.2">
      <c r="A1220" s="1">
        <f>'(Other Variables)'!C139</f>
        <v>-0.33333333333333331</v>
      </c>
      <c r="B1220" s="1">
        <f>'(Other Variables)'!D139</f>
        <v>1</v>
      </c>
      <c r="C1220" s="1">
        <f>'(Other Variables)'!E139</f>
        <v>-0.33333333333333331</v>
      </c>
      <c r="D1220" s="1">
        <f>'(Other Variables)'!F139</f>
        <v>-0.33333333333333331</v>
      </c>
      <c r="E1220" s="1">
        <f>'(Other Variables)'!G139</f>
        <v>-0.33333333333333331</v>
      </c>
      <c r="F1220" s="1">
        <f>'(Other Variables)'!H139</f>
        <v>1</v>
      </c>
      <c r="G1220" s="1">
        <f>'(Other Variables)'!I139</f>
        <v>-0.33333333333333331</v>
      </c>
    </row>
    <row r="1221" spans="1:7" ht="12.75" customHeight="1" x14ac:dyDescent="0.2">
      <c r="A1221" s="1">
        <f>'(Other Variables)'!C140</f>
        <v>-0.33333333333333331</v>
      </c>
      <c r="B1221" s="1">
        <f>'(Other Variables)'!D140</f>
        <v>-0.33333333333333331</v>
      </c>
      <c r="C1221" s="1">
        <f>'(Other Variables)'!E140</f>
        <v>1</v>
      </c>
      <c r="D1221" s="1">
        <f>'(Other Variables)'!F140</f>
        <v>-0.33333333333333331</v>
      </c>
      <c r="E1221" s="1">
        <f>'(Other Variables)'!G140</f>
        <v>-0.33333333333333331</v>
      </c>
      <c r="F1221" s="1">
        <f>'(Other Variables)'!H140</f>
        <v>-0.33333333333333331</v>
      </c>
      <c r="G1221" s="1">
        <f>'(Other Variables)'!I140</f>
        <v>1</v>
      </c>
    </row>
    <row r="1222" spans="1:7" ht="12.75" customHeight="1" x14ac:dyDescent="0.2">
      <c r="A1222">
        <f t="array" ref="A1222:E1226">LINEST(A1217:G1217,A1218:G1221,TRUE,TRUE)</f>
        <v>0</v>
      </c>
      <c r="B1222">
        <v>0</v>
      </c>
      <c r="C1222">
        <v>0</v>
      </c>
      <c r="D1222">
        <v>0</v>
      </c>
      <c r="E1222">
        <v>0</v>
      </c>
    </row>
    <row r="1223" spans="1:7" ht="12.75" customHeight="1" x14ac:dyDescent="0.2">
      <c r="A1223">
        <v>0</v>
      </c>
      <c r="B1223">
        <v>0</v>
      </c>
      <c r="C1223">
        <v>0</v>
      </c>
      <c r="D1223">
        <v>0</v>
      </c>
      <c r="E1223">
        <v>0</v>
      </c>
    </row>
    <row r="1224" spans="1:7" ht="12.75" customHeight="1" x14ac:dyDescent="0.2">
      <c r="A1224">
        <v>1</v>
      </c>
      <c r="B1224">
        <v>0</v>
      </c>
      <c r="C1224" t="e">
        <v>#N/A</v>
      </c>
      <c r="D1224" t="e">
        <v>#N/A</v>
      </c>
      <c r="E1224" t="e">
        <v>#N/A</v>
      </c>
    </row>
    <row r="1225" spans="1:7" ht="12.75" customHeight="1" x14ac:dyDescent="0.2">
      <c r="A1225" t="e">
        <v>#NUM!</v>
      </c>
      <c r="B1225">
        <v>3</v>
      </c>
      <c r="C1225" t="e">
        <v>#N/A</v>
      </c>
      <c r="D1225" t="e">
        <v>#N/A</v>
      </c>
      <c r="E1225" t="e">
        <v>#N/A</v>
      </c>
    </row>
    <row r="1226" spans="1:7" ht="12.75" customHeight="1" x14ac:dyDescent="0.2">
      <c r="A1226">
        <v>0</v>
      </c>
      <c r="B1226">
        <v>0</v>
      </c>
      <c r="C1226" t="e">
        <v>#N/A</v>
      </c>
      <c r="D1226" t="e">
        <v>#N/A</v>
      </c>
      <c r="E1226" t="e">
        <v>#N/A</v>
      </c>
    </row>
    <row r="1228" spans="1:7" ht="12.75" customHeight="1" x14ac:dyDescent="0.2">
      <c r="A1228" s="1">
        <f>'Sales History'!D118</f>
        <v>0</v>
      </c>
      <c r="B1228" s="1">
        <f>'Sales History'!E118</f>
        <v>0</v>
      </c>
      <c r="C1228" s="1">
        <f>'Sales History'!G118</f>
        <v>0</v>
      </c>
      <c r="D1228" s="1">
        <f>'Sales History'!H118</f>
        <v>0</v>
      </c>
      <c r="E1228" s="1">
        <f>'Sales History'!I118</f>
        <v>0</v>
      </c>
      <c r="F1228" s="1">
        <f>'Sales History'!J118</f>
        <v>0</v>
      </c>
    </row>
    <row r="1229" spans="1:7" ht="12.75" customHeight="1" x14ac:dyDescent="0.2">
      <c r="A1229" s="1">
        <f>'(Other Variables)'!D137</f>
        <v>-0.33333333333333331</v>
      </c>
      <c r="B1229" s="1">
        <f>'(Other Variables)'!E137</f>
        <v>-0.33333333333333331</v>
      </c>
      <c r="C1229" s="1">
        <f>'(Other Variables)'!F137</f>
        <v>1</v>
      </c>
      <c r="D1229" s="1">
        <f>'(Other Variables)'!G137</f>
        <v>-0.33333333333333331</v>
      </c>
      <c r="E1229" s="1">
        <f>'(Other Variables)'!H137</f>
        <v>-0.33333333333333331</v>
      </c>
      <c r="F1229" s="1">
        <f>'(Other Variables)'!I137</f>
        <v>-0.33333333333333331</v>
      </c>
    </row>
    <row r="1230" spans="1:7" ht="12.75" customHeight="1" x14ac:dyDescent="0.2">
      <c r="A1230" s="1">
        <f>'(Other Variables)'!D138</f>
        <v>-0.33333333333333331</v>
      </c>
      <c r="B1230" s="1">
        <f>'(Other Variables)'!E138</f>
        <v>-0.33333333333333331</v>
      </c>
      <c r="C1230" s="1">
        <f>'(Other Variables)'!F138</f>
        <v>-0.33333333333333331</v>
      </c>
      <c r="D1230" s="1">
        <f>'(Other Variables)'!G138</f>
        <v>1</v>
      </c>
      <c r="E1230" s="1">
        <f>'(Other Variables)'!H138</f>
        <v>-0.33333333333333331</v>
      </c>
      <c r="F1230" s="1">
        <f>'(Other Variables)'!I138</f>
        <v>-0.33333333333333331</v>
      </c>
    </row>
    <row r="1231" spans="1:7" ht="12.75" customHeight="1" x14ac:dyDescent="0.2">
      <c r="A1231" s="1">
        <f>'(Other Variables)'!D139</f>
        <v>1</v>
      </c>
      <c r="B1231" s="1">
        <f>'(Other Variables)'!E139</f>
        <v>-0.33333333333333331</v>
      </c>
      <c r="C1231" s="1">
        <f>'(Other Variables)'!F139</f>
        <v>-0.33333333333333331</v>
      </c>
      <c r="D1231" s="1">
        <f>'(Other Variables)'!G139</f>
        <v>-0.33333333333333331</v>
      </c>
      <c r="E1231" s="1">
        <f>'(Other Variables)'!H139</f>
        <v>1</v>
      </c>
      <c r="F1231" s="1">
        <f>'(Other Variables)'!I139</f>
        <v>-0.33333333333333331</v>
      </c>
    </row>
    <row r="1232" spans="1:7" ht="12.75" customHeight="1" x14ac:dyDescent="0.2">
      <c r="A1232" s="1">
        <f>'(Other Variables)'!D140</f>
        <v>-0.33333333333333331</v>
      </c>
      <c r="B1232" s="1">
        <f>'(Other Variables)'!E140</f>
        <v>1</v>
      </c>
      <c r="C1232" s="1">
        <f>'(Other Variables)'!F140</f>
        <v>-0.33333333333333331</v>
      </c>
      <c r="D1232" s="1">
        <f>'(Other Variables)'!G140</f>
        <v>-0.33333333333333331</v>
      </c>
      <c r="E1232" s="1">
        <f>'(Other Variables)'!H140</f>
        <v>-0.33333333333333331</v>
      </c>
      <c r="F1232" s="1">
        <f>'(Other Variables)'!I140</f>
        <v>1</v>
      </c>
    </row>
    <row r="1233" spans="1:5" ht="12.75" customHeight="1" x14ac:dyDescent="0.2">
      <c r="A1233">
        <f t="array" ref="A1233:E1237">LINEST(A1228:F1228,A1229:F1232,TRUE,TRUE)</f>
        <v>0</v>
      </c>
      <c r="B1233">
        <v>0</v>
      </c>
      <c r="C1233">
        <v>0</v>
      </c>
      <c r="D1233">
        <v>0</v>
      </c>
      <c r="E1233">
        <v>0</v>
      </c>
    </row>
    <row r="1234" spans="1:5" ht="12.75" customHeight="1" x14ac:dyDescent="0.2">
      <c r="A1234">
        <v>0</v>
      </c>
      <c r="B1234">
        <v>0</v>
      </c>
      <c r="C1234">
        <v>0</v>
      </c>
      <c r="D1234">
        <v>0</v>
      </c>
      <c r="E1234">
        <v>0</v>
      </c>
    </row>
    <row r="1235" spans="1:5" ht="12.75" customHeight="1" x14ac:dyDescent="0.2">
      <c r="A1235">
        <v>1</v>
      </c>
      <c r="B1235">
        <v>0</v>
      </c>
      <c r="C1235" t="e">
        <v>#N/A</v>
      </c>
      <c r="D1235" t="e">
        <v>#N/A</v>
      </c>
      <c r="E1235" t="e">
        <v>#N/A</v>
      </c>
    </row>
    <row r="1236" spans="1:5" ht="12.75" customHeight="1" x14ac:dyDescent="0.2">
      <c r="A1236" t="e">
        <v>#NUM!</v>
      </c>
      <c r="B1236">
        <v>2</v>
      </c>
      <c r="C1236" t="e">
        <v>#N/A</v>
      </c>
      <c r="D1236" t="e">
        <v>#N/A</v>
      </c>
      <c r="E1236" t="e">
        <v>#N/A</v>
      </c>
    </row>
    <row r="1237" spans="1:5" ht="12.75" customHeight="1" x14ac:dyDescent="0.2">
      <c r="A1237">
        <v>0</v>
      </c>
      <c r="B1237">
        <v>0</v>
      </c>
      <c r="C1237" t="e">
        <v>#N/A</v>
      </c>
      <c r="D1237" t="e">
        <v>#N/A</v>
      </c>
      <c r="E1237" t="e">
        <v>#N/A</v>
      </c>
    </row>
    <row r="1239" spans="1:5" ht="12.75" customHeight="1" x14ac:dyDescent="0.2">
      <c r="A1239" s="1">
        <f>'Sales History'!E118</f>
        <v>0</v>
      </c>
      <c r="B1239" s="1">
        <f>'Sales History'!G118</f>
        <v>0</v>
      </c>
      <c r="C1239" s="1">
        <f>'Sales History'!H118</f>
        <v>0</v>
      </c>
      <c r="D1239" s="1">
        <f>'Sales History'!I118</f>
        <v>0</v>
      </c>
      <c r="E1239" s="1">
        <f>'Sales History'!J118</f>
        <v>0</v>
      </c>
    </row>
    <row r="1240" spans="1:5" ht="12.75" customHeight="1" x14ac:dyDescent="0.2">
      <c r="A1240" s="1">
        <f>'(Other Variables)'!E137</f>
        <v>-0.33333333333333331</v>
      </c>
      <c r="B1240" s="1">
        <f>'(Other Variables)'!F137</f>
        <v>1</v>
      </c>
      <c r="C1240" s="1">
        <f>'(Other Variables)'!G137</f>
        <v>-0.33333333333333331</v>
      </c>
      <c r="D1240" s="1">
        <f>'(Other Variables)'!H137</f>
        <v>-0.33333333333333331</v>
      </c>
      <c r="E1240" s="1">
        <f>'(Other Variables)'!I137</f>
        <v>-0.33333333333333331</v>
      </c>
    </row>
    <row r="1241" spans="1:5" ht="12.75" customHeight="1" x14ac:dyDescent="0.2">
      <c r="A1241" s="1">
        <f>'(Other Variables)'!E138</f>
        <v>-0.33333333333333331</v>
      </c>
      <c r="B1241" s="1">
        <f>'(Other Variables)'!F138</f>
        <v>-0.33333333333333331</v>
      </c>
      <c r="C1241" s="1">
        <f>'(Other Variables)'!G138</f>
        <v>1</v>
      </c>
      <c r="D1241" s="1">
        <f>'(Other Variables)'!H138</f>
        <v>-0.33333333333333331</v>
      </c>
      <c r="E1241" s="1">
        <f>'(Other Variables)'!I138</f>
        <v>-0.33333333333333331</v>
      </c>
    </row>
    <row r="1242" spans="1:5" ht="12.75" customHeight="1" x14ac:dyDescent="0.2">
      <c r="A1242" s="1">
        <f>'(Other Variables)'!E139</f>
        <v>-0.33333333333333331</v>
      </c>
      <c r="B1242" s="1">
        <f>'(Other Variables)'!F139</f>
        <v>-0.33333333333333331</v>
      </c>
      <c r="C1242" s="1">
        <f>'(Other Variables)'!G139</f>
        <v>-0.33333333333333331</v>
      </c>
      <c r="D1242" s="1">
        <f>'(Other Variables)'!H139</f>
        <v>1</v>
      </c>
      <c r="E1242" s="1">
        <f>'(Other Variables)'!I139</f>
        <v>-0.33333333333333331</v>
      </c>
    </row>
    <row r="1243" spans="1:5" ht="12.75" customHeight="1" x14ac:dyDescent="0.2">
      <c r="A1243" s="1">
        <f>'(Other Variables)'!E140</f>
        <v>1</v>
      </c>
      <c r="B1243" s="1">
        <f>'(Other Variables)'!F140</f>
        <v>-0.33333333333333331</v>
      </c>
      <c r="C1243" s="1">
        <f>'(Other Variables)'!G140</f>
        <v>-0.33333333333333331</v>
      </c>
      <c r="D1243" s="1">
        <f>'(Other Variables)'!H140</f>
        <v>-0.33333333333333331</v>
      </c>
      <c r="E1243" s="1">
        <f>'(Other Variables)'!I140</f>
        <v>1</v>
      </c>
    </row>
    <row r="1244" spans="1:5" ht="12.75" customHeight="1" x14ac:dyDescent="0.2">
      <c r="A1244">
        <f t="array" ref="A1244:E1248">LINEST(A1239:E1239,A1240:E1243,TRUE,TRUE)</f>
        <v>0</v>
      </c>
      <c r="B1244">
        <v>0</v>
      </c>
      <c r="C1244">
        <v>0</v>
      </c>
      <c r="D1244">
        <v>0</v>
      </c>
      <c r="E1244">
        <v>0</v>
      </c>
    </row>
    <row r="1245" spans="1:5" ht="12.75" customHeight="1" x14ac:dyDescent="0.2">
      <c r="A1245">
        <v>0</v>
      </c>
      <c r="B1245">
        <v>0</v>
      </c>
      <c r="C1245">
        <v>0</v>
      </c>
      <c r="D1245">
        <v>0</v>
      </c>
      <c r="E1245">
        <v>0</v>
      </c>
    </row>
    <row r="1246" spans="1:5" ht="12.75" customHeight="1" x14ac:dyDescent="0.2">
      <c r="A1246">
        <v>1</v>
      </c>
      <c r="B1246">
        <v>0</v>
      </c>
      <c r="C1246" t="e">
        <v>#N/A</v>
      </c>
      <c r="D1246" t="e">
        <v>#N/A</v>
      </c>
      <c r="E1246" t="e">
        <v>#N/A</v>
      </c>
    </row>
    <row r="1247" spans="1:5" ht="12.75" customHeight="1" x14ac:dyDescent="0.2">
      <c r="A1247" t="e">
        <v>#NUM!</v>
      </c>
      <c r="B1247">
        <v>1</v>
      </c>
      <c r="C1247" t="e">
        <v>#N/A</v>
      </c>
      <c r="D1247" t="e">
        <v>#N/A</v>
      </c>
      <c r="E1247" t="e">
        <v>#N/A</v>
      </c>
    </row>
    <row r="1248" spans="1:5" ht="12.75" customHeight="1" x14ac:dyDescent="0.2">
      <c r="A1248">
        <v>0</v>
      </c>
      <c r="B1248">
        <v>0</v>
      </c>
      <c r="C1248" t="e">
        <v>#N/A</v>
      </c>
      <c r="D1248" t="e">
        <v>#N/A</v>
      </c>
      <c r="E1248" t="e">
        <v>#N/A</v>
      </c>
    </row>
    <row r="1250" spans="1:5" ht="12.75" customHeight="1" x14ac:dyDescent="0.2">
      <c r="A1250" s="1">
        <f>'Sales History'!G118</f>
        <v>0</v>
      </c>
      <c r="B1250" s="1">
        <f>'Sales History'!H118</f>
        <v>0</v>
      </c>
      <c r="C1250" s="1">
        <f>'Sales History'!I118</f>
        <v>0</v>
      </c>
      <c r="D1250" s="1">
        <f>'Sales History'!J118</f>
        <v>0</v>
      </c>
    </row>
    <row r="1251" spans="1:5" ht="12.75" customHeight="1" x14ac:dyDescent="0.2">
      <c r="A1251" s="1">
        <f>'(Other Variables)'!F137</f>
        <v>1</v>
      </c>
      <c r="B1251" s="1">
        <f>'(Other Variables)'!G137</f>
        <v>-0.33333333333333331</v>
      </c>
      <c r="C1251" s="1">
        <f>'(Other Variables)'!H137</f>
        <v>-0.33333333333333331</v>
      </c>
      <c r="D1251" s="1">
        <f>'(Other Variables)'!I137</f>
        <v>-0.33333333333333331</v>
      </c>
    </row>
    <row r="1252" spans="1:5" ht="12.75" customHeight="1" x14ac:dyDescent="0.2">
      <c r="A1252" s="1">
        <f>'(Other Variables)'!F138</f>
        <v>-0.33333333333333331</v>
      </c>
      <c r="B1252" s="1">
        <f>'(Other Variables)'!G138</f>
        <v>1</v>
      </c>
      <c r="C1252" s="1">
        <f>'(Other Variables)'!H138</f>
        <v>-0.33333333333333331</v>
      </c>
      <c r="D1252" s="1">
        <f>'(Other Variables)'!I138</f>
        <v>-0.33333333333333331</v>
      </c>
    </row>
    <row r="1253" spans="1:5" ht="12.75" customHeight="1" x14ac:dyDescent="0.2">
      <c r="A1253" s="1">
        <f>'(Other Variables)'!F139</f>
        <v>-0.33333333333333331</v>
      </c>
      <c r="B1253" s="1">
        <f>'(Other Variables)'!G139</f>
        <v>-0.33333333333333331</v>
      </c>
      <c r="C1253" s="1">
        <f>'(Other Variables)'!H139</f>
        <v>1</v>
      </c>
      <c r="D1253" s="1">
        <f>'(Other Variables)'!I139</f>
        <v>-0.33333333333333331</v>
      </c>
    </row>
    <row r="1254" spans="1:5" ht="12.75" customHeight="1" x14ac:dyDescent="0.2">
      <c r="A1254" s="1">
        <f>'(Other Variables)'!F140</f>
        <v>-0.33333333333333331</v>
      </c>
      <c r="B1254" s="1">
        <f>'(Other Variables)'!G140</f>
        <v>-0.33333333333333331</v>
      </c>
      <c r="C1254" s="1">
        <f>'(Other Variables)'!H140</f>
        <v>-0.33333333333333331</v>
      </c>
      <c r="D1254" s="1">
        <f>'(Other Variables)'!I140</f>
        <v>1</v>
      </c>
    </row>
    <row r="1255" spans="1:5" ht="12.75" customHeight="1" x14ac:dyDescent="0.2">
      <c r="A1255">
        <f t="array" ref="A1255:E1259">LINEST(A1250:D1250,A1251:D1254,TRUE,TRUE)</f>
        <v>0</v>
      </c>
      <c r="B1255">
        <v>0</v>
      </c>
      <c r="C1255">
        <v>0</v>
      </c>
      <c r="D1255">
        <v>0</v>
      </c>
      <c r="E1255">
        <v>0</v>
      </c>
    </row>
    <row r="1256" spans="1:5" ht="12.75" customHeight="1" x14ac:dyDescent="0.2">
      <c r="A1256">
        <v>0</v>
      </c>
      <c r="B1256">
        <v>0</v>
      </c>
      <c r="C1256">
        <v>0</v>
      </c>
      <c r="D1256">
        <v>0</v>
      </c>
      <c r="E1256">
        <v>0</v>
      </c>
    </row>
    <row r="1257" spans="1:5" ht="12.75" customHeight="1" x14ac:dyDescent="0.2">
      <c r="A1257">
        <v>1</v>
      </c>
      <c r="B1257">
        <v>0</v>
      </c>
      <c r="C1257" t="e">
        <v>#N/A</v>
      </c>
      <c r="D1257" t="e">
        <v>#N/A</v>
      </c>
      <c r="E1257" t="e">
        <v>#N/A</v>
      </c>
    </row>
    <row r="1258" spans="1:5" ht="12.75" customHeight="1" x14ac:dyDescent="0.2">
      <c r="A1258" t="e">
        <v>#NUM!</v>
      </c>
      <c r="B1258">
        <v>0</v>
      </c>
      <c r="C1258" t="e">
        <v>#N/A</v>
      </c>
      <c r="D1258" t="e">
        <v>#N/A</v>
      </c>
      <c r="E1258" t="e">
        <v>#N/A</v>
      </c>
    </row>
    <row r="1259" spans="1:5" ht="12.75" customHeight="1" x14ac:dyDescent="0.2">
      <c r="A1259">
        <v>0</v>
      </c>
      <c r="B1259">
        <v>0</v>
      </c>
      <c r="C1259" t="e">
        <v>#N/A</v>
      </c>
      <c r="D1259" t="e">
        <v>#N/A</v>
      </c>
      <c r="E1259" t="e">
        <v>#N/A</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M812"/>
  <sheetViews>
    <sheetView zoomScaleNormal="100" workbookViewId="0"/>
  </sheetViews>
  <sheetFormatPr defaultRowHeight="12.75" customHeight="1" x14ac:dyDescent="0.2"/>
  <sheetData>
    <row r="1" spans="1:9" ht="12.75" customHeight="1" x14ac:dyDescent="0.2">
      <c r="A1" s="282" t="str">
        <f>"Sales Plan, "&amp;YEAR('(FnCalls 1)'!A18-1)</f>
        <v>Sales Plan, 2011</v>
      </c>
      <c r="B1" s="282"/>
      <c r="C1" s="282"/>
      <c r="D1" s="282"/>
    </row>
    <row r="2" spans="1:9" ht="12.75" customHeight="1" x14ac:dyDescent="0.2">
      <c r="A2" s="282" t="str">
        <f>'History Input'!F8</f>
        <v>ABC Corp.</v>
      </c>
      <c r="B2" s="282"/>
      <c r="C2" s="282"/>
      <c r="D2" s="282"/>
    </row>
    <row r="3" spans="1:9" ht="12.75" customHeight="1" x14ac:dyDescent="0.2">
      <c r="A3" s="282" t="str">
        <f>"(Intermediate Computations)"</f>
        <v>(Intermediate Computations)</v>
      </c>
      <c r="B3" s="282"/>
      <c r="C3" s="282"/>
      <c r="D3" s="282"/>
    </row>
    <row r="4" spans="1:9" ht="12.75" customHeight="1" x14ac:dyDescent="0.2">
      <c r="A4" s="282" t="str">
        <f>""</f>
        <v/>
      </c>
      <c r="B4" s="282"/>
      <c r="C4" s="282"/>
      <c r="D4" s="282"/>
    </row>
    <row r="5" spans="1:9" ht="12.75" customHeight="1" x14ac:dyDescent="0.2">
      <c r="A5" s="1" t="str">
        <f>"Price_List_History_1"</f>
        <v>Price_List_History_1</v>
      </c>
    </row>
    <row r="6" spans="1:9" ht="12.75" customHeight="1" x14ac:dyDescent="0.2">
      <c r="B6" s="9" t="str">
        <f>'(FnCalls 1)'!G6</f>
        <v>Q1 2009</v>
      </c>
      <c r="C6" s="10" t="str">
        <f>'(FnCalls 1)'!G7</f>
        <v>Q2 2009</v>
      </c>
      <c r="D6" s="10" t="str">
        <f>'(FnCalls 1)'!G8</f>
        <v>Q3 2009</v>
      </c>
      <c r="E6" s="10" t="str">
        <f>'(FnCalls 1)'!G9</f>
        <v>Q4 2009</v>
      </c>
      <c r="F6" s="10" t="str">
        <f>'(FnCalls 1)'!G10</f>
        <v>Q1 2010</v>
      </c>
      <c r="G6" s="10" t="str">
        <f>'(FnCalls 1)'!G11</f>
        <v>Q2 2010</v>
      </c>
      <c r="H6" s="10" t="str">
        <f>'(FnCalls 1)'!G12</f>
        <v>Q3 2010</v>
      </c>
      <c r="I6" s="11" t="str">
        <f>'(FnCalls 1)'!G13</f>
        <v>Q4 2010</v>
      </c>
    </row>
    <row r="7" spans="1:9" ht="12.75" customHeight="1" x14ac:dyDescent="0.2">
      <c r="A7" s="49" t="str">
        <f>Labels!B111</f>
        <v>Drill Press</v>
      </c>
      <c r="B7" s="50"/>
      <c r="C7" s="50"/>
      <c r="D7" s="50"/>
      <c r="E7" s="50"/>
      <c r="F7" s="50"/>
      <c r="G7" s="50"/>
      <c r="H7" s="50"/>
      <c r="I7" s="120"/>
    </row>
    <row r="8" spans="1:9" ht="12.75" customHeight="1" x14ac:dyDescent="0.2">
      <c r="A8" s="52" t="str">
        <f>"   "&amp;Labels!B92</f>
        <v xml:space="preserve">   Direct</v>
      </c>
      <c r="B8" s="53"/>
      <c r="C8" s="53"/>
      <c r="D8" s="53"/>
      <c r="E8" s="53"/>
      <c r="F8" s="53"/>
      <c r="G8" s="53"/>
      <c r="H8" s="53"/>
      <c r="I8" s="122"/>
    </row>
    <row r="9" spans="1:9" ht="12.75" customHeight="1" x14ac:dyDescent="0.2">
      <c r="A9" s="55" t="str">
        <f>"      "&amp;Labels!B100</f>
        <v xml:space="preserve">      East</v>
      </c>
      <c r="B9" s="56"/>
      <c r="C9" s="56"/>
      <c r="D9" s="56"/>
      <c r="E9" s="56"/>
      <c r="F9" s="56"/>
      <c r="G9" s="56"/>
      <c r="H9" s="56"/>
      <c r="I9" s="124"/>
    </row>
    <row r="10" spans="1:9" ht="12.75" customHeight="1" x14ac:dyDescent="0.2">
      <c r="A10" s="55" t="str">
        <f>"         "&amp;Labels!B96</f>
        <v xml:space="preserve">         Direct</v>
      </c>
      <c r="B10" s="56">
        <f>IF('Sales History'!B100=0,0,'(Other Variables)'!B346/'Sales History'!B100)</f>
        <v>0</v>
      </c>
      <c r="C10" s="56">
        <f>IF('Sales History'!C100=0,0,'(Other Variables)'!C346/'Sales History'!C100)</f>
        <v>0</v>
      </c>
      <c r="D10" s="56">
        <f>IF('Sales History'!D100=0,0,'(Other Variables)'!D346/'Sales History'!D100)</f>
        <v>0</v>
      </c>
      <c r="E10" s="56">
        <f>IF('Sales History'!E100=0,0,'(Other Variables)'!E346/'Sales History'!E100)</f>
        <v>0</v>
      </c>
      <c r="F10" s="56">
        <f>IF('Sales History'!G100=0,0,'(Other Variables)'!F346/'Sales History'!G100)</f>
        <v>0</v>
      </c>
      <c r="G10" s="56">
        <f>IF('Sales History'!H100=0,0,'(Other Variables)'!G346/'Sales History'!H100)</f>
        <v>0</v>
      </c>
      <c r="H10" s="56">
        <f>IF('Sales History'!I100=0,0,'(Other Variables)'!H346/'Sales History'!I100)</f>
        <v>0</v>
      </c>
      <c r="I10" s="124">
        <f>IF('Sales History'!J100=0,0,'(Other Variables)'!I346/'Sales History'!J100)</f>
        <v>0</v>
      </c>
    </row>
    <row r="11" spans="1:9" ht="12.75" customHeight="1" x14ac:dyDescent="0.2">
      <c r="A11" s="55" t="str">
        <f>"         "&amp;Labels!B97</f>
        <v xml:space="preserve">         Indirect</v>
      </c>
      <c r="B11" s="56">
        <f>IF('Sales History'!B101=0,0,'(Other Variables)'!B347/'Sales History'!B101)</f>
        <v>0</v>
      </c>
      <c r="C11" s="56">
        <f>IF('Sales History'!C101=0,0,'(Other Variables)'!C347/'Sales History'!C101)</f>
        <v>0</v>
      </c>
      <c r="D11" s="56">
        <f>IF('Sales History'!D101=0,0,'(Other Variables)'!D347/'Sales History'!D101)</f>
        <v>0</v>
      </c>
      <c r="E11" s="56">
        <f>IF('Sales History'!E101=0,0,'(Other Variables)'!E347/'Sales History'!E101)</f>
        <v>0</v>
      </c>
      <c r="F11" s="56">
        <f>IF('Sales History'!G101=0,0,'(Other Variables)'!F347/'Sales History'!G101)</f>
        <v>0</v>
      </c>
      <c r="G11" s="56">
        <f>IF('Sales History'!H101=0,0,'(Other Variables)'!G347/'Sales History'!H101)</f>
        <v>0</v>
      </c>
      <c r="H11" s="56">
        <f>IF('Sales History'!I101=0,0,'(Other Variables)'!H347/'Sales History'!I101)</f>
        <v>0</v>
      </c>
      <c r="I11" s="124">
        <f>IF('Sales History'!J101=0,0,'(Other Variables)'!I347/'Sales History'!J101)</f>
        <v>0</v>
      </c>
    </row>
    <row r="12" spans="1:9" ht="12.75" customHeight="1" x14ac:dyDescent="0.2">
      <c r="A12" s="55" t="str">
        <f>"         "&amp;Labels!C95</f>
        <v xml:space="preserve">         Total</v>
      </c>
      <c r="B12" s="56">
        <f>IF('Sales History'!B102=0,0,'(Other Variables)'!B348/'Sales History'!B102)</f>
        <v>0</v>
      </c>
      <c r="C12" s="56">
        <f>IF('Sales History'!C102=0,0,'(Other Variables)'!C348/'Sales History'!C102)</f>
        <v>0</v>
      </c>
      <c r="D12" s="56">
        <f>IF('Sales History'!D102=0,0,'(Other Variables)'!D348/'Sales History'!D102)</f>
        <v>0</v>
      </c>
      <c r="E12" s="56">
        <f>IF('Sales History'!E102=0,0,'(Other Variables)'!E348/'Sales History'!E102)</f>
        <v>0</v>
      </c>
      <c r="F12" s="56">
        <f>IF('Sales History'!G102=0,0,'(Other Variables)'!F348/'Sales History'!G102)</f>
        <v>0</v>
      </c>
      <c r="G12" s="56">
        <f>IF('Sales History'!H102=0,0,'(Other Variables)'!G348/'Sales History'!H102)</f>
        <v>0</v>
      </c>
      <c r="H12" s="56">
        <f>IF('Sales History'!I102=0,0,'(Other Variables)'!H348/'Sales History'!I102)</f>
        <v>0</v>
      </c>
      <c r="I12" s="124">
        <f>IF('Sales History'!J102=0,0,'(Other Variables)'!I348/'Sales History'!J102)</f>
        <v>0</v>
      </c>
    </row>
    <row r="13" spans="1:9" ht="12.75" customHeight="1" x14ac:dyDescent="0.2">
      <c r="A13" s="55" t="str">
        <f>"      "&amp;Labels!B101</f>
        <v xml:space="preserve">      West</v>
      </c>
      <c r="B13" s="56"/>
      <c r="C13" s="56"/>
      <c r="D13" s="56"/>
      <c r="E13" s="56"/>
      <c r="F13" s="56"/>
      <c r="G13" s="56"/>
      <c r="H13" s="56"/>
      <c r="I13" s="124"/>
    </row>
    <row r="14" spans="1:9" ht="12.75" customHeight="1" x14ac:dyDescent="0.2">
      <c r="A14" s="55" t="str">
        <f>"         "&amp;Labels!B96</f>
        <v xml:space="preserve">         Direct</v>
      </c>
      <c r="B14" s="56">
        <f>IF('Sales History'!B113=0,0,'(Other Variables)'!B359/'Sales History'!B113)</f>
        <v>0</v>
      </c>
      <c r="C14" s="56">
        <f>IF('Sales History'!C113=0,0,'(Other Variables)'!C359/'Sales History'!C113)</f>
        <v>0</v>
      </c>
      <c r="D14" s="56">
        <f>IF('Sales History'!D113=0,0,'(Other Variables)'!D359/'Sales History'!D113)</f>
        <v>0</v>
      </c>
      <c r="E14" s="56">
        <f>IF('Sales History'!E113=0,0,'(Other Variables)'!E359/'Sales History'!E113)</f>
        <v>0</v>
      </c>
      <c r="F14" s="56">
        <f>IF('Sales History'!G113=0,0,'(Other Variables)'!F359/'Sales History'!G113)</f>
        <v>0</v>
      </c>
      <c r="G14" s="56">
        <f>IF('Sales History'!H113=0,0,'(Other Variables)'!G359/'Sales History'!H113)</f>
        <v>0</v>
      </c>
      <c r="H14" s="56">
        <f>IF('Sales History'!I113=0,0,'(Other Variables)'!H359/'Sales History'!I113)</f>
        <v>0</v>
      </c>
      <c r="I14" s="124">
        <f>IF('Sales History'!J113=0,0,'(Other Variables)'!I359/'Sales History'!J113)</f>
        <v>0</v>
      </c>
    </row>
    <row r="15" spans="1:9" ht="12.75" customHeight="1" x14ac:dyDescent="0.2">
      <c r="A15" s="55" t="str">
        <f>"         "&amp;Labels!B97</f>
        <v xml:space="preserve">         Indirect</v>
      </c>
      <c r="B15" s="56">
        <f>IF('Sales History'!B114=0,0,'(Other Variables)'!B360/'Sales History'!B114)</f>
        <v>0</v>
      </c>
      <c r="C15" s="56">
        <f>IF('Sales History'!C114=0,0,'(Other Variables)'!C360/'Sales History'!C114)</f>
        <v>0</v>
      </c>
      <c r="D15" s="56">
        <f>IF('Sales History'!D114=0,0,'(Other Variables)'!D360/'Sales History'!D114)</f>
        <v>0</v>
      </c>
      <c r="E15" s="56">
        <f>IF('Sales History'!E114=0,0,'(Other Variables)'!E360/'Sales History'!E114)</f>
        <v>0</v>
      </c>
      <c r="F15" s="56">
        <f>IF('Sales History'!G114=0,0,'(Other Variables)'!F360/'Sales History'!G114)</f>
        <v>0</v>
      </c>
      <c r="G15" s="56">
        <f>IF('Sales History'!H114=0,0,'(Other Variables)'!G360/'Sales History'!H114)</f>
        <v>0</v>
      </c>
      <c r="H15" s="56">
        <f>IF('Sales History'!I114=0,0,'(Other Variables)'!H360/'Sales History'!I114)</f>
        <v>0</v>
      </c>
      <c r="I15" s="124">
        <f>IF('Sales History'!J114=0,0,'(Other Variables)'!I360/'Sales History'!J114)</f>
        <v>0</v>
      </c>
    </row>
    <row r="16" spans="1:9" ht="12.75" customHeight="1" x14ac:dyDescent="0.2">
      <c r="A16" s="55" t="str">
        <f>"         "&amp;Labels!C95</f>
        <v xml:space="preserve">         Total</v>
      </c>
      <c r="B16" s="56">
        <f>IF('Sales History'!B115=0,0,'(Other Variables)'!B361/'Sales History'!B115)</f>
        <v>0</v>
      </c>
      <c r="C16" s="56">
        <f>IF('Sales History'!C115=0,0,'(Other Variables)'!C361/'Sales History'!C115)</f>
        <v>0</v>
      </c>
      <c r="D16" s="56">
        <f>IF('Sales History'!D115=0,0,'(Other Variables)'!D361/'Sales History'!D115)</f>
        <v>0</v>
      </c>
      <c r="E16" s="56">
        <f>IF('Sales History'!E115=0,0,'(Other Variables)'!E361/'Sales History'!E115)</f>
        <v>0</v>
      </c>
      <c r="F16" s="56">
        <f>IF('Sales History'!G115=0,0,'(Other Variables)'!F361/'Sales History'!G115)</f>
        <v>0</v>
      </c>
      <c r="G16" s="56">
        <f>IF('Sales History'!H115=0,0,'(Other Variables)'!G361/'Sales History'!H115)</f>
        <v>0</v>
      </c>
      <c r="H16" s="56">
        <f>IF('Sales History'!I115=0,0,'(Other Variables)'!H361/'Sales History'!I115)</f>
        <v>0</v>
      </c>
      <c r="I16" s="124">
        <f>IF('Sales History'!J115=0,0,'(Other Variables)'!I361/'Sales History'!J115)</f>
        <v>0</v>
      </c>
    </row>
    <row r="17" spans="1:9" ht="12.75" customHeight="1" x14ac:dyDescent="0.2">
      <c r="A17" s="52" t="str">
        <f>"      "&amp;Labels!C99</f>
        <v xml:space="preserve">      Total</v>
      </c>
      <c r="B17" s="53">
        <f>IF('Sales History'!B128=0,0,'(Other Variables)'!B374/'Sales History'!B128)</f>
        <v>0</v>
      </c>
      <c r="C17" s="53">
        <f>IF('Sales History'!C128=0,0,'(Other Variables)'!C374/'Sales History'!C128)</f>
        <v>0</v>
      </c>
      <c r="D17" s="53">
        <f>IF('Sales History'!D128=0,0,'(Other Variables)'!D374/'Sales History'!D128)</f>
        <v>0</v>
      </c>
      <c r="E17" s="53">
        <f>IF('Sales History'!E128=0,0,'(Other Variables)'!E374/'Sales History'!E128)</f>
        <v>0</v>
      </c>
      <c r="F17" s="53">
        <f>IF('Sales History'!G128=0,0,'(Other Variables)'!F374/'Sales History'!G128)</f>
        <v>0</v>
      </c>
      <c r="G17" s="53">
        <f>IF('Sales History'!H128=0,0,'(Other Variables)'!G374/'Sales History'!H128)</f>
        <v>0</v>
      </c>
      <c r="H17" s="53">
        <f>IF('Sales History'!I128=0,0,'(Other Variables)'!H374/'Sales History'!I128)</f>
        <v>0</v>
      </c>
      <c r="I17" s="122">
        <f>IF('Sales History'!J128=0,0,'(Other Variables)'!I374/'Sales History'!J128)</f>
        <v>0</v>
      </c>
    </row>
    <row r="18" spans="1:9" ht="12.75" customHeight="1" x14ac:dyDescent="0.2">
      <c r="A18" s="55" t="str">
        <f>"         "&amp;Labels!B96</f>
        <v xml:space="preserve">         Direct</v>
      </c>
      <c r="B18" s="56">
        <f>IF('Sales History'!B126=0,0,'(Other Variables)'!B372/'Sales History'!B126)</f>
        <v>0</v>
      </c>
      <c r="C18" s="56">
        <f>IF('Sales History'!C126=0,0,'(Other Variables)'!C372/'Sales History'!C126)</f>
        <v>0</v>
      </c>
      <c r="D18" s="56">
        <f>IF('Sales History'!D126=0,0,'(Other Variables)'!D372/'Sales History'!D126)</f>
        <v>0</v>
      </c>
      <c r="E18" s="56">
        <f>IF('Sales History'!E126=0,0,'(Other Variables)'!E372/'Sales History'!E126)</f>
        <v>0</v>
      </c>
      <c r="F18" s="56">
        <f>IF('Sales History'!G126=0,0,'(Other Variables)'!F372/'Sales History'!G126)</f>
        <v>0</v>
      </c>
      <c r="G18" s="56">
        <f>IF('Sales History'!H126=0,0,'(Other Variables)'!G372/'Sales History'!H126)</f>
        <v>0</v>
      </c>
      <c r="H18" s="56">
        <f>IF('Sales History'!I126=0,0,'(Other Variables)'!H372/'Sales History'!I126)</f>
        <v>0</v>
      </c>
      <c r="I18" s="124">
        <f>IF('Sales History'!J126=0,0,'(Other Variables)'!I372/'Sales History'!J126)</f>
        <v>0</v>
      </c>
    </row>
    <row r="19" spans="1:9" ht="12.75" customHeight="1" x14ac:dyDescent="0.2">
      <c r="A19" s="55" t="str">
        <f>"         "&amp;Labels!B97</f>
        <v xml:space="preserve">         Indirect</v>
      </c>
      <c r="B19" s="56">
        <f>IF('Sales History'!B127=0,0,'(Other Variables)'!B373/'Sales History'!B127)</f>
        <v>0</v>
      </c>
      <c r="C19" s="56">
        <f>IF('Sales History'!C127=0,0,'(Other Variables)'!C373/'Sales History'!C127)</f>
        <v>0</v>
      </c>
      <c r="D19" s="56">
        <f>IF('Sales History'!D127=0,0,'(Other Variables)'!D373/'Sales History'!D127)</f>
        <v>0</v>
      </c>
      <c r="E19" s="56">
        <f>IF('Sales History'!E127=0,0,'(Other Variables)'!E373/'Sales History'!E127)</f>
        <v>0</v>
      </c>
      <c r="F19" s="56">
        <f>IF('Sales History'!G127=0,0,'(Other Variables)'!F373/'Sales History'!G127)</f>
        <v>0</v>
      </c>
      <c r="G19" s="56">
        <f>IF('Sales History'!H127=0,0,'(Other Variables)'!G373/'Sales History'!H127)</f>
        <v>0</v>
      </c>
      <c r="H19" s="56">
        <f>IF('Sales History'!I127=0,0,'(Other Variables)'!H373/'Sales History'!I127)</f>
        <v>0</v>
      </c>
      <c r="I19" s="124">
        <f>IF('Sales History'!J127=0,0,'(Other Variables)'!I373/'Sales History'!J127)</f>
        <v>0</v>
      </c>
    </row>
    <row r="20" spans="1:9" ht="12.75" customHeight="1" x14ac:dyDescent="0.2">
      <c r="A20" s="55" t="str">
        <f>"         "&amp;Labels!C95</f>
        <v xml:space="preserve">         Total</v>
      </c>
      <c r="B20" s="56">
        <f>IF('Sales History'!B128=0,0,'(Other Variables)'!B374/'Sales History'!B128)</f>
        <v>0</v>
      </c>
      <c r="C20" s="56">
        <f>IF('Sales History'!C128=0,0,'(Other Variables)'!C374/'Sales History'!C128)</f>
        <v>0</v>
      </c>
      <c r="D20" s="56">
        <f>IF('Sales History'!D128=0,0,'(Other Variables)'!D374/'Sales History'!D128)</f>
        <v>0</v>
      </c>
      <c r="E20" s="56">
        <f>IF('Sales History'!E128=0,0,'(Other Variables)'!E374/'Sales History'!E128)</f>
        <v>0</v>
      </c>
      <c r="F20" s="56">
        <f>IF('Sales History'!G128=0,0,'(Other Variables)'!F374/'Sales History'!G128)</f>
        <v>0</v>
      </c>
      <c r="G20" s="56">
        <f>IF('Sales History'!H128=0,0,'(Other Variables)'!G374/'Sales History'!H128)</f>
        <v>0</v>
      </c>
      <c r="H20" s="56">
        <f>IF('Sales History'!I128=0,0,'(Other Variables)'!H374/'Sales History'!I128)</f>
        <v>0</v>
      </c>
      <c r="I20" s="124">
        <f>IF('Sales History'!J128=0,0,'(Other Variables)'!I374/'Sales History'!J128)</f>
        <v>0</v>
      </c>
    </row>
    <row r="21" spans="1:9" ht="12.75" customHeight="1" x14ac:dyDescent="0.2">
      <c r="A21" s="52" t="str">
        <f>"   "&amp;Labels!B93</f>
        <v xml:space="preserve">   Indirect</v>
      </c>
      <c r="B21" s="53"/>
      <c r="C21" s="53"/>
      <c r="D21" s="53"/>
      <c r="E21" s="53"/>
      <c r="F21" s="53"/>
      <c r="G21" s="53"/>
      <c r="H21" s="53"/>
      <c r="I21" s="122"/>
    </row>
    <row r="22" spans="1:9" ht="12.75" customHeight="1" x14ac:dyDescent="0.2">
      <c r="A22" s="55" t="str">
        <f>"      "&amp;Labels!B100</f>
        <v xml:space="preserve">      East</v>
      </c>
      <c r="B22" s="56"/>
      <c r="C22" s="56"/>
      <c r="D22" s="56"/>
      <c r="E22" s="56"/>
      <c r="F22" s="56"/>
      <c r="G22" s="56"/>
      <c r="H22" s="56"/>
      <c r="I22" s="124"/>
    </row>
    <row r="23" spans="1:9" ht="12.75" customHeight="1" x14ac:dyDescent="0.2">
      <c r="A23" s="55" t="str">
        <f>"         "&amp;Labels!B96</f>
        <v xml:space="preserve">         Direct</v>
      </c>
      <c r="B23" s="56">
        <f>IF('Sales History'!B104=0,0,'(Other Variables)'!B350/'Sales History'!B104)</f>
        <v>0</v>
      </c>
      <c r="C23" s="56">
        <f>IF('Sales History'!C104=0,0,'(Other Variables)'!C350/'Sales History'!C104)</f>
        <v>0</v>
      </c>
      <c r="D23" s="56">
        <f>IF('Sales History'!D104=0,0,'(Other Variables)'!D350/'Sales History'!D104)</f>
        <v>0</v>
      </c>
      <c r="E23" s="56">
        <f>IF('Sales History'!E104=0,0,'(Other Variables)'!E350/'Sales History'!E104)</f>
        <v>0</v>
      </c>
      <c r="F23" s="56">
        <f>IF('Sales History'!G104=0,0,'(Other Variables)'!F350/'Sales History'!G104)</f>
        <v>0</v>
      </c>
      <c r="G23" s="56">
        <f>IF('Sales History'!H104=0,0,'(Other Variables)'!G350/'Sales History'!H104)</f>
        <v>0</v>
      </c>
      <c r="H23" s="56">
        <f>IF('Sales History'!I104=0,0,'(Other Variables)'!H350/'Sales History'!I104)</f>
        <v>0</v>
      </c>
      <c r="I23" s="124">
        <f>IF('Sales History'!J104=0,0,'(Other Variables)'!I350/'Sales History'!J104)</f>
        <v>0</v>
      </c>
    </row>
    <row r="24" spans="1:9" ht="12.75" customHeight="1" x14ac:dyDescent="0.2">
      <c r="A24" s="55" t="str">
        <f>"         "&amp;Labels!B97</f>
        <v xml:space="preserve">         Indirect</v>
      </c>
      <c r="B24" s="56">
        <f>IF('Sales History'!B105=0,0,'(Other Variables)'!B351/'Sales History'!B105)</f>
        <v>0</v>
      </c>
      <c r="C24" s="56">
        <f>IF('Sales History'!C105=0,0,'(Other Variables)'!C351/'Sales History'!C105)</f>
        <v>0</v>
      </c>
      <c r="D24" s="56">
        <f>IF('Sales History'!D105=0,0,'(Other Variables)'!D351/'Sales History'!D105)</f>
        <v>0</v>
      </c>
      <c r="E24" s="56">
        <f>IF('Sales History'!E105=0,0,'(Other Variables)'!E351/'Sales History'!E105)</f>
        <v>0</v>
      </c>
      <c r="F24" s="56">
        <f>IF('Sales History'!G105=0,0,'(Other Variables)'!F351/'Sales History'!G105)</f>
        <v>0</v>
      </c>
      <c r="G24" s="56">
        <f>IF('Sales History'!H105=0,0,'(Other Variables)'!G351/'Sales History'!H105)</f>
        <v>0</v>
      </c>
      <c r="H24" s="56">
        <f>IF('Sales History'!I105=0,0,'(Other Variables)'!H351/'Sales History'!I105)</f>
        <v>0</v>
      </c>
      <c r="I24" s="124">
        <f>IF('Sales History'!J105=0,0,'(Other Variables)'!I351/'Sales History'!J105)</f>
        <v>0</v>
      </c>
    </row>
    <row r="25" spans="1:9" ht="12.75" customHeight="1" x14ac:dyDescent="0.2">
      <c r="A25" s="55" t="str">
        <f>"         "&amp;Labels!C95</f>
        <v xml:space="preserve">         Total</v>
      </c>
      <c r="B25" s="56">
        <f>IF('Sales History'!B106=0,0,'(Other Variables)'!B352/'Sales History'!B106)</f>
        <v>0</v>
      </c>
      <c r="C25" s="56">
        <f>IF('Sales History'!C106=0,0,'(Other Variables)'!C352/'Sales History'!C106)</f>
        <v>0</v>
      </c>
      <c r="D25" s="56">
        <f>IF('Sales History'!D106=0,0,'(Other Variables)'!D352/'Sales History'!D106)</f>
        <v>0</v>
      </c>
      <c r="E25" s="56">
        <f>IF('Sales History'!E106=0,0,'(Other Variables)'!E352/'Sales History'!E106)</f>
        <v>0</v>
      </c>
      <c r="F25" s="56">
        <f>IF('Sales History'!G106=0,0,'(Other Variables)'!F352/'Sales History'!G106)</f>
        <v>0</v>
      </c>
      <c r="G25" s="56">
        <f>IF('Sales History'!H106=0,0,'(Other Variables)'!G352/'Sales History'!H106)</f>
        <v>0</v>
      </c>
      <c r="H25" s="56">
        <f>IF('Sales History'!I106=0,0,'(Other Variables)'!H352/'Sales History'!I106)</f>
        <v>0</v>
      </c>
      <c r="I25" s="124">
        <f>IF('Sales History'!J106=0,0,'(Other Variables)'!I352/'Sales History'!J106)</f>
        <v>0</v>
      </c>
    </row>
    <row r="26" spans="1:9" ht="12.75" customHeight="1" x14ac:dyDescent="0.2">
      <c r="A26" s="55" t="str">
        <f>"      "&amp;Labels!B101</f>
        <v xml:space="preserve">      West</v>
      </c>
      <c r="B26" s="56"/>
      <c r="C26" s="56"/>
      <c r="D26" s="56"/>
      <c r="E26" s="56"/>
      <c r="F26" s="56"/>
      <c r="G26" s="56"/>
      <c r="H26" s="56"/>
      <c r="I26" s="124"/>
    </row>
    <row r="27" spans="1:9" ht="12.75" customHeight="1" x14ac:dyDescent="0.2">
      <c r="A27" s="55" t="str">
        <f>"         "&amp;Labels!B96</f>
        <v xml:space="preserve">         Direct</v>
      </c>
      <c r="B27" s="56">
        <f>IF('Sales History'!B117=0,0,'(Other Variables)'!B363/'Sales History'!B117)</f>
        <v>0</v>
      </c>
      <c r="C27" s="56">
        <f>IF('Sales History'!C117=0,0,'(Other Variables)'!C363/'Sales History'!C117)</f>
        <v>0</v>
      </c>
      <c r="D27" s="56">
        <f>IF('Sales History'!D117=0,0,'(Other Variables)'!D363/'Sales History'!D117)</f>
        <v>0</v>
      </c>
      <c r="E27" s="56">
        <f>IF('Sales History'!E117=0,0,'(Other Variables)'!E363/'Sales History'!E117)</f>
        <v>0</v>
      </c>
      <c r="F27" s="56">
        <f>IF('Sales History'!G117=0,0,'(Other Variables)'!F363/'Sales History'!G117)</f>
        <v>0</v>
      </c>
      <c r="G27" s="56">
        <f>IF('Sales History'!H117=0,0,'(Other Variables)'!G363/'Sales History'!H117)</f>
        <v>0</v>
      </c>
      <c r="H27" s="56">
        <f>IF('Sales History'!I117=0,0,'(Other Variables)'!H363/'Sales History'!I117)</f>
        <v>0</v>
      </c>
      <c r="I27" s="124">
        <f>IF('Sales History'!J117=0,0,'(Other Variables)'!I363/'Sales History'!J117)</f>
        <v>0</v>
      </c>
    </row>
    <row r="28" spans="1:9" ht="12.75" customHeight="1" x14ac:dyDescent="0.2">
      <c r="A28" s="55" t="str">
        <f>"         "&amp;Labels!B97</f>
        <v xml:space="preserve">         Indirect</v>
      </c>
      <c r="B28" s="56">
        <f>IF('Sales History'!B118=0,0,'(Other Variables)'!B364/'Sales History'!B118)</f>
        <v>0</v>
      </c>
      <c r="C28" s="56">
        <f>IF('Sales History'!C118=0,0,'(Other Variables)'!C364/'Sales History'!C118)</f>
        <v>0</v>
      </c>
      <c r="D28" s="56">
        <f>IF('Sales History'!D118=0,0,'(Other Variables)'!D364/'Sales History'!D118)</f>
        <v>0</v>
      </c>
      <c r="E28" s="56">
        <f>IF('Sales History'!E118=0,0,'(Other Variables)'!E364/'Sales History'!E118)</f>
        <v>0</v>
      </c>
      <c r="F28" s="56">
        <f>IF('Sales History'!G118=0,0,'(Other Variables)'!F364/'Sales History'!G118)</f>
        <v>0</v>
      </c>
      <c r="G28" s="56">
        <f>IF('Sales History'!H118=0,0,'(Other Variables)'!G364/'Sales History'!H118)</f>
        <v>0</v>
      </c>
      <c r="H28" s="56">
        <f>IF('Sales History'!I118=0,0,'(Other Variables)'!H364/'Sales History'!I118)</f>
        <v>0</v>
      </c>
      <c r="I28" s="124">
        <f>IF('Sales History'!J118=0,0,'(Other Variables)'!I364/'Sales History'!J118)</f>
        <v>0</v>
      </c>
    </row>
    <row r="29" spans="1:9" ht="12.75" customHeight="1" x14ac:dyDescent="0.2">
      <c r="A29" s="55" t="str">
        <f>"         "&amp;Labels!C95</f>
        <v xml:space="preserve">         Total</v>
      </c>
      <c r="B29" s="56">
        <f>IF('Sales History'!B119=0,0,'(Other Variables)'!B365/'Sales History'!B119)</f>
        <v>0</v>
      </c>
      <c r="C29" s="56">
        <f>IF('Sales History'!C119=0,0,'(Other Variables)'!C365/'Sales History'!C119)</f>
        <v>0</v>
      </c>
      <c r="D29" s="56">
        <f>IF('Sales History'!D119=0,0,'(Other Variables)'!D365/'Sales History'!D119)</f>
        <v>0</v>
      </c>
      <c r="E29" s="56">
        <f>IF('Sales History'!E119=0,0,'(Other Variables)'!E365/'Sales History'!E119)</f>
        <v>0</v>
      </c>
      <c r="F29" s="56">
        <f>IF('Sales History'!G119=0,0,'(Other Variables)'!F365/'Sales History'!G119)</f>
        <v>0</v>
      </c>
      <c r="G29" s="56">
        <f>IF('Sales History'!H119=0,0,'(Other Variables)'!G365/'Sales History'!H119)</f>
        <v>0</v>
      </c>
      <c r="H29" s="56">
        <f>IF('Sales History'!I119=0,0,'(Other Variables)'!H365/'Sales History'!I119)</f>
        <v>0</v>
      </c>
      <c r="I29" s="124">
        <f>IF('Sales History'!J119=0,0,'(Other Variables)'!I365/'Sales History'!J119)</f>
        <v>0</v>
      </c>
    </row>
    <row r="30" spans="1:9" ht="12.75" customHeight="1" x14ac:dyDescent="0.2">
      <c r="A30" s="52" t="str">
        <f>"      "&amp;Labels!C99</f>
        <v xml:space="preserve">      Total</v>
      </c>
      <c r="B30" s="53">
        <f>IF('Sales History'!B132=0,0,'(Other Variables)'!B378/'Sales History'!B132)</f>
        <v>0</v>
      </c>
      <c r="C30" s="53">
        <f>IF('Sales History'!C132=0,0,'(Other Variables)'!C378/'Sales History'!C132)</f>
        <v>0</v>
      </c>
      <c r="D30" s="53">
        <f>IF('Sales History'!D132=0,0,'(Other Variables)'!D378/'Sales History'!D132)</f>
        <v>0</v>
      </c>
      <c r="E30" s="53">
        <f>IF('Sales History'!E132=0,0,'(Other Variables)'!E378/'Sales History'!E132)</f>
        <v>0</v>
      </c>
      <c r="F30" s="53">
        <f>IF('Sales History'!G132=0,0,'(Other Variables)'!F378/'Sales History'!G132)</f>
        <v>0</v>
      </c>
      <c r="G30" s="53">
        <f>IF('Sales History'!H132=0,0,'(Other Variables)'!G378/'Sales History'!H132)</f>
        <v>0</v>
      </c>
      <c r="H30" s="53">
        <f>IF('Sales History'!I132=0,0,'(Other Variables)'!H378/'Sales History'!I132)</f>
        <v>0</v>
      </c>
      <c r="I30" s="122">
        <f>IF('Sales History'!J132=0,0,'(Other Variables)'!I378/'Sales History'!J132)</f>
        <v>0</v>
      </c>
    </row>
    <row r="31" spans="1:9" ht="12.75" customHeight="1" x14ac:dyDescent="0.2">
      <c r="A31" s="55" t="str">
        <f>"         "&amp;Labels!B96</f>
        <v xml:space="preserve">         Direct</v>
      </c>
      <c r="B31" s="56">
        <f>IF('Sales History'!B130=0,0,'(Other Variables)'!B376/'Sales History'!B130)</f>
        <v>0</v>
      </c>
      <c r="C31" s="56">
        <f>IF('Sales History'!C130=0,0,'(Other Variables)'!C376/'Sales History'!C130)</f>
        <v>0</v>
      </c>
      <c r="D31" s="56">
        <f>IF('Sales History'!D130=0,0,'(Other Variables)'!D376/'Sales History'!D130)</f>
        <v>0</v>
      </c>
      <c r="E31" s="56">
        <f>IF('Sales History'!E130=0,0,'(Other Variables)'!E376/'Sales History'!E130)</f>
        <v>0</v>
      </c>
      <c r="F31" s="56">
        <f>IF('Sales History'!G130=0,0,'(Other Variables)'!F376/'Sales History'!G130)</f>
        <v>0</v>
      </c>
      <c r="G31" s="56">
        <f>IF('Sales History'!H130=0,0,'(Other Variables)'!G376/'Sales History'!H130)</f>
        <v>0</v>
      </c>
      <c r="H31" s="56">
        <f>IF('Sales History'!I130=0,0,'(Other Variables)'!H376/'Sales History'!I130)</f>
        <v>0</v>
      </c>
      <c r="I31" s="124">
        <f>IF('Sales History'!J130=0,0,'(Other Variables)'!I376/'Sales History'!J130)</f>
        <v>0</v>
      </c>
    </row>
    <row r="32" spans="1:9" ht="12.75" customHeight="1" x14ac:dyDescent="0.2">
      <c r="A32" s="55" t="str">
        <f>"         "&amp;Labels!B97</f>
        <v xml:space="preserve">         Indirect</v>
      </c>
      <c r="B32" s="56">
        <f>IF('Sales History'!B131=0,0,'(Other Variables)'!B377/'Sales History'!B131)</f>
        <v>0</v>
      </c>
      <c r="C32" s="56">
        <f>IF('Sales History'!C131=0,0,'(Other Variables)'!C377/'Sales History'!C131)</f>
        <v>0</v>
      </c>
      <c r="D32" s="56">
        <f>IF('Sales History'!D131=0,0,'(Other Variables)'!D377/'Sales History'!D131)</f>
        <v>0</v>
      </c>
      <c r="E32" s="56">
        <f>IF('Sales History'!E131=0,0,'(Other Variables)'!E377/'Sales History'!E131)</f>
        <v>0</v>
      </c>
      <c r="F32" s="56">
        <f>IF('Sales History'!G131=0,0,'(Other Variables)'!F377/'Sales History'!G131)</f>
        <v>0</v>
      </c>
      <c r="G32" s="56">
        <f>IF('Sales History'!H131=0,0,'(Other Variables)'!G377/'Sales History'!H131)</f>
        <v>0</v>
      </c>
      <c r="H32" s="56">
        <f>IF('Sales History'!I131=0,0,'(Other Variables)'!H377/'Sales History'!I131)</f>
        <v>0</v>
      </c>
      <c r="I32" s="124">
        <f>IF('Sales History'!J131=0,0,'(Other Variables)'!I377/'Sales History'!J131)</f>
        <v>0</v>
      </c>
    </row>
    <row r="33" spans="1:9" ht="12.75" customHeight="1" x14ac:dyDescent="0.2">
      <c r="A33" s="55" t="str">
        <f>"         "&amp;Labels!C95</f>
        <v xml:space="preserve">         Total</v>
      </c>
      <c r="B33" s="56">
        <f>IF('Sales History'!B132=0,0,'(Other Variables)'!B378/'Sales History'!B132)</f>
        <v>0</v>
      </c>
      <c r="C33" s="56">
        <f>IF('Sales History'!C132=0,0,'(Other Variables)'!C378/'Sales History'!C132)</f>
        <v>0</v>
      </c>
      <c r="D33" s="56">
        <f>IF('Sales History'!D132=0,0,'(Other Variables)'!D378/'Sales History'!D132)</f>
        <v>0</v>
      </c>
      <c r="E33" s="56">
        <f>IF('Sales History'!E132=0,0,'(Other Variables)'!E378/'Sales History'!E132)</f>
        <v>0</v>
      </c>
      <c r="F33" s="56">
        <f>IF('Sales History'!G132=0,0,'(Other Variables)'!F378/'Sales History'!G132)</f>
        <v>0</v>
      </c>
      <c r="G33" s="56">
        <f>IF('Sales History'!H132=0,0,'(Other Variables)'!G378/'Sales History'!H132)</f>
        <v>0</v>
      </c>
      <c r="H33" s="56">
        <f>IF('Sales History'!I132=0,0,'(Other Variables)'!H378/'Sales History'!I132)</f>
        <v>0</v>
      </c>
      <c r="I33" s="124">
        <f>IF('Sales History'!J132=0,0,'(Other Variables)'!I378/'Sales History'!J132)</f>
        <v>0</v>
      </c>
    </row>
    <row r="34" spans="1:9" ht="12.75" customHeight="1" x14ac:dyDescent="0.2">
      <c r="A34" s="57" t="str">
        <f>"   "&amp;Labels!C91</f>
        <v xml:space="preserve">   Total</v>
      </c>
      <c r="B34" s="58">
        <f>IF('Sales History'!B124=0,0,'(Other Variables)'!B370/'Sales History'!B124)</f>
        <v>0</v>
      </c>
      <c r="C34" s="58">
        <f>IF('Sales History'!C124=0,0,'(Other Variables)'!C370/'Sales History'!C124)</f>
        <v>0</v>
      </c>
      <c r="D34" s="58">
        <f>IF('Sales History'!D124=0,0,'(Other Variables)'!D370/'Sales History'!D124)</f>
        <v>0</v>
      </c>
      <c r="E34" s="58">
        <f>IF('Sales History'!E124=0,0,'(Other Variables)'!E370/'Sales History'!E124)</f>
        <v>0</v>
      </c>
      <c r="F34" s="58">
        <f>IF('Sales History'!G124=0,0,'(Other Variables)'!F370/'Sales History'!G124)</f>
        <v>0</v>
      </c>
      <c r="G34" s="58">
        <f>IF('Sales History'!H124=0,0,'(Other Variables)'!G370/'Sales History'!H124)</f>
        <v>0</v>
      </c>
      <c r="H34" s="58">
        <f>IF('Sales History'!I124=0,0,'(Other Variables)'!H370/'Sales History'!I124)</f>
        <v>0</v>
      </c>
      <c r="I34" s="128">
        <f>IF('Sales History'!J124=0,0,'(Other Variables)'!I370/'Sales History'!J124)</f>
        <v>0</v>
      </c>
    </row>
    <row r="35" spans="1:9" ht="12.75" customHeight="1" x14ac:dyDescent="0.2">
      <c r="A35" s="55" t="str">
        <f>"      "&amp;Labels!B100</f>
        <v xml:space="preserve">      East</v>
      </c>
      <c r="B35" s="56"/>
      <c r="C35" s="56"/>
      <c r="D35" s="56"/>
      <c r="E35" s="56"/>
      <c r="F35" s="56"/>
      <c r="G35" s="56"/>
      <c r="H35" s="56"/>
      <c r="I35" s="124"/>
    </row>
    <row r="36" spans="1:9" ht="12.75" customHeight="1" x14ac:dyDescent="0.2">
      <c r="A36" s="55" t="str">
        <f>"         "&amp;Labels!B96</f>
        <v xml:space="preserve">         Direct</v>
      </c>
      <c r="B36" s="56">
        <f>IF('Sales History'!B108=0,0,'(Other Variables)'!B354/'Sales History'!B108)</f>
        <v>0</v>
      </c>
      <c r="C36" s="56">
        <f>IF('Sales History'!C108=0,0,'(Other Variables)'!C354/'Sales History'!C108)</f>
        <v>0</v>
      </c>
      <c r="D36" s="56">
        <f>IF('Sales History'!D108=0,0,'(Other Variables)'!D354/'Sales History'!D108)</f>
        <v>0</v>
      </c>
      <c r="E36" s="56">
        <f>IF('Sales History'!E108=0,0,'(Other Variables)'!E354/'Sales History'!E108)</f>
        <v>0</v>
      </c>
      <c r="F36" s="56">
        <f>IF('Sales History'!G108=0,0,'(Other Variables)'!F354/'Sales History'!G108)</f>
        <v>0</v>
      </c>
      <c r="G36" s="56">
        <f>IF('Sales History'!H108=0,0,'(Other Variables)'!G354/'Sales History'!H108)</f>
        <v>0</v>
      </c>
      <c r="H36" s="56">
        <f>IF('Sales History'!I108=0,0,'(Other Variables)'!H354/'Sales History'!I108)</f>
        <v>0</v>
      </c>
      <c r="I36" s="124">
        <f>IF('Sales History'!J108=0,0,'(Other Variables)'!I354/'Sales History'!J108)</f>
        <v>0</v>
      </c>
    </row>
    <row r="37" spans="1:9" ht="12.75" customHeight="1" x14ac:dyDescent="0.2">
      <c r="A37" s="55" t="str">
        <f>"         "&amp;Labels!B97</f>
        <v xml:space="preserve">         Indirect</v>
      </c>
      <c r="B37" s="56">
        <f>IF('Sales History'!B109=0,0,'(Other Variables)'!B355/'Sales History'!B109)</f>
        <v>0</v>
      </c>
      <c r="C37" s="56">
        <f>IF('Sales History'!C109=0,0,'(Other Variables)'!C355/'Sales History'!C109)</f>
        <v>0</v>
      </c>
      <c r="D37" s="56">
        <f>IF('Sales History'!D109=0,0,'(Other Variables)'!D355/'Sales History'!D109)</f>
        <v>0</v>
      </c>
      <c r="E37" s="56">
        <f>IF('Sales History'!E109=0,0,'(Other Variables)'!E355/'Sales History'!E109)</f>
        <v>0</v>
      </c>
      <c r="F37" s="56">
        <f>IF('Sales History'!G109=0,0,'(Other Variables)'!F355/'Sales History'!G109)</f>
        <v>0</v>
      </c>
      <c r="G37" s="56">
        <f>IF('Sales History'!H109=0,0,'(Other Variables)'!G355/'Sales History'!H109)</f>
        <v>0</v>
      </c>
      <c r="H37" s="56">
        <f>IF('Sales History'!I109=0,0,'(Other Variables)'!H355/'Sales History'!I109)</f>
        <v>0</v>
      </c>
      <c r="I37" s="124">
        <f>IF('Sales History'!J109=0,0,'(Other Variables)'!I355/'Sales History'!J109)</f>
        <v>0</v>
      </c>
    </row>
    <row r="38" spans="1:9" ht="12.75" customHeight="1" x14ac:dyDescent="0.2">
      <c r="A38" s="55" t="str">
        <f>"         "&amp;Labels!C95</f>
        <v xml:space="preserve">         Total</v>
      </c>
      <c r="B38" s="56">
        <f>IF('Sales History'!B107=0,0,'(Other Variables)'!B353/'Sales History'!B107)</f>
        <v>0</v>
      </c>
      <c r="C38" s="56">
        <f>IF('Sales History'!C107=0,0,'(Other Variables)'!C353/'Sales History'!C107)</f>
        <v>0</v>
      </c>
      <c r="D38" s="56">
        <f>IF('Sales History'!D107=0,0,'(Other Variables)'!D353/'Sales History'!D107)</f>
        <v>0</v>
      </c>
      <c r="E38" s="56">
        <f>IF('Sales History'!E107=0,0,'(Other Variables)'!E353/'Sales History'!E107)</f>
        <v>0</v>
      </c>
      <c r="F38" s="56">
        <f>IF('Sales History'!G107=0,0,'(Other Variables)'!F353/'Sales History'!G107)</f>
        <v>0</v>
      </c>
      <c r="G38" s="56">
        <f>IF('Sales History'!H107=0,0,'(Other Variables)'!G353/'Sales History'!H107)</f>
        <v>0</v>
      </c>
      <c r="H38" s="56">
        <f>IF('Sales History'!I107=0,0,'(Other Variables)'!H353/'Sales History'!I107)</f>
        <v>0</v>
      </c>
      <c r="I38" s="124">
        <f>IF('Sales History'!J107=0,0,'(Other Variables)'!I353/'Sales History'!J107)</f>
        <v>0</v>
      </c>
    </row>
    <row r="39" spans="1:9" ht="12.75" customHeight="1" x14ac:dyDescent="0.2">
      <c r="A39" s="55" t="str">
        <f>"      "&amp;Labels!B101</f>
        <v xml:space="preserve">      West</v>
      </c>
      <c r="B39" s="56"/>
      <c r="C39" s="56"/>
      <c r="D39" s="56"/>
      <c r="E39" s="56"/>
      <c r="F39" s="56"/>
      <c r="G39" s="56"/>
      <c r="H39" s="56"/>
      <c r="I39" s="124"/>
    </row>
    <row r="40" spans="1:9" ht="12.75" customHeight="1" x14ac:dyDescent="0.2">
      <c r="A40" s="55" t="str">
        <f>"         "&amp;Labels!B96</f>
        <v xml:space="preserve">         Direct</v>
      </c>
      <c r="B40" s="56">
        <f>IF('Sales History'!B121=0,0,'(Other Variables)'!B367/'Sales History'!B121)</f>
        <v>0</v>
      </c>
      <c r="C40" s="56">
        <f>IF('Sales History'!C121=0,0,'(Other Variables)'!C367/'Sales History'!C121)</f>
        <v>0</v>
      </c>
      <c r="D40" s="56">
        <f>IF('Sales History'!D121=0,0,'(Other Variables)'!D367/'Sales History'!D121)</f>
        <v>0</v>
      </c>
      <c r="E40" s="56">
        <f>IF('Sales History'!E121=0,0,'(Other Variables)'!E367/'Sales History'!E121)</f>
        <v>0</v>
      </c>
      <c r="F40" s="56">
        <f>IF('Sales History'!G121=0,0,'(Other Variables)'!F367/'Sales History'!G121)</f>
        <v>0</v>
      </c>
      <c r="G40" s="56">
        <f>IF('Sales History'!H121=0,0,'(Other Variables)'!G367/'Sales History'!H121)</f>
        <v>0</v>
      </c>
      <c r="H40" s="56">
        <f>IF('Sales History'!I121=0,0,'(Other Variables)'!H367/'Sales History'!I121)</f>
        <v>0</v>
      </c>
      <c r="I40" s="124">
        <f>IF('Sales History'!J121=0,0,'(Other Variables)'!I367/'Sales History'!J121)</f>
        <v>0</v>
      </c>
    </row>
    <row r="41" spans="1:9" ht="12.75" customHeight="1" x14ac:dyDescent="0.2">
      <c r="A41" s="55" t="str">
        <f>"         "&amp;Labels!B97</f>
        <v xml:space="preserve">         Indirect</v>
      </c>
      <c r="B41" s="56">
        <f>IF('Sales History'!B122=0,0,'(Other Variables)'!B368/'Sales History'!B122)</f>
        <v>0</v>
      </c>
      <c r="C41" s="56">
        <f>IF('Sales History'!C122=0,0,'(Other Variables)'!C368/'Sales History'!C122)</f>
        <v>0</v>
      </c>
      <c r="D41" s="56">
        <f>IF('Sales History'!D122=0,0,'(Other Variables)'!D368/'Sales History'!D122)</f>
        <v>0</v>
      </c>
      <c r="E41" s="56">
        <f>IF('Sales History'!E122=0,0,'(Other Variables)'!E368/'Sales History'!E122)</f>
        <v>0</v>
      </c>
      <c r="F41" s="56">
        <f>IF('Sales History'!G122=0,0,'(Other Variables)'!F368/'Sales History'!G122)</f>
        <v>0</v>
      </c>
      <c r="G41" s="56">
        <f>IF('Sales History'!H122=0,0,'(Other Variables)'!G368/'Sales History'!H122)</f>
        <v>0</v>
      </c>
      <c r="H41" s="56">
        <f>IF('Sales History'!I122=0,0,'(Other Variables)'!H368/'Sales History'!I122)</f>
        <v>0</v>
      </c>
      <c r="I41" s="124">
        <f>IF('Sales History'!J122=0,0,'(Other Variables)'!I368/'Sales History'!J122)</f>
        <v>0</v>
      </c>
    </row>
    <row r="42" spans="1:9" ht="12.75" customHeight="1" x14ac:dyDescent="0.2">
      <c r="A42" s="55" t="str">
        <f>"         "&amp;Labels!C95</f>
        <v xml:space="preserve">         Total</v>
      </c>
      <c r="B42" s="56">
        <f>IF('Sales History'!B120=0,0,'(Other Variables)'!B366/'Sales History'!B120)</f>
        <v>0</v>
      </c>
      <c r="C42" s="56">
        <f>IF('Sales History'!C120=0,0,'(Other Variables)'!C366/'Sales History'!C120)</f>
        <v>0</v>
      </c>
      <c r="D42" s="56">
        <f>IF('Sales History'!D120=0,0,'(Other Variables)'!D366/'Sales History'!D120)</f>
        <v>0</v>
      </c>
      <c r="E42" s="56">
        <f>IF('Sales History'!E120=0,0,'(Other Variables)'!E366/'Sales History'!E120)</f>
        <v>0</v>
      </c>
      <c r="F42" s="56">
        <f>IF('Sales History'!G120=0,0,'(Other Variables)'!F366/'Sales History'!G120)</f>
        <v>0</v>
      </c>
      <c r="G42" s="56">
        <f>IF('Sales History'!H120=0,0,'(Other Variables)'!G366/'Sales History'!H120)</f>
        <v>0</v>
      </c>
      <c r="H42" s="56">
        <f>IF('Sales History'!I120=0,0,'(Other Variables)'!H366/'Sales History'!I120)</f>
        <v>0</v>
      </c>
      <c r="I42" s="124">
        <f>IF('Sales History'!J120=0,0,'(Other Variables)'!I366/'Sales History'!J120)</f>
        <v>0</v>
      </c>
    </row>
    <row r="43" spans="1:9" ht="12.75" customHeight="1" x14ac:dyDescent="0.2">
      <c r="A43" s="52" t="str">
        <f>"      "&amp;Labels!C99</f>
        <v xml:space="preserve">      Total</v>
      </c>
      <c r="B43" s="53">
        <f>IF('Sales History'!B124=0,0,'(Other Variables)'!B370/'Sales History'!B124)</f>
        <v>0</v>
      </c>
      <c r="C43" s="53">
        <f>IF('Sales History'!C124=0,0,'(Other Variables)'!C370/'Sales History'!C124)</f>
        <v>0</v>
      </c>
      <c r="D43" s="53">
        <f>IF('Sales History'!D124=0,0,'(Other Variables)'!D370/'Sales History'!D124)</f>
        <v>0</v>
      </c>
      <c r="E43" s="53">
        <f>IF('Sales History'!E124=0,0,'(Other Variables)'!E370/'Sales History'!E124)</f>
        <v>0</v>
      </c>
      <c r="F43" s="53">
        <f>IF('Sales History'!G124=0,0,'(Other Variables)'!F370/'Sales History'!G124)</f>
        <v>0</v>
      </c>
      <c r="G43" s="53">
        <f>IF('Sales History'!H124=0,0,'(Other Variables)'!G370/'Sales History'!H124)</f>
        <v>0</v>
      </c>
      <c r="H43" s="53">
        <f>IF('Sales History'!I124=0,0,'(Other Variables)'!H370/'Sales History'!I124)</f>
        <v>0</v>
      </c>
      <c r="I43" s="122">
        <f>IF('Sales History'!J124=0,0,'(Other Variables)'!I370/'Sales History'!J124)</f>
        <v>0</v>
      </c>
    </row>
    <row r="44" spans="1:9" ht="12.75" customHeight="1" x14ac:dyDescent="0.2">
      <c r="A44" s="55" t="str">
        <f>"         "&amp;Labels!B96</f>
        <v xml:space="preserve">         Direct</v>
      </c>
      <c r="B44" s="56">
        <f>IF('Sales History'!B134=0,0,'(Other Variables)'!B380/'Sales History'!B134)</f>
        <v>0</v>
      </c>
      <c r="C44" s="56">
        <f>IF('Sales History'!C134=0,0,'(Other Variables)'!C380/'Sales History'!C134)</f>
        <v>0</v>
      </c>
      <c r="D44" s="56">
        <f>IF('Sales History'!D134=0,0,'(Other Variables)'!D380/'Sales History'!D134)</f>
        <v>0</v>
      </c>
      <c r="E44" s="56">
        <f>IF('Sales History'!E134=0,0,'(Other Variables)'!E380/'Sales History'!E134)</f>
        <v>0</v>
      </c>
      <c r="F44" s="56">
        <f>IF('Sales History'!G134=0,0,'(Other Variables)'!F380/'Sales History'!G134)</f>
        <v>0</v>
      </c>
      <c r="G44" s="56">
        <f>IF('Sales History'!H134=0,0,'(Other Variables)'!G380/'Sales History'!H134)</f>
        <v>0</v>
      </c>
      <c r="H44" s="56">
        <f>IF('Sales History'!I134=0,0,'(Other Variables)'!H380/'Sales History'!I134)</f>
        <v>0</v>
      </c>
      <c r="I44" s="124">
        <f>IF('Sales History'!J134=0,0,'(Other Variables)'!I380/'Sales History'!J134)</f>
        <v>0</v>
      </c>
    </row>
    <row r="45" spans="1:9" ht="12.75" customHeight="1" x14ac:dyDescent="0.2">
      <c r="A45" s="55" t="str">
        <f>"         "&amp;Labels!B97</f>
        <v xml:space="preserve">         Indirect</v>
      </c>
      <c r="B45" s="56">
        <f>IF('Sales History'!B135=0,0,'(Other Variables)'!B381/'Sales History'!B135)</f>
        <v>0</v>
      </c>
      <c r="C45" s="56">
        <f>IF('Sales History'!C135=0,0,'(Other Variables)'!C381/'Sales History'!C135)</f>
        <v>0</v>
      </c>
      <c r="D45" s="56">
        <f>IF('Sales History'!D135=0,0,'(Other Variables)'!D381/'Sales History'!D135)</f>
        <v>0</v>
      </c>
      <c r="E45" s="56">
        <f>IF('Sales History'!E135=0,0,'(Other Variables)'!E381/'Sales History'!E135)</f>
        <v>0</v>
      </c>
      <c r="F45" s="56">
        <f>IF('Sales History'!G135=0,0,'(Other Variables)'!F381/'Sales History'!G135)</f>
        <v>0</v>
      </c>
      <c r="G45" s="56">
        <f>IF('Sales History'!H135=0,0,'(Other Variables)'!G381/'Sales History'!H135)</f>
        <v>0</v>
      </c>
      <c r="H45" s="56">
        <f>IF('Sales History'!I135=0,0,'(Other Variables)'!H381/'Sales History'!I135)</f>
        <v>0</v>
      </c>
      <c r="I45" s="124">
        <f>IF('Sales History'!J135=0,0,'(Other Variables)'!I381/'Sales History'!J135)</f>
        <v>0</v>
      </c>
    </row>
    <row r="46" spans="1:9" ht="12.75" customHeight="1" x14ac:dyDescent="0.2">
      <c r="A46" s="55" t="str">
        <f>"         "&amp;Labels!C95</f>
        <v xml:space="preserve">         Total</v>
      </c>
      <c r="B46" s="56">
        <f>IF('Sales History'!B124=0,0,'(Other Variables)'!B370/'Sales History'!B124)</f>
        <v>0</v>
      </c>
      <c r="C46" s="56">
        <f>IF('Sales History'!C124=0,0,'(Other Variables)'!C370/'Sales History'!C124)</f>
        <v>0</v>
      </c>
      <c r="D46" s="56">
        <f>IF('Sales History'!D124=0,0,'(Other Variables)'!D370/'Sales History'!D124)</f>
        <v>0</v>
      </c>
      <c r="E46" s="56">
        <f>IF('Sales History'!E124=0,0,'(Other Variables)'!E370/'Sales History'!E124)</f>
        <v>0</v>
      </c>
      <c r="F46" s="56">
        <f>IF('Sales History'!G124=0,0,'(Other Variables)'!F370/'Sales History'!G124)</f>
        <v>0</v>
      </c>
      <c r="G46" s="56">
        <f>IF('Sales History'!H124=0,0,'(Other Variables)'!G370/'Sales History'!H124)</f>
        <v>0</v>
      </c>
      <c r="H46" s="56">
        <f>IF('Sales History'!I124=0,0,'(Other Variables)'!H370/'Sales History'!I124)</f>
        <v>0</v>
      </c>
      <c r="I46" s="124">
        <f>IF('Sales History'!J124=0,0,'(Other Variables)'!I370/'Sales History'!J124)</f>
        <v>0</v>
      </c>
    </row>
    <row r="47" spans="1:9" ht="12.75" customHeight="1" x14ac:dyDescent="0.2">
      <c r="A47" s="90" t="str">
        <f>Labels!C110</f>
        <v>Total</v>
      </c>
      <c r="B47" s="152">
        <f>IF('Sales History'!B137=0,0,'(Other Variables)'!B383/'Sales History'!B137)</f>
        <v>0</v>
      </c>
      <c r="C47" s="152">
        <f>IF('Sales History'!C137=0,0,'(Other Variables)'!C383/'Sales History'!C137)</f>
        <v>0</v>
      </c>
      <c r="D47" s="152">
        <f>IF('Sales History'!D137=0,0,'(Other Variables)'!D383/'Sales History'!D137)</f>
        <v>0</v>
      </c>
      <c r="E47" s="152">
        <f>IF('Sales History'!E137=0,0,'(Other Variables)'!E383/'Sales History'!E137)</f>
        <v>0</v>
      </c>
      <c r="F47" s="152">
        <f>IF('Sales History'!G137=0,0,'(Other Variables)'!F383/'Sales History'!G137)</f>
        <v>0</v>
      </c>
      <c r="G47" s="152">
        <f>IF('Sales History'!H137=0,0,'(Other Variables)'!G383/'Sales History'!H137)</f>
        <v>0</v>
      </c>
      <c r="H47" s="152">
        <f>IF('Sales History'!I137=0,0,'(Other Variables)'!H383/'Sales History'!I137)</f>
        <v>0</v>
      </c>
      <c r="I47" s="210">
        <f>IF('Sales History'!J137=0,0,'(Other Variables)'!I383/'Sales History'!J137)</f>
        <v>0</v>
      </c>
    </row>
    <row r="48" spans="1:9" ht="12.75" customHeight="1" x14ac:dyDescent="0.2">
      <c r="A48" s="52" t="str">
        <f>"   "&amp;Labels!B92</f>
        <v xml:space="preserve">   Direct</v>
      </c>
      <c r="B48" s="53"/>
      <c r="C48" s="53"/>
      <c r="D48" s="53"/>
      <c r="E48" s="53"/>
      <c r="F48" s="53"/>
      <c r="G48" s="53"/>
      <c r="H48" s="53"/>
      <c r="I48" s="122"/>
    </row>
    <row r="49" spans="1:9" ht="12.75" customHeight="1" x14ac:dyDescent="0.2">
      <c r="A49" s="55" t="str">
        <f>"      "&amp;Labels!B100</f>
        <v xml:space="preserve">      East</v>
      </c>
      <c r="B49" s="56"/>
      <c r="C49" s="56"/>
      <c r="D49" s="56"/>
      <c r="E49" s="56"/>
      <c r="F49" s="56"/>
      <c r="G49" s="56"/>
      <c r="H49" s="56"/>
      <c r="I49" s="124"/>
    </row>
    <row r="50" spans="1:9" ht="12.75" customHeight="1" x14ac:dyDescent="0.2">
      <c r="A50" s="55" t="str">
        <f>"         "&amp;Labels!B96</f>
        <v xml:space="preserve">         Direct</v>
      </c>
      <c r="B50" s="56">
        <f>IF('Sales History'!B140=0,0,'(Other Variables)'!B386/'Sales History'!B140)</f>
        <v>0</v>
      </c>
      <c r="C50" s="56">
        <f>IF('Sales History'!C140=0,0,'(Other Variables)'!C386/'Sales History'!C140)</f>
        <v>0</v>
      </c>
      <c r="D50" s="56">
        <f>IF('Sales History'!D140=0,0,'(Other Variables)'!D386/'Sales History'!D140)</f>
        <v>0</v>
      </c>
      <c r="E50" s="56">
        <f>IF('Sales History'!E140=0,0,'(Other Variables)'!E386/'Sales History'!E140)</f>
        <v>0</v>
      </c>
      <c r="F50" s="56">
        <f>IF('Sales History'!G140=0,0,'(Other Variables)'!F386/'Sales History'!G140)</f>
        <v>0</v>
      </c>
      <c r="G50" s="56">
        <f>IF('Sales History'!H140=0,0,'(Other Variables)'!G386/'Sales History'!H140)</f>
        <v>0</v>
      </c>
      <c r="H50" s="56">
        <f>IF('Sales History'!I140=0,0,'(Other Variables)'!H386/'Sales History'!I140)</f>
        <v>0</v>
      </c>
      <c r="I50" s="124">
        <f>IF('Sales History'!J140=0,0,'(Other Variables)'!I386/'Sales History'!J140)</f>
        <v>0</v>
      </c>
    </row>
    <row r="51" spans="1:9" ht="12.75" customHeight="1" x14ac:dyDescent="0.2">
      <c r="A51" s="55" t="str">
        <f>"         "&amp;Labels!B97</f>
        <v xml:space="preserve">         Indirect</v>
      </c>
      <c r="B51" s="56">
        <f>IF('Sales History'!B141=0,0,'(Other Variables)'!B387/'Sales History'!B141)</f>
        <v>0</v>
      </c>
      <c r="C51" s="56">
        <f>IF('Sales History'!C141=0,0,'(Other Variables)'!C387/'Sales History'!C141)</f>
        <v>0</v>
      </c>
      <c r="D51" s="56">
        <f>IF('Sales History'!D141=0,0,'(Other Variables)'!D387/'Sales History'!D141)</f>
        <v>0</v>
      </c>
      <c r="E51" s="56">
        <f>IF('Sales History'!E141=0,0,'(Other Variables)'!E387/'Sales History'!E141)</f>
        <v>0</v>
      </c>
      <c r="F51" s="56">
        <f>IF('Sales History'!G141=0,0,'(Other Variables)'!F387/'Sales History'!G141)</f>
        <v>0</v>
      </c>
      <c r="G51" s="56">
        <f>IF('Sales History'!H141=0,0,'(Other Variables)'!G387/'Sales History'!H141)</f>
        <v>0</v>
      </c>
      <c r="H51" s="56">
        <f>IF('Sales History'!I141=0,0,'(Other Variables)'!H387/'Sales History'!I141)</f>
        <v>0</v>
      </c>
      <c r="I51" s="124">
        <f>IF('Sales History'!J141=0,0,'(Other Variables)'!I387/'Sales History'!J141)</f>
        <v>0</v>
      </c>
    </row>
    <row r="52" spans="1:9" ht="12.75" customHeight="1" x14ac:dyDescent="0.2">
      <c r="A52" s="55" t="str">
        <f>"         "&amp;Labels!C95</f>
        <v xml:space="preserve">         Total</v>
      </c>
      <c r="B52" s="56">
        <f>IF('Sales History'!B142=0,0,'(Other Variables)'!B388/'Sales History'!B142)</f>
        <v>0</v>
      </c>
      <c r="C52" s="56">
        <f>IF('Sales History'!C142=0,0,'(Other Variables)'!C388/'Sales History'!C142)</f>
        <v>0</v>
      </c>
      <c r="D52" s="56">
        <f>IF('Sales History'!D142=0,0,'(Other Variables)'!D388/'Sales History'!D142)</f>
        <v>0</v>
      </c>
      <c r="E52" s="56">
        <f>IF('Sales History'!E142=0,0,'(Other Variables)'!E388/'Sales History'!E142)</f>
        <v>0</v>
      </c>
      <c r="F52" s="56">
        <f>IF('Sales History'!G142=0,0,'(Other Variables)'!F388/'Sales History'!G142)</f>
        <v>0</v>
      </c>
      <c r="G52" s="56">
        <f>IF('Sales History'!H142=0,0,'(Other Variables)'!G388/'Sales History'!H142)</f>
        <v>0</v>
      </c>
      <c r="H52" s="56">
        <f>IF('Sales History'!I142=0,0,'(Other Variables)'!H388/'Sales History'!I142)</f>
        <v>0</v>
      </c>
      <c r="I52" s="124">
        <f>IF('Sales History'!J142=0,0,'(Other Variables)'!I388/'Sales History'!J142)</f>
        <v>0</v>
      </c>
    </row>
    <row r="53" spans="1:9" ht="12.75" customHeight="1" x14ac:dyDescent="0.2">
      <c r="A53" s="55" t="str">
        <f>"      "&amp;Labels!B101</f>
        <v xml:space="preserve">      West</v>
      </c>
      <c r="B53" s="56"/>
      <c r="C53" s="56"/>
      <c r="D53" s="56"/>
      <c r="E53" s="56"/>
      <c r="F53" s="56"/>
      <c r="G53" s="56"/>
      <c r="H53" s="56"/>
      <c r="I53" s="124"/>
    </row>
    <row r="54" spans="1:9" ht="12.75" customHeight="1" x14ac:dyDescent="0.2">
      <c r="A54" s="55" t="str">
        <f>"         "&amp;Labels!B96</f>
        <v xml:space="preserve">         Direct</v>
      </c>
      <c r="B54" s="56">
        <f>IF('Sales History'!B153=0,0,'(Other Variables)'!B399/'Sales History'!B153)</f>
        <v>0</v>
      </c>
      <c r="C54" s="56">
        <f>IF('Sales History'!C153=0,0,'(Other Variables)'!C399/'Sales History'!C153)</f>
        <v>0</v>
      </c>
      <c r="D54" s="56">
        <f>IF('Sales History'!D153=0,0,'(Other Variables)'!D399/'Sales History'!D153)</f>
        <v>0</v>
      </c>
      <c r="E54" s="56">
        <f>IF('Sales History'!E153=0,0,'(Other Variables)'!E399/'Sales History'!E153)</f>
        <v>0</v>
      </c>
      <c r="F54" s="56">
        <f>IF('Sales History'!G153=0,0,'(Other Variables)'!F399/'Sales History'!G153)</f>
        <v>0</v>
      </c>
      <c r="G54" s="56">
        <f>IF('Sales History'!H153=0,0,'(Other Variables)'!G399/'Sales History'!H153)</f>
        <v>0</v>
      </c>
      <c r="H54" s="56">
        <f>IF('Sales History'!I153=0,0,'(Other Variables)'!H399/'Sales History'!I153)</f>
        <v>0</v>
      </c>
      <c r="I54" s="124">
        <f>IF('Sales History'!J153=0,0,'(Other Variables)'!I399/'Sales History'!J153)</f>
        <v>0</v>
      </c>
    </row>
    <row r="55" spans="1:9" ht="12.75" customHeight="1" x14ac:dyDescent="0.2">
      <c r="A55" s="55" t="str">
        <f>"         "&amp;Labels!B97</f>
        <v xml:space="preserve">         Indirect</v>
      </c>
      <c r="B55" s="56">
        <f>IF('Sales History'!B154=0,0,'(Other Variables)'!B400/'Sales History'!B154)</f>
        <v>0</v>
      </c>
      <c r="C55" s="56">
        <f>IF('Sales History'!C154=0,0,'(Other Variables)'!C400/'Sales History'!C154)</f>
        <v>0</v>
      </c>
      <c r="D55" s="56">
        <f>IF('Sales History'!D154=0,0,'(Other Variables)'!D400/'Sales History'!D154)</f>
        <v>0</v>
      </c>
      <c r="E55" s="56">
        <f>IF('Sales History'!E154=0,0,'(Other Variables)'!E400/'Sales History'!E154)</f>
        <v>0</v>
      </c>
      <c r="F55" s="56">
        <f>IF('Sales History'!G154=0,0,'(Other Variables)'!F400/'Sales History'!G154)</f>
        <v>0</v>
      </c>
      <c r="G55" s="56">
        <f>IF('Sales History'!H154=0,0,'(Other Variables)'!G400/'Sales History'!H154)</f>
        <v>0</v>
      </c>
      <c r="H55" s="56">
        <f>IF('Sales History'!I154=0,0,'(Other Variables)'!H400/'Sales History'!I154)</f>
        <v>0</v>
      </c>
      <c r="I55" s="124">
        <f>IF('Sales History'!J154=0,0,'(Other Variables)'!I400/'Sales History'!J154)</f>
        <v>0</v>
      </c>
    </row>
    <row r="56" spans="1:9" ht="12.75" customHeight="1" x14ac:dyDescent="0.2">
      <c r="A56" s="55" t="str">
        <f>"         "&amp;Labels!C95</f>
        <v xml:space="preserve">         Total</v>
      </c>
      <c r="B56" s="56">
        <f>IF('Sales History'!B155=0,0,'(Other Variables)'!B401/'Sales History'!B155)</f>
        <v>0</v>
      </c>
      <c r="C56" s="56">
        <f>IF('Sales History'!C155=0,0,'(Other Variables)'!C401/'Sales History'!C155)</f>
        <v>0</v>
      </c>
      <c r="D56" s="56">
        <f>IF('Sales History'!D155=0,0,'(Other Variables)'!D401/'Sales History'!D155)</f>
        <v>0</v>
      </c>
      <c r="E56" s="56">
        <f>IF('Sales History'!E155=0,0,'(Other Variables)'!E401/'Sales History'!E155)</f>
        <v>0</v>
      </c>
      <c r="F56" s="56">
        <f>IF('Sales History'!G155=0,0,'(Other Variables)'!F401/'Sales History'!G155)</f>
        <v>0</v>
      </c>
      <c r="G56" s="56">
        <f>IF('Sales History'!H155=0,0,'(Other Variables)'!G401/'Sales History'!H155)</f>
        <v>0</v>
      </c>
      <c r="H56" s="56">
        <f>IF('Sales History'!I155=0,0,'(Other Variables)'!H401/'Sales History'!I155)</f>
        <v>0</v>
      </c>
      <c r="I56" s="124">
        <f>IF('Sales History'!J155=0,0,'(Other Variables)'!I401/'Sales History'!J155)</f>
        <v>0</v>
      </c>
    </row>
    <row r="57" spans="1:9" ht="12.75" customHeight="1" x14ac:dyDescent="0.2">
      <c r="A57" s="52" t="str">
        <f>"      "&amp;Labels!C99</f>
        <v xml:space="preserve">      Total</v>
      </c>
      <c r="B57" s="53">
        <f>IF('Sales History'!B168=0,0,'(Other Variables)'!B414/'Sales History'!B168)</f>
        <v>0</v>
      </c>
      <c r="C57" s="53">
        <f>IF('Sales History'!C168=0,0,'(Other Variables)'!C414/'Sales History'!C168)</f>
        <v>0</v>
      </c>
      <c r="D57" s="53">
        <f>IF('Sales History'!D168=0,0,'(Other Variables)'!D414/'Sales History'!D168)</f>
        <v>0</v>
      </c>
      <c r="E57" s="53">
        <f>IF('Sales History'!E168=0,0,'(Other Variables)'!E414/'Sales History'!E168)</f>
        <v>0</v>
      </c>
      <c r="F57" s="53">
        <f>IF('Sales History'!G168=0,0,'(Other Variables)'!F414/'Sales History'!G168)</f>
        <v>0</v>
      </c>
      <c r="G57" s="53">
        <f>IF('Sales History'!H168=0,0,'(Other Variables)'!G414/'Sales History'!H168)</f>
        <v>0</v>
      </c>
      <c r="H57" s="53">
        <f>IF('Sales History'!I168=0,0,'(Other Variables)'!H414/'Sales History'!I168)</f>
        <v>0</v>
      </c>
      <c r="I57" s="122">
        <f>IF('Sales History'!J168=0,0,'(Other Variables)'!I414/'Sales History'!J168)</f>
        <v>0</v>
      </c>
    </row>
    <row r="58" spans="1:9" ht="12.75" customHeight="1" x14ac:dyDescent="0.2">
      <c r="A58" s="55" t="str">
        <f>"         "&amp;Labels!B96</f>
        <v xml:space="preserve">         Direct</v>
      </c>
      <c r="B58" s="56">
        <f>IF('Sales History'!B166=0,0,'(Other Variables)'!B412/'Sales History'!B166)</f>
        <v>0</v>
      </c>
      <c r="C58" s="56">
        <f>IF('Sales History'!C166=0,0,'(Other Variables)'!C412/'Sales History'!C166)</f>
        <v>0</v>
      </c>
      <c r="D58" s="56">
        <f>IF('Sales History'!D166=0,0,'(Other Variables)'!D412/'Sales History'!D166)</f>
        <v>0</v>
      </c>
      <c r="E58" s="56">
        <f>IF('Sales History'!E166=0,0,'(Other Variables)'!E412/'Sales History'!E166)</f>
        <v>0</v>
      </c>
      <c r="F58" s="56">
        <f>IF('Sales History'!G166=0,0,'(Other Variables)'!F412/'Sales History'!G166)</f>
        <v>0</v>
      </c>
      <c r="G58" s="56">
        <f>IF('Sales History'!H166=0,0,'(Other Variables)'!G412/'Sales History'!H166)</f>
        <v>0</v>
      </c>
      <c r="H58" s="56">
        <f>IF('Sales History'!I166=0,0,'(Other Variables)'!H412/'Sales History'!I166)</f>
        <v>0</v>
      </c>
      <c r="I58" s="124">
        <f>IF('Sales History'!J166=0,0,'(Other Variables)'!I412/'Sales History'!J166)</f>
        <v>0</v>
      </c>
    </row>
    <row r="59" spans="1:9" ht="12.75" customHeight="1" x14ac:dyDescent="0.2">
      <c r="A59" s="55" t="str">
        <f>"         "&amp;Labels!B97</f>
        <v xml:space="preserve">         Indirect</v>
      </c>
      <c r="B59" s="56">
        <f>IF('Sales History'!B167=0,0,'(Other Variables)'!B413/'Sales History'!B167)</f>
        <v>0</v>
      </c>
      <c r="C59" s="56">
        <f>IF('Sales History'!C167=0,0,'(Other Variables)'!C413/'Sales History'!C167)</f>
        <v>0</v>
      </c>
      <c r="D59" s="56">
        <f>IF('Sales History'!D167=0,0,'(Other Variables)'!D413/'Sales History'!D167)</f>
        <v>0</v>
      </c>
      <c r="E59" s="56">
        <f>IF('Sales History'!E167=0,0,'(Other Variables)'!E413/'Sales History'!E167)</f>
        <v>0</v>
      </c>
      <c r="F59" s="56">
        <f>IF('Sales History'!G167=0,0,'(Other Variables)'!F413/'Sales History'!G167)</f>
        <v>0</v>
      </c>
      <c r="G59" s="56">
        <f>IF('Sales History'!H167=0,0,'(Other Variables)'!G413/'Sales History'!H167)</f>
        <v>0</v>
      </c>
      <c r="H59" s="56">
        <f>IF('Sales History'!I167=0,0,'(Other Variables)'!H413/'Sales History'!I167)</f>
        <v>0</v>
      </c>
      <c r="I59" s="124">
        <f>IF('Sales History'!J167=0,0,'(Other Variables)'!I413/'Sales History'!J167)</f>
        <v>0</v>
      </c>
    </row>
    <row r="60" spans="1:9" ht="12.75" customHeight="1" x14ac:dyDescent="0.2">
      <c r="A60" s="55" t="str">
        <f>"         "&amp;Labels!C95</f>
        <v xml:space="preserve">         Total</v>
      </c>
      <c r="B60" s="56">
        <f>IF('Sales History'!B168=0,0,'(Other Variables)'!B414/'Sales History'!B168)</f>
        <v>0</v>
      </c>
      <c r="C60" s="56">
        <f>IF('Sales History'!C168=0,0,'(Other Variables)'!C414/'Sales History'!C168)</f>
        <v>0</v>
      </c>
      <c r="D60" s="56">
        <f>IF('Sales History'!D168=0,0,'(Other Variables)'!D414/'Sales History'!D168)</f>
        <v>0</v>
      </c>
      <c r="E60" s="56">
        <f>IF('Sales History'!E168=0,0,'(Other Variables)'!E414/'Sales History'!E168)</f>
        <v>0</v>
      </c>
      <c r="F60" s="56">
        <f>IF('Sales History'!G168=0,0,'(Other Variables)'!F414/'Sales History'!G168)</f>
        <v>0</v>
      </c>
      <c r="G60" s="56">
        <f>IF('Sales History'!H168=0,0,'(Other Variables)'!G414/'Sales History'!H168)</f>
        <v>0</v>
      </c>
      <c r="H60" s="56">
        <f>IF('Sales History'!I168=0,0,'(Other Variables)'!H414/'Sales History'!I168)</f>
        <v>0</v>
      </c>
      <c r="I60" s="124">
        <f>IF('Sales History'!J168=0,0,'(Other Variables)'!I414/'Sales History'!J168)</f>
        <v>0</v>
      </c>
    </row>
    <row r="61" spans="1:9" ht="12.75" customHeight="1" x14ac:dyDescent="0.2">
      <c r="A61" s="52" t="str">
        <f>"   "&amp;Labels!B93</f>
        <v xml:space="preserve">   Indirect</v>
      </c>
      <c r="B61" s="53"/>
      <c r="C61" s="53"/>
      <c r="D61" s="53"/>
      <c r="E61" s="53"/>
      <c r="F61" s="53"/>
      <c r="G61" s="53"/>
      <c r="H61" s="53"/>
      <c r="I61" s="122"/>
    </row>
    <row r="62" spans="1:9" ht="12.75" customHeight="1" x14ac:dyDescent="0.2">
      <c r="A62" s="55" t="str">
        <f>"      "&amp;Labels!B100</f>
        <v xml:space="preserve">      East</v>
      </c>
      <c r="B62" s="56"/>
      <c r="C62" s="56"/>
      <c r="D62" s="56"/>
      <c r="E62" s="56"/>
      <c r="F62" s="56"/>
      <c r="G62" s="56"/>
      <c r="H62" s="56"/>
      <c r="I62" s="124"/>
    </row>
    <row r="63" spans="1:9" ht="12.75" customHeight="1" x14ac:dyDescent="0.2">
      <c r="A63" s="55" t="str">
        <f>"         "&amp;Labels!B96</f>
        <v xml:space="preserve">         Direct</v>
      </c>
      <c r="B63" s="56">
        <f>IF('Sales History'!B144=0,0,'(Other Variables)'!B390/'Sales History'!B144)</f>
        <v>0</v>
      </c>
      <c r="C63" s="56">
        <f>IF('Sales History'!C144=0,0,'(Other Variables)'!C390/'Sales History'!C144)</f>
        <v>0</v>
      </c>
      <c r="D63" s="56">
        <f>IF('Sales History'!D144=0,0,'(Other Variables)'!D390/'Sales History'!D144)</f>
        <v>0</v>
      </c>
      <c r="E63" s="56">
        <f>IF('Sales History'!E144=0,0,'(Other Variables)'!E390/'Sales History'!E144)</f>
        <v>0</v>
      </c>
      <c r="F63" s="56">
        <f>IF('Sales History'!G144=0,0,'(Other Variables)'!F390/'Sales History'!G144)</f>
        <v>0</v>
      </c>
      <c r="G63" s="56">
        <f>IF('Sales History'!H144=0,0,'(Other Variables)'!G390/'Sales History'!H144)</f>
        <v>0</v>
      </c>
      <c r="H63" s="56">
        <f>IF('Sales History'!I144=0,0,'(Other Variables)'!H390/'Sales History'!I144)</f>
        <v>0</v>
      </c>
      <c r="I63" s="124">
        <f>IF('Sales History'!J144=0,0,'(Other Variables)'!I390/'Sales History'!J144)</f>
        <v>0</v>
      </c>
    </row>
    <row r="64" spans="1:9" ht="12.75" customHeight="1" x14ac:dyDescent="0.2">
      <c r="A64" s="55" t="str">
        <f>"         "&amp;Labels!B97</f>
        <v xml:space="preserve">         Indirect</v>
      </c>
      <c r="B64" s="56">
        <f>IF('Sales History'!B145=0,0,'(Other Variables)'!B391/'Sales History'!B145)</f>
        <v>0</v>
      </c>
      <c r="C64" s="56">
        <f>IF('Sales History'!C145=0,0,'(Other Variables)'!C391/'Sales History'!C145)</f>
        <v>0</v>
      </c>
      <c r="D64" s="56">
        <f>IF('Sales History'!D145=0,0,'(Other Variables)'!D391/'Sales History'!D145)</f>
        <v>0</v>
      </c>
      <c r="E64" s="56">
        <f>IF('Sales History'!E145=0,0,'(Other Variables)'!E391/'Sales History'!E145)</f>
        <v>0</v>
      </c>
      <c r="F64" s="56">
        <f>IF('Sales History'!G145=0,0,'(Other Variables)'!F391/'Sales History'!G145)</f>
        <v>0</v>
      </c>
      <c r="G64" s="56">
        <f>IF('Sales History'!H145=0,0,'(Other Variables)'!G391/'Sales History'!H145)</f>
        <v>0</v>
      </c>
      <c r="H64" s="56">
        <f>IF('Sales History'!I145=0,0,'(Other Variables)'!H391/'Sales History'!I145)</f>
        <v>0</v>
      </c>
      <c r="I64" s="124">
        <f>IF('Sales History'!J145=0,0,'(Other Variables)'!I391/'Sales History'!J145)</f>
        <v>0</v>
      </c>
    </row>
    <row r="65" spans="1:9" ht="12.75" customHeight="1" x14ac:dyDescent="0.2">
      <c r="A65" s="55" t="str">
        <f>"         "&amp;Labels!C95</f>
        <v xml:space="preserve">         Total</v>
      </c>
      <c r="B65" s="56">
        <f>IF('Sales History'!B146=0,0,'(Other Variables)'!B392/'Sales History'!B146)</f>
        <v>0</v>
      </c>
      <c r="C65" s="56">
        <f>IF('Sales History'!C146=0,0,'(Other Variables)'!C392/'Sales History'!C146)</f>
        <v>0</v>
      </c>
      <c r="D65" s="56">
        <f>IF('Sales History'!D146=0,0,'(Other Variables)'!D392/'Sales History'!D146)</f>
        <v>0</v>
      </c>
      <c r="E65" s="56">
        <f>IF('Sales History'!E146=0,0,'(Other Variables)'!E392/'Sales History'!E146)</f>
        <v>0</v>
      </c>
      <c r="F65" s="56">
        <f>IF('Sales History'!G146=0,0,'(Other Variables)'!F392/'Sales History'!G146)</f>
        <v>0</v>
      </c>
      <c r="G65" s="56">
        <f>IF('Sales History'!H146=0,0,'(Other Variables)'!G392/'Sales History'!H146)</f>
        <v>0</v>
      </c>
      <c r="H65" s="56">
        <f>IF('Sales History'!I146=0,0,'(Other Variables)'!H392/'Sales History'!I146)</f>
        <v>0</v>
      </c>
      <c r="I65" s="124">
        <f>IF('Sales History'!J146=0,0,'(Other Variables)'!I392/'Sales History'!J146)</f>
        <v>0</v>
      </c>
    </row>
    <row r="66" spans="1:9" ht="12.75" customHeight="1" x14ac:dyDescent="0.2">
      <c r="A66" s="55" t="str">
        <f>"      "&amp;Labels!B101</f>
        <v xml:space="preserve">      West</v>
      </c>
      <c r="B66" s="56"/>
      <c r="C66" s="56"/>
      <c r="D66" s="56"/>
      <c r="E66" s="56"/>
      <c r="F66" s="56"/>
      <c r="G66" s="56"/>
      <c r="H66" s="56"/>
      <c r="I66" s="124"/>
    </row>
    <row r="67" spans="1:9" ht="12.75" customHeight="1" x14ac:dyDescent="0.2">
      <c r="A67" s="55" t="str">
        <f>"         "&amp;Labels!B96</f>
        <v xml:space="preserve">         Direct</v>
      </c>
      <c r="B67" s="56">
        <f>IF('Sales History'!B157=0,0,'(Other Variables)'!B403/'Sales History'!B157)</f>
        <v>0</v>
      </c>
      <c r="C67" s="56">
        <f>IF('Sales History'!C157=0,0,'(Other Variables)'!C403/'Sales History'!C157)</f>
        <v>0</v>
      </c>
      <c r="D67" s="56">
        <f>IF('Sales History'!D157=0,0,'(Other Variables)'!D403/'Sales History'!D157)</f>
        <v>0</v>
      </c>
      <c r="E67" s="56">
        <f>IF('Sales History'!E157=0,0,'(Other Variables)'!E403/'Sales History'!E157)</f>
        <v>0</v>
      </c>
      <c r="F67" s="56">
        <f>IF('Sales History'!G157=0,0,'(Other Variables)'!F403/'Sales History'!G157)</f>
        <v>0</v>
      </c>
      <c r="G67" s="56">
        <f>IF('Sales History'!H157=0,0,'(Other Variables)'!G403/'Sales History'!H157)</f>
        <v>0</v>
      </c>
      <c r="H67" s="56">
        <f>IF('Sales History'!I157=0,0,'(Other Variables)'!H403/'Sales History'!I157)</f>
        <v>0</v>
      </c>
      <c r="I67" s="124">
        <f>IF('Sales History'!J157=0,0,'(Other Variables)'!I403/'Sales History'!J157)</f>
        <v>0</v>
      </c>
    </row>
    <row r="68" spans="1:9" ht="12.75" customHeight="1" x14ac:dyDescent="0.2">
      <c r="A68" s="55" t="str">
        <f>"         "&amp;Labels!B97</f>
        <v xml:space="preserve">         Indirect</v>
      </c>
      <c r="B68" s="56">
        <f>IF('Sales History'!B158=0,0,'(Other Variables)'!B404/'Sales History'!B158)</f>
        <v>0</v>
      </c>
      <c r="C68" s="56">
        <f>IF('Sales History'!C158=0,0,'(Other Variables)'!C404/'Sales History'!C158)</f>
        <v>0</v>
      </c>
      <c r="D68" s="56">
        <f>IF('Sales History'!D158=0,0,'(Other Variables)'!D404/'Sales History'!D158)</f>
        <v>0</v>
      </c>
      <c r="E68" s="56">
        <f>IF('Sales History'!E158=0,0,'(Other Variables)'!E404/'Sales History'!E158)</f>
        <v>0</v>
      </c>
      <c r="F68" s="56">
        <f>IF('Sales History'!G158=0,0,'(Other Variables)'!F404/'Sales History'!G158)</f>
        <v>0</v>
      </c>
      <c r="G68" s="56">
        <f>IF('Sales History'!H158=0,0,'(Other Variables)'!G404/'Sales History'!H158)</f>
        <v>0</v>
      </c>
      <c r="H68" s="56">
        <f>IF('Sales History'!I158=0,0,'(Other Variables)'!H404/'Sales History'!I158)</f>
        <v>0</v>
      </c>
      <c r="I68" s="124">
        <f>IF('Sales History'!J158=0,0,'(Other Variables)'!I404/'Sales History'!J158)</f>
        <v>0</v>
      </c>
    </row>
    <row r="69" spans="1:9" ht="12.75" customHeight="1" x14ac:dyDescent="0.2">
      <c r="A69" s="55" t="str">
        <f>"         "&amp;Labels!C95</f>
        <v xml:space="preserve">         Total</v>
      </c>
      <c r="B69" s="56">
        <f>IF('Sales History'!B159=0,0,'(Other Variables)'!B405/'Sales History'!B159)</f>
        <v>0</v>
      </c>
      <c r="C69" s="56">
        <f>IF('Sales History'!C159=0,0,'(Other Variables)'!C405/'Sales History'!C159)</f>
        <v>0</v>
      </c>
      <c r="D69" s="56">
        <f>IF('Sales History'!D159=0,0,'(Other Variables)'!D405/'Sales History'!D159)</f>
        <v>0</v>
      </c>
      <c r="E69" s="56">
        <f>IF('Sales History'!E159=0,0,'(Other Variables)'!E405/'Sales History'!E159)</f>
        <v>0</v>
      </c>
      <c r="F69" s="56">
        <f>IF('Sales History'!G159=0,0,'(Other Variables)'!F405/'Sales History'!G159)</f>
        <v>0</v>
      </c>
      <c r="G69" s="56">
        <f>IF('Sales History'!H159=0,0,'(Other Variables)'!G405/'Sales History'!H159)</f>
        <v>0</v>
      </c>
      <c r="H69" s="56">
        <f>IF('Sales History'!I159=0,0,'(Other Variables)'!H405/'Sales History'!I159)</f>
        <v>0</v>
      </c>
      <c r="I69" s="124">
        <f>IF('Sales History'!J159=0,0,'(Other Variables)'!I405/'Sales History'!J159)</f>
        <v>0</v>
      </c>
    </row>
    <row r="70" spans="1:9" ht="12.75" customHeight="1" x14ac:dyDescent="0.2">
      <c r="A70" s="52" t="str">
        <f>"      "&amp;Labels!C99</f>
        <v xml:space="preserve">      Total</v>
      </c>
      <c r="B70" s="53">
        <f>IF('Sales History'!B172=0,0,'(Other Variables)'!B418/'Sales History'!B172)</f>
        <v>0</v>
      </c>
      <c r="C70" s="53">
        <f>IF('Sales History'!C172=0,0,'(Other Variables)'!C418/'Sales History'!C172)</f>
        <v>0</v>
      </c>
      <c r="D70" s="53">
        <f>IF('Sales History'!D172=0,0,'(Other Variables)'!D418/'Sales History'!D172)</f>
        <v>0</v>
      </c>
      <c r="E70" s="53">
        <f>IF('Sales History'!E172=0,0,'(Other Variables)'!E418/'Sales History'!E172)</f>
        <v>0</v>
      </c>
      <c r="F70" s="53">
        <f>IF('Sales History'!G172=0,0,'(Other Variables)'!F418/'Sales History'!G172)</f>
        <v>0</v>
      </c>
      <c r="G70" s="53">
        <f>IF('Sales History'!H172=0,0,'(Other Variables)'!G418/'Sales History'!H172)</f>
        <v>0</v>
      </c>
      <c r="H70" s="53">
        <f>IF('Sales History'!I172=0,0,'(Other Variables)'!H418/'Sales History'!I172)</f>
        <v>0</v>
      </c>
      <c r="I70" s="122">
        <f>IF('Sales History'!J172=0,0,'(Other Variables)'!I418/'Sales History'!J172)</f>
        <v>0</v>
      </c>
    </row>
    <row r="71" spans="1:9" ht="12.75" customHeight="1" x14ac:dyDescent="0.2">
      <c r="A71" s="55" t="str">
        <f>"         "&amp;Labels!B96</f>
        <v xml:space="preserve">         Direct</v>
      </c>
      <c r="B71" s="56">
        <f>IF('Sales History'!B170=0,0,'(Other Variables)'!B416/'Sales History'!B170)</f>
        <v>0</v>
      </c>
      <c r="C71" s="56">
        <f>IF('Sales History'!C170=0,0,'(Other Variables)'!C416/'Sales History'!C170)</f>
        <v>0</v>
      </c>
      <c r="D71" s="56">
        <f>IF('Sales History'!D170=0,0,'(Other Variables)'!D416/'Sales History'!D170)</f>
        <v>0</v>
      </c>
      <c r="E71" s="56">
        <f>IF('Sales History'!E170=0,0,'(Other Variables)'!E416/'Sales History'!E170)</f>
        <v>0</v>
      </c>
      <c r="F71" s="56">
        <f>IF('Sales History'!G170=0,0,'(Other Variables)'!F416/'Sales History'!G170)</f>
        <v>0</v>
      </c>
      <c r="G71" s="56">
        <f>IF('Sales History'!H170=0,0,'(Other Variables)'!G416/'Sales History'!H170)</f>
        <v>0</v>
      </c>
      <c r="H71" s="56">
        <f>IF('Sales History'!I170=0,0,'(Other Variables)'!H416/'Sales History'!I170)</f>
        <v>0</v>
      </c>
      <c r="I71" s="124">
        <f>IF('Sales History'!J170=0,0,'(Other Variables)'!I416/'Sales History'!J170)</f>
        <v>0</v>
      </c>
    </row>
    <row r="72" spans="1:9" ht="12.75" customHeight="1" x14ac:dyDescent="0.2">
      <c r="A72" s="55" t="str">
        <f>"         "&amp;Labels!B97</f>
        <v xml:space="preserve">         Indirect</v>
      </c>
      <c r="B72" s="56">
        <f>IF('Sales History'!B171=0,0,'(Other Variables)'!B417/'Sales History'!B171)</f>
        <v>0</v>
      </c>
      <c r="C72" s="56">
        <f>IF('Sales History'!C171=0,0,'(Other Variables)'!C417/'Sales History'!C171)</f>
        <v>0</v>
      </c>
      <c r="D72" s="56">
        <f>IF('Sales History'!D171=0,0,'(Other Variables)'!D417/'Sales History'!D171)</f>
        <v>0</v>
      </c>
      <c r="E72" s="56">
        <f>IF('Sales History'!E171=0,0,'(Other Variables)'!E417/'Sales History'!E171)</f>
        <v>0</v>
      </c>
      <c r="F72" s="56">
        <f>IF('Sales History'!G171=0,0,'(Other Variables)'!F417/'Sales History'!G171)</f>
        <v>0</v>
      </c>
      <c r="G72" s="56">
        <f>IF('Sales History'!H171=0,0,'(Other Variables)'!G417/'Sales History'!H171)</f>
        <v>0</v>
      </c>
      <c r="H72" s="56">
        <f>IF('Sales History'!I171=0,0,'(Other Variables)'!H417/'Sales History'!I171)</f>
        <v>0</v>
      </c>
      <c r="I72" s="124">
        <f>IF('Sales History'!J171=0,0,'(Other Variables)'!I417/'Sales History'!J171)</f>
        <v>0</v>
      </c>
    </row>
    <row r="73" spans="1:9" ht="12.75" customHeight="1" x14ac:dyDescent="0.2">
      <c r="A73" s="55" t="str">
        <f>"         "&amp;Labels!C95</f>
        <v xml:space="preserve">         Total</v>
      </c>
      <c r="B73" s="56">
        <f>IF('Sales History'!B172=0,0,'(Other Variables)'!B418/'Sales History'!B172)</f>
        <v>0</v>
      </c>
      <c r="C73" s="56">
        <f>IF('Sales History'!C172=0,0,'(Other Variables)'!C418/'Sales History'!C172)</f>
        <v>0</v>
      </c>
      <c r="D73" s="56">
        <f>IF('Sales History'!D172=0,0,'(Other Variables)'!D418/'Sales History'!D172)</f>
        <v>0</v>
      </c>
      <c r="E73" s="56">
        <f>IF('Sales History'!E172=0,0,'(Other Variables)'!E418/'Sales History'!E172)</f>
        <v>0</v>
      </c>
      <c r="F73" s="56">
        <f>IF('Sales History'!G172=0,0,'(Other Variables)'!F418/'Sales History'!G172)</f>
        <v>0</v>
      </c>
      <c r="G73" s="56">
        <f>IF('Sales History'!H172=0,0,'(Other Variables)'!G418/'Sales History'!H172)</f>
        <v>0</v>
      </c>
      <c r="H73" s="56">
        <f>IF('Sales History'!I172=0,0,'(Other Variables)'!H418/'Sales History'!I172)</f>
        <v>0</v>
      </c>
      <c r="I73" s="124">
        <f>IF('Sales History'!J172=0,0,'(Other Variables)'!I418/'Sales History'!J172)</f>
        <v>0</v>
      </c>
    </row>
    <row r="74" spans="1:9" ht="12.75" customHeight="1" x14ac:dyDescent="0.2">
      <c r="A74" s="57" t="str">
        <f>"   "&amp;Labels!C91</f>
        <v xml:space="preserve">   Total</v>
      </c>
      <c r="B74" s="58">
        <f>IF('Sales History'!B137=0,0,'(Other Variables)'!B383/'Sales History'!B137)</f>
        <v>0</v>
      </c>
      <c r="C74" s="58">
        <f>IF('Sales History'!C137=0,0,'(Other Variables)'!C383/'Sales History'!C137)</f>
        <v>0</v>
      </c>
      <c r="D74" s="58">
        <f>IF('Sales History'!D137=0,0,'(Other Variables)'!D383/'Sales History'!D137)</f>
        <v>0</v>
      </c>
      <c r="E74" s="58">
        <f>IF('Sales History'!E137=0,0,'(Other Variables)'!E383/'Sales History'!E137)</f>
        <v>0</v>
      </c>
      <c r="F74" s="58">
        <f>IF('Sales History'!G137=0,0,'(Other Variables)'!F383/'Sales History'!G137)</f>
        <v>0</v>
      </c>
      <c r="G74" s="58">
        <f>IF('Sales History'!H137=0,0,'(Other Variables)'!G383/'Sales History'!H137)</f>
        <v>0</v>
      </c>
      <c r="H74" s="58">
        <f>IF('Sales History'!I137=0,0,'(Other Variables)'!H383/'Sales History'!I137)</f>
        <v>0</v>
      </c>
      <c r="I74" s="128">
        <f>IF('Sales History'!J137=0,0,'(Other Variables)'!I383/'Sales History'!J137)</f>
        <v>0</v>
      </c>
    </row>
    <row r="75" spans="1:9" ht="12.75" customHeight="1" x14ac:dyDescent="0.2">
      <c r="A75" s="55" t="str">
        <f>"      "&amp;Labels!B100</f>
        <v xml:space="preserve">      East</v>
      </c>
      <c r="B75" s="56"/>
      <c r="C75" s="56"/>
      <c r="D75" s="56"/>
      <c r="E75" s="56"/>
      <c r="F75" s="56"/>
      <c r="G75" s="56"/>
      <c r="H75" s="56"/>
      <c r="I75" s="124"/>
    </row>
    <row r="76" spans="1:9" ht="12.75" customHeight="1" x14ac:dyDescent="0.2">
      <c r="A76" s="55" t="str">
        <f>"         "&amp;Labels!B96</f>
        <v xml:space="preserve">         Direct</v>
      </c>
      <c r="B76" s="56">
        <f>IF('Sales History'!B148=0,0,'(Other Variables)'!B394/'Sales History'!B148)</f>
        <v>0</v>
      </c>
      <c r="C76" s="56">
        <f>IF('Sales History'!C148=0,0,'(Other Variables)'!C394/'Sales History'!C148)</f>
        <v>0</v>
      </c>
      <c r="D76" s="56">
        <f>IF('Sales History'!D148=0,0,'(Other Variables)'!D394/'Sales History'!D148)</f>
        <v>0</v>
      </c>
      <c r="E76" s="56">
        <f>IF('Sales History'!E148=0,0,'(Other Variables)'!E394/'Sales History'!E148)</f>
        <v>0</v>
      </c>
      <c r="F76" s="56">
        <f>IF('Sales History'!G148=0,0,'(Other Variables)'!F394/'Sales History'!G148)</f>
        <v>0</v>
      </c>
      <c r="G76" s="56">
        <f>IF('Sales History'!H148=0,0,'(Other Variables)'!G394/'Sales History'!H148)</f>
        <v>0</v>
      </c>
      <c r="H76" s="56">
        <f>IF('Sales History'!I148=0,0,'(Other Variables)'!H394/'Sales History'!I148)</f>
        <v>0</v>
      </c>
      <c r="I76" s="124">
        <f>IF('Sales History'!J148=0,0,'(Other Variables)'!I394/'Sales History'!J148)</f>
        <v>0</v>
      </c>
    </row>
    <row r="77" spans="1:9" ht="12.75" customHeight="1" x14ac:dyDescent="0.2">
      <c r="A77" s="55" t="str">
        <f>"         "&amp;Labels!B97</f>
        <v xml:space="preserve">         Indirect</v>
      </c>
      <c r="B77" s="56">
        <f>IF('Sales History'!B149=0,0,'(Other Variables)'!B395/'Sales History'!B149)</f>
        <v>0</v>
      </c>
      <c r="C77" s="56">
        <f>IF('Sales History'!C149=0,0,'(Other Variables)'!C395/'Sales History'!C149)</f>
        <v>0</v>
      </c>
      <c r="D77" s="56">
        <f>IF('Sales History'!D149=0,0,'(Other Variables)'!D395/'Sales History'!D149)</f>
        <v>0</v>
      </c>
      <c r="E77" s="56">
        <f>IF('Sales History'!E149=0,0,'(Other Variables)'!E395/'Sales History'!E149)</f>
        <v>0</v>
      </c>
      <c r="F77" s="56">
        <f>IF('Sales History'!G149=0,0,'(Other Variables)'!F395/'Sales History'!G149)</f>
        <v>0</v>
      </c>
      <c r="G77" s="56">
        <f>IF('Sales History'!H149=0,0,'(Other Variables)'!G395/'Sales History'!H149)</f>
        <v>0</v>
      </c>
      <c r="H77" s="56">
        <f>IF('Sales History'!I149=0,0,'(Other Variables)'!H395/'Sales History'!I149)</f>
        <v>0</v>
      </c>
      <c r="I77" s="124">
        <f>IF('Sales History'!J149=0,0,'(Other Variables)'!I395/'Sales History'!J149)</f>
        <v>0</v>
      </c>
    </row>
    <row r="78" spans="1:9" ht="12.75" customHeight="1" x14ac:dyDescent="0.2">
      <c r="A78" s="55" t="str">
        <f>"         "&amp;Labels!C95</f>
        <v xml:space="preserve">         Total</v>
      </c>
      <c r="B78" s="56">
        <f>IF('Sales History'!B147=0,0,'(Other Variables)'!B393/'Sales History'!B147)</f>
        <v>0</v>
      </c>
      <c r="C78" s="56">
        <f>IF('Sales History'!C147=0,0,'(Other Variables)'!C393/'Sales History'!C147)</f>
        <v>0</v>
      </c>
      <c r="D78" s="56">
        <f>IF('Sales History'!D147=0,0,'(Other Variables)'!D393/'Sales History'!D147)</f>
        <v>0</v>
      </c>
      <c r="E78" s="56">
        <f>IF('Sales History'!E147=0,0,'(Other Variables)'!E393/'Sales History'!E147)</f>
        <v>0</v>
      </c>
      <c r="F78" s="56">
        <f>IF('Sales History'!G147=0,0,'(Other Variables)'!F393/'Sales History'!G147)</f>
        <v>0</v>
      </c>
      <c r="G78" s="56">
        <f>IF('Sales History'!H147=0,0,'(Other Variables)'!G393/'Sales History'!H147)</f>
        <v>0</v>
      </c>
      <c r="H78" s="56">
        <f>IF('Sales History'!I147=0,0,'(Other Variables)'!H393/'Sales History'!I147)</f>
        <v>0</v>
      </c>
      <c r="I78" s="124">
        <f>IF('Sales History'!J147=0,0,'(Other Variables)'!I393/'Sales History'!J147)</f>
        <v>0</v>
      </c>
    </row>
    <row r="79" spans="1:9" ht="12.75" customHeight="1" x14ac:dyDescent="0.2">
      <c r="A79" s="55" t="str">
        <f>"      "&amp;Labels!B101</f>
        <v xml:space="preserve">      West</v>
      </c>
      <c r="B79" s="56"/>
      <c r="C79" s="56"/>
      <c r="D79" s="56"/>
      <c r="E79" s="56"/>
      <c r="F79" s="56"/>
      <c r="G79" s="56"/>
      <c r="H79" s="56"/>
      <c r="I79" s="124"/>
    </row>
    <row r="80" spans="1:9" ht="12.75" customHeight="1" x14ac:dyDescent="0.2">
      <c r="A80" s="55" t="str">
        <f>"         "&amp;Labels!B96</f>
        <v xml:space="preserve">         Direct</v>
      </c>
      <c r="B80" s="56">
        <f>IF('Sales History'!B161=0,0,'(Other Variables)'!B407/'Sales History'!B161)</f>
        <v>0</v>
      </c>
      <c r="C80" s="56">
        <f>IF('Sales History'!C161=0,0,'(Other Variables)'!C407/'Sales History'!C161)</f>
        <v>0</v>
      </c>
      <c r="D80" s="56">
        <f>IF('Sales History'!D161=0,0,'(Other Variables)'!D407/'Sales History'!D161)</f>
        <v>0</v>
      </c>
      <c r="E80" s="56">
        <f>IF('Sales History'!E161=0,0,'(Other Variables)'!E407/'Sales History'!E161)</f>
        <v>0</v>
      </c>
      <c r="F80" s="56">
        <f>IF('Sales History'!G161=0,0,'(Other Variables)'!F407/'Sales History'!G161)</f>
        <v>0</v>
      </c>
      <c r="G80" s="56">
        <f>IF('Sales History'!H161=0,0,'(Other Variables)'!G407/'Sales History'!H161)</f>
        <v>0</v>
      </c>
      <c r="H80" s="56">
        <f>IF('Sales History'!I161=0,0,'(Other Variables)'!H407/'Sales History'!I161)</f>
        <v>0</v>
      </c>
      <c r="I80" s="124">
        <f>IF('Sales History'!J161=0,0,'(Other Variables)'!I407/'Sales History'!J161)</f>
        <v>0</v>
      </c>
    </row>
    <row r="81" spans="1:9" ht="12.75" customHeight="1" x14ac:dyDescent="0.2">
      <c r="A81" s="55" t="str">
        <f>"         "&amp;Labels!B97</f>
        <v xml:space="preserve">         Indirect</v>
      </c>
      <c r="B81" s="56">
        <f>IF('Sales History'!B162=0,0,'(Other Variables)'!B408/'Sales History'!B162)</f>
        <v>0</v>
      </c>
      <c r="C81" s="56">
        <f>IF('Sales History'!C162=0,0,'(Other Variables)'!C408/'Sales History'!C162)</f>
        <v>0</v>
      </c>
      <c r="D81" s="56">
        <f>IF('Sales History'!D162=0,0,'(Other Variables)'!D408/'Sales History'!D162)</f>
        <v>0</v>
      </c>
      <c r="E81" s="56">
        <f>IF('Sales History'!E162=0,0,'(Other Variables)'!E408/'Sales History'!E162)</f>
        <v>0</v>
      </c>
      <c r="F81" s="56">
        <f>IF('Sales History'!G162=0,0,'(Other Variables)'!F408/'Sales History'!G162)</f>
        <v>0</v>
      </c>
      <c r="G81" s="56">
        <f>IF('Sales History'!H162=0,0,'(Other Variables)'!G408/'Sales History'!H162)</f>
        <v>0</v>
      </c>
      <c r="H81" s="56">
        <f>IF('Sales History'!I162=0,0,'(Other Variables)'!H408/'Sales History'!I162)</f>
        <v>0</v>
      </c>
      <c r="I81" s="124">
        <f>IF('Sales History'!J162=0,0,'(Other Variables)'!I408/'Sales History'!J162)</f>
        <v>0</v>
      </c>
    </row>
    <row r="82" spans="1:9" ht="12.75" customHeight="1" x14ac:dyDescent="0.2">
      <c r="A82" s="55" t="str">
        <f>"         "&amp;Labels!C95</f>
        <v xml:space="preserve">         Total</v>
      </c>
      <c r="B82" s="56">
        <f>IF('Sales History'!B160=0,0,'(Other Variables)'!B406/'Sales History'!B160)</f>
        <v>0</v>
      </c>
      <c r="C82" s="56">
        <f>IF('Sales History'!C160=0,0,'(Other Variables)'!C406/'Sales History'!C160)</f>
        <v>0</v>
      </c>
      <c r="D82" s="56">
        <f>IF('Sales History'!D160=0,0,'(Other Variables)'!D406/'Sales History'!D160)</f>
        <v>0</v>
      </c>
      <c r="E82" s="56">
        <f>IF('Sales History'!E160=0,0,'(Other Variables)'!E406/'Sales History'!E160)</f>
        <v>0</v>
      </c>
      <c r="F82" s="56">
        <f>IF('Sales History'!G160=0,0,'(Other Variables)'!F406/'Sales History'!G160)</f>
        <v>0</v>
      </c>
      <c r="G82" s="56">
        <f>IF('Sales History'!H160=0,0,'(Other Variables)'!G406/'Sales History'!H160)</f>
        <v>0</v>
      </c>
      <c r="H82" s="56">
        <f>IF('Sales History'!I160=0,0,'(Other Variables)'!H406/'Sales History'!I160)</f>
        <v>0</v>
      </c>
      <c r="I82" s="124">
        <f>IF('Sales History'!J160=0,0,'(Other Variables)'!I406/'Sales History'!J160)</f>
        <v>0</v>
      </c>
    </row>
    <row r="83" spans="1:9" ht="12.75" customHeight="1" x14ac:dyDescent="0.2">
      <c r="A83" s="52" t="str">
        <f>"      "&amp;Labels!C99</f>
        <v xml:space="preserve">      Total</v>
      </c>
      <c r="B83" s="53">
        <f>IF('Sales History'!B137=0,0,'(Other Variables)'!B383/'Sales History'!B137)</f>
        <v>0</v>
      </c>
      <c r="C83" s="53">
        <f>IF('Sales History'!C137=0,0,'(Other Variables)'!C383/'Sales History'!C137)</f>
        <v>0</v>
      </c>
      <c r="D83" s="53">
        <f>IF('Sales History'!D137=0,0,'(Other Variables)'!D383/'Sales History'!D137)</f>
        <v>0</v>
      </c>
      <c r="E83" s="53">
        <f>IF('Sales History'!E137=0,0,'(Other Variables)'!E383/'Sales History'!E137)</f>
        <v>0</v>
      </c>
      <c r="F83" s="53">
        <f>IF('Sales History'!G137=0,0,'(Other Variables)'!F383/'Sales History'!G137)</f>
        <v>0</v>
      </c>
      <c r="G83" s="53">
        <f>IF('Sales History'!H137=0,0,'(Other Variables)'!G383/'Sales History'!H137)</f>
        <v>0</v>
      </c>
      <c r="H83" s="53">
        <f>IF('Sales History'!I137=0,0,'(Other Variables)'!H383/'Sales History'!I137)</f>
        <v>0</v>
      </c>
      <c r="I83" s="122">
        <f>IF('Sales History'!J137=0,0,'(Other Variables)'!I383/'Sales History'!J137)</f>
        <v>0</v>
      </c>
    </row>
    <row r="84" spans="1:9" ht="12.75" customHeight="1" x14ac:dyDescent="0.2">
      <c r="A84" s="55" t="str">
        <f>"         "&amp;Labels!B96</f>
        <v xml:space="preserve">         Direct</v>
      </c>
      <c r="B84" s="56">
        <f>IF('Sales History'!B174=0,0,'(Other Variables)'!B420/'Sales History'!B174)</f>
        <v>0</v>
      </c>
      <c r="C84" s="56">
        <f>IF('Sales History'!C174=0,0,'(Other Variables)'!C420/'Sales History'!C174)</f>
        <v>0</v>
      </c>
      <c r="D84" s="56">
        <f>IF('Sales History'!D174=0,0,'(Other Variables)'!D420/'Sales History'!D174)</f>
        <v>0</v>
      </c>
      <c r="E84" s="56">
        <f>IF('Sales History'!E174=0,0,'(Other Variables)'!E420/'Sales History'!E174)</f>
        <v>0</v>
      </c>
      <c r="F84" s="56">
        <f>IF('Sales History'!G174=0,0,'(Other Variables)'!F420/'Sales History'!G174)</f>
        <v>0</v>
      </c>
      <c r="G84" s="56">
        <f>IF('Sales History'!H174=0,0,'(Other Variables)'!G420/'Sales History'!H174)</f>
        <v>0</v>
      </c>
      <c r="H84" s="56">
        <f>IF('Sales History'!I174=0,0,'(Other Variables)'!H420/'Sales History'!I174)</f>
        <v>0</v>
      </c>
      <c r="I84" s="124">
        <f>IF('Sales History'!J174=0,0,'(Other Variables)'!I420/'Sales History'!J174)</f>
        <v>0</v>
      </c>
    </row>
    <row r="85" spans="1:9" ht="12.75" customHeight="1" x14ac:dyDescent="0.2">
      <c r="A85" s="55" t="str">
        <f>"         "&amp;Labels!B97</f>
        <v xml:space="preserve">         Indirect</v>
      </c>
      <c r="B85" s="56">
        <f>IF('Sales History'!B175=0,0,'(Other Variables)'!B421/'Sales History'!B175)</f>
        <v>0</v>
      </c>
      <c r="C85" s="56">
        <f>IF('Sales History'!C175=0,0,'(Other Variables)'!C421/'Sales History'!C175)</f>
        <v>0</v>
      </c>
      <c r="D85" s="56">
        <f>IF('Sales History'!D175=0,0,'(Other Variables)'!D421/'Sales History'!D175)</f>
        <v>0</v>
      </c>
      <c r="E85" s="56">
        <f>IF('Sales History'!E175=0,0,'(Other Variables)'!E421/'Sales History'!E175)</f>
        <v>0</v>
      </c>
      <c r="F85" s="56">
        <f>IF('Sales History'!G175=0,0,'(Other Variables)'!F421/'Sales History'!G175)</f>
        <v>0</v>
      </c>
      <c r="G85" s="56">
        <f>IF('Sales History'!H175=0,0,'(Other Variables)'!G421/'Sales History'!H175)</f>
        <v>0</v>
      </c>
      <c r="H85" s="56">
        <f>IF('Sales History'!I175=0,0,'(Other Variables)'!H421/'Sales History'!I175)</f>
        <v>0</v>
      </c>
      <c r="I85" s="124">
        <f>IF('Sales History'!J175=0,0,'(Other Variables)'!I421/'Sales History'!J175)</f>
        <v>0</v>
      </c>
    </row>
    <row r="86" spans="1:9" ht="12.75" customHeight="1" x14ac:dyDescent="0.2">
      <c r="A86" s="59" t="str">
        <f>"         "&amp;Labels!C95</f>
        <v xml:space="preserve">         Total</v>
      </c>
      <c r="B86" s="60">
        <f>IF('Sales History'!B137=0,0,'(Other Variables)'!B383/'Sales History'!B137)</f>
        <v>0</v>
      </c>
      <c r="C86" s="60">
        <f>IF('Sales History'!C137=0,0,'(Other Variables)'!C383/'Sales History'!C137)</f>
        <v>0</v>
      </c>
      <c r="D86" s="60">
        <f>IF('Sales History'!D137=0,0,'(Other Variables)'!D383/'Sales History'!D137)</f>
        <v>0</v>
      </c>
      <c r="E86" s="60">
        <f>IF('Sales History'!E137=0,0,'(Other Variables)'!E383/'Sales History'!E137)</f>
        <v>0</v>
      </c>
      <c r="F86" s="60">
        <f>IF('Sales History'!G137=0,0,'(Other Variables)'!F383/'Sales History'!G137)</f>
        <v>0</v>
      </c>
      <c r="G86" s="60">
        <f>IF('Sales History'!H137=0,0,'(Other Variables)'!G383/'Sales History'!H137)</f>
        <v>0</v>
      </c>
      <c r="H86" s="60">
        <f>IF('Sales History'!I137=0,0,'(Other Variables)'!H383/'Sales History'!I137)</f>
        <v>0</v>
      </c>
      <c r="I86" s="129">
        <f>IF('Sales History'!J137=0,0,'(Other Variables)'!I383/'Sales History'!J137)</f>
        <v>0</v>
      </c>
    </row>
    <row r="87" spans="1:9" ht="12.75" customHeight="1" x14ac:dyDescent="0.2">
      <c r="A87" s="1" t="str">
        <f>"Units_Regress_Plan_1"</f>
        <v>Units_Regress_Plan_1</v>
      </c>
    </row>
    <row r="88" spans="1:9" ht="12.75" customHeight="1" x14ac:dyDescent="0.2">
      <c r="B88" s="9" t="str">
        <f>'(FnCalls 1)'!G14</f>
        <v>Q1 2011</v>
      </c>
      <c r="C88" s="10" t="str">
        <f>'(FnCalls 1)'!G15</f>
        <v>Q2 2011</v>
      </c>
      <c r="D88" s="10" t="str">
        <f>'(FnCalls 1)'!G16</f>
        <v>Q3 2011</v>
      </c>
      <c r="E88" s="11" t="str">
        <f>'(FnCalls 1)'!G17</f>
        <v>Q4 2011</v>
      </c>
    </row>
    <row r="89" spans="1:9" ht="12.75" customHeight="1" x14ac:dyDescent="0.2">
      <c r="A89" s="49" t="str">
        <f>Labels!B111</f>
        <v>Drill Press</v>
      </c>
      <c r="B89" s="81"/>
      <c r="C89" s="81"/>
      <c r="D89" s="81"/>
      <c r="E89" s="132"/>
    </row>
    <row r="90" spans="1:9" ht="12.75" customHeight="1" x14ac:dyDescent="0.2">
      <c r="A90" s="52" t="str">
        <f>"   "&amp;Labels!B100</f>
        <v xml:space="preserve">   East</v>
      </c>
      <c r="B90" s="83"/>
      <c r="C90" s="83"/>
      <c r="D90" s="83"/>
      <c r="E90" s="135"/>
    </row>
    <row r="91" spans="1:9" ht="12.75" customHeight="1" x14ac:dyDescent="0.2">
      <c r="A91" s="55" t="str">
        <f>"      "&amp;Labels!B92</f>
        <v xml:space="preserve">      Direct</v>
      </c>
      <c r="B91" s="85"/>
      <c r="C91" s="85"/>
      <c r="D91" s="85"/>
      <c r="E91" s="138"/>
    </row>
    <row r="92" spans="1:9" ht="12.75" customHeight="1" x14ac:dyDescent="0.2">
      <c r="A92" s="55" t="str">
        <f>"         "&amp;Labels!B96</f>
        <v xml:space="preserve">         Direct</v>
      </c>
      <c r="B92" s="85"/>
      <c r="C92" s="85"/>
      <c r="D92" s="85"/>
      <c r="E92" s="138"/>
    </row>
    <row r="93" spans="1:9" ht="12.75" customHeight="1" x14ac:dyDescent="0.2">
      <c r="A93" s="55" t="str">
        <f>"            "&amp;Labels!B114</f>
        <v xml:space="preserve">            Q1</v>
      </c>
      <c r="B93" s="86">
        <f>Regression!B151*'(Other Variables)'!J137</f>
        <v>0</v>
      </c>
      <c r="C93" s="86">
        <f>Regression!B151*'(Other Variables)'!K137</f>
        <v>0</v>
      </c>
      <c r="D93" s="86">
        <f>Regression!B151*'(Other Variables)'!L137</f>
        <v>0</v>
      </c>
      <c r="E93" s="139">
        <f>Regression!B151*'(Other Variables)'!M137</f>
        <v>0</v>
      </c>
    </row>
    <row r="94" spans="1:9" ht="12.75" customHeight="1" x14ac:dyDescent="0.2">
      <c r="A94" s="55" t="str">
        <f>"            "&amp;Labels!B115</f>
        <v xml:space="preserve">            Q2</v>
      </c>
      <c r="B94" s="86">
        <f>Regression!C151*'(Other Variables)'!J138</f>
        <v>0</v>
      </c>
      <c r="C94" s="86">
        <f>Regression!C151*'(Other Variables)'!K138</f>
        <v>0</v>
      </c>
      <c r="D94" s="86">
        <f>Regression!C151*'(Other Variables)'!L138</f>
        <v>0</v>
      </c>
      <c r="E94" s="139">
        <f>Regression!C151*'(Other Variables)'!M138</f>
        <v>0</v>
      </c>
    </row>
    <row r="95" spans="1:9" ht="12.75" customHeight="1" x14ac:dyDescent="0.2">
      <c r="A95" s="55" t="str">
        <f>"            "&amp;Labels!B116</f>
        <v xml:space="preserve">            Q3</v>
      </c>
      <c r="B95" s="86">
        <f>Regression!D151*'(Other Variables)'!J139</f>
        <v>0</v>
      </c>
      <c r="C95" s="86">
        <f>Regression!D151*'(Other Variables)'!K139</f>
        <v>0</v>
      </c>
      <c r="D95" s="86">
        <f>Regression!D151*'(Other Variables)'!L139</f>
        <v>0</v>
      </c>
      <c r="E95" s="139">
        <f>Regression!D151*'(Other Variables)'!M139</f>
        <v>0</v>
      </c>
    </row>
    <row r="96" spans="1:9" ht="12.75" customHeight="1" x14ac:dyDescent="0.2">
      <c r="A96" s="55" t="str">
        <f>"            "&amp;Labels!B117</f>
        <v xml:space="preserve">            Q4</v>
      </c>
      <c r="B96" s="86">
        <f>Regression!E151*'(Other Variables)'!J140</f>
        <v>0</v>
      </c>
      <c r="C96" s="86">
        <f>Regression!E151*'(Other Variables)'!K140</f>
        <v>0</v>
      </c>
      <c r="D96" s="86">
        <f>Regression!E151*'(Other Variables)'!L140</f>
        <v>0</v>
      </c>
      <c r="E96" s="139">
        <f>Regression!E151*'(Other Variables)'!M140</f>
        <v>0</v>
      </c>
    </row>
    <row r="97" spans="1:5" ht="12.75" customHeight="1" x14ac:dyDescent="0.2">
      <c r="A97" s="55" t="str">
        <f>"            "&amp;Labels!C113</f>
        <v xml:space="preserve">            Total</v>
      </c>
      <c r="B97" s="85">
        <f>SUM(B93:B96)</f>
        <v>0</v>
      </c>
      <c r="C97" s="85">
        <f>SUM(C93:C96)</f>
        <v>0</v>
      </c>
      <c r="D97" s="85">
        <f>SUM(D93:D96)</f>
        <v>0</v>
      </c>
      <c r="E97" s="138">
        <f>SUM(E93:E96)</f>
        <v>0</v>
      </c>
    </row>
    <row r="98" spans="1:5" ht="12.75" customHeight="1" x14ac:dyDescent="0.2">
      <c r="A98" s="55" t="str">
        <f>"         "&amp;Labels!B97</f>
        <v xml:space="preserve">         Indirect</v>
      </c>
      <c r="B98" s="85"/>
      <c r="C98" s="85"/>
      <c r="D98" s="85"/>
      <c r="E98" s="138"/>
    </row>
    <row r="99" spans="1:5" ht="12.75" customHeight="1" x14ac:dyDescent="0.2">
      <c r="A99" s="55" t="str">
        <f>"            "&amp;Labels!B114</f>
        <v xml:space="preserve">            Q1</v>
      </c>
      <c r="B99" s="86">
        <f>Regression!B152*'(Other Variables)'!J137</f>
        <v>0</v>
      </c>
      <c r="C99" s="86">
        <f>Regression!B152*'(Other Variables)'!K137</f>
        <v>0</v>
      </c>
      <c r="D99" s="86">
        <f>Regression!B152*'(Other Variables)'!L137</f>
        <v>0</v>
      </c>
      <c r="E99" s="139">
        <f>Regression!B152*'(Other Variables)'!M137</f>
        <v>0</v>
      </c>
    </row>
    <row r="100" spans="1:5" ht="12.75" customHeight="1" x14ac:dyDescent="0.2">
      <c r="A100" s="55" t="str">
        <f>"            "&amp;Labels!B115</f>
        <v xml:space="preserve">            Q2</v>
      </c>
      <c r="B100" s="86">
        <f>Regression!C152*'(Other Variables)'!J138</f>
        <v>0</v>
      </c>
      <c r="C100" s="86">
        <f>Regression!C152*'(Other Variables)'!K138</f>
        <v>0</v>
      </c>
      <c r="D100" s="86">
        <f>Regression!C152*'(Other Variables)'!L138</f>
        <v>0</v>
      </c>
      <c r="E100" s="139">
        <f>Regression!C152*'(Other Variables)'!M138</f>
        <v>0</v>
      </c>
    </row>
    <row r="101" spans="1:5" ht="12.75" customHeight="1" x14ac:dyDescent="0.2">
      <c r="A101" s="55" t="str">
        <f>"            "&amp;Labels!B116</f>
        <v xml:space="preserve">            Q3</v>
      </c>
      <c r="B101" s="86">
        <f>Regression!D152*'(Other Variables)'!J139</f>
        <v>0</v>
      </c>
      <c r="C101" s="86">
        <f>Regression!D152*'(Other Variables)'!K139</f>
        <v>0</v>
      </c>
      <c r="D101" s="86">
        <f>Regression!D152*'(Other Variables)'!L139</f>
        <v>0</v>
      </c>
      <c r="E101" s="139">
        <f>Regression!D152*'(Other Variables)'!M139</f>
        <v>0</v>
      </c>
    </row>
    <row r="102" spans="1:5" ht="12.75" customHeight="1" x14ac:dyDescent="0.2">
      <c r="A102" s="55" t="str">
        <f>"            "&amp;Labels!B117</f>
        <v xml:space="preserve">            Q4</v>
      </c>
      <c r="B102" s="86">
        <f>Regression!E152*'(Other Variables)'!J140</f>
        <v>0</v>
      </c>
      <c r="C102" s="86">
        <f>Regression!E152*'(Other Variables)'!K140</f>
        <v>0</v>
      </c>
      <c r="D102" s="86">
        <f>Regression!E152*'(Other Variables)'!L140</f>
        <v>0</v>
      </c>
      <c r="E102" s="139">
        <f>Regression!E152*'(Other Variables)'!M140</f>
        <v>0</v>
      </c>
    </row>
    <row r="103" spans="1:5" ht="12.75" customHeight="1" x14ac:dyDescent="0.2">
      <c r="A103" s="55" t="str">
        <f>"            "&amp;Labels!C113</f>
        <v xml:space="preserve">            Total</v>
      </c>
      <c r="B103" s="85">
        <f>SUM(B99:B102)</f>
        <v>0</v>
      </c>
      <c r="C103" s="85">
        <f>SUM(C99:C102)</f>
        <v>0</v>
      </c>
      <c r="D103" s="85">
        <f>SUM(D99:D102)</f>
        <v>0</v>
      </c>
      <c r="E103" s="138">
        <f>SUM(E99:E102)</f>
        <v>0</v>
      </c>
    </row>
    <row r="104" spans="1:5" ht="12.75" customHeight="1" x14ac:dyDescent="0.2">
      <c r="A104" s="55" t="str">
        <f>"         "&amp;Labels!C95</f>
        <v xml:space="preserve">         Total</v>
      </c>
      <c r="B104" s="85">
        <f>SUM(B97,B103)</f>
        <v>0</v>
      </c>
      <c r="C104" s="85">
        <f>SUM(C97,C103)</f>
        <v>0</v>
      </c>
      <c r="D104" s="85">
        <f>SUM(D97,D103)</f>
        <v>0</v>
      </c>
      <c r="E104" s="138">
        <f>SUM(E97,E103)</f>
        <v>0</v>
      </c>
    </row>
    <row r="105" spans="1:5" ht="12.75" customHeight="1" x14ac:dyDescent="0.2">
      <c r="A105" s="55" t="str">
        <f>"            "&amp;Labels!B114</f>
        <v xml:space="preserve">            Q1</v>
      </c>
      <c r="B105" s="86">
        <f t="shared" ref="B105:E109" si="0">SUM(B93,B99)</f>
        <v>0</v>
      </c>
      <c r="C105" s="86">
        <f t="shared" si="0"/>
        <v>0</v>
      </c>
      <c r="D105" s="86">
        <f t="shared" si="0"/>
        <v>0</v>
      </c>
      <c r="E105" s="139">
        <f t="shared" si="0"/>
        <v>0</v>
      </c>
    </row>
    <row r="106" spans="1:5" ht="12.75" customHeight="1" x14ac:dyDescent="0.2">
      <c r="A106" s="55" t="str">
        <f>"            "&amp;Labels!B115</f>
        <v xml:space="preserve">            Q2</v>
      </c>
      <c r="B106" s="86">
        <f t="shared" si="0"/>
        <v>0</v>
      </c>
      <c r="C106" s="86">
        <f t="shared" si="0"/>
        <v>0</v>
      </c>
      <c r="D106" s="86">
        <f t="shared" si="0"/>
        <v>0</v>
      </c>
      <c r="E106" s="139">
        <f t="shared" si="0"/>
        <v>0</v>
      </c>
    </row>
    <row r="107" spans="1:5" ht="12.75" customHeight="1" x14ac:dyDescent="0.2">
      <c r="A107" s="55" t="str">
        <f>"            "&amp;Labels!B116</f>
        <v xml:space="preserve">            Q3</v>
      </c>
      <c r="B107" s="86">
        <f t="shared" si="0"/>
        <v>0</v>
      </c>
      <c r="C107" s="86">
        <f t="shared" si="0"/>
        <v>0</v>
      </c>
      <c r="D107" s="86">
        <f t="shared" si="0"/>
        <v>0</v>
      </c>
      <c r="E107" s="139">
        <f t="shared" si="0"/>
        <v>0</v>
      </c>
    </row>
    <row r="108" spans="1:5" ht="12.75" customHeight="1" x14ac:dyDescent="0.2">
      <c r="A108" s="55" t="str">
        <f>"            "&amp;Labels!B117</f>
        <v xml:space="preserve">            Q4</v>
      </c>
      <c r="B108" s="86">
        <f t="shared" si="0"/>
        <v>0</v>
      </c>
      <c r="C108" s="86">
        <f t="shared" si="0"/>
        <v>0</v>
      </c>
      <c r="D108" s="86">
        <f t="shared" si="0"/>
        <v>0</v>
      </c>
      <c r="E108" s="139">
        <f t="shared" si="0"/>
        <v>0</v>
      </c>
    </row>
    <row r="109" spans="1:5" ht="12.75" customHeight="1" x14ac:dyDescent="0.2">
      <c r="A109" s="55" t="str">
        <f>"            "&amp;Labels!C113</f>
        <v xml:space="preserve">            Total</v>
      </c>
      <c r="B109" s="85">
        <f t="shared" si="0"/>
        <v>0</v>
      </c>
      <c r="C109" s="85">
        <f t="shared" si="0"/>
        <v>0</v>
      </c>
      <c r="D109" s="85">
        <f t="shared" si="0"/>
        <v>0</v>
      </c>
      <c r="E109" s="138">
        <f t="shared" si="0"/>
        <v>0</v>
      </c>
    </row>
    <row r="110" spans="1:5" ht="12.75" customHeight="1" x14ac:dyDescent="0.2">
      <c r="A110" s="55" t="str">
        <f>"      "&amp;Labels!B93</f>
        <v xml:space="preserve">      Indirect</v>
      </c>
      <c r="B110" s="85"/>
      <c r="C110" s="85"/>
      <c r="D110" s="85"/>
      <c r="E110" s="138"/>
    </row>
    <row r="111" spans="1:5" ht="12.75" customHeight="1" x14ac:dyDescent="0.2">
      <c r="A111" s="55" t="str">
        <f>"         "&amp;Labels!B96</f>
        <v xml:space="preserve">         Direct</v>
      </c>
      <c r="B111" s="85"/>
      <c r="C111" s="85"/>
      <c r="D111" s="85"/>
      <c r="E111" s="138"/>
    </row>
    <row r="112" spans="1:5" ht="12.75" customHeight="1" x14ac:dyDescent="0.2">
      <c r="A112" s="55" t="str">
        <f>"            "&amp;Labels!B114</f>
        <v xml:space="preserve">            Q1</v>
      </c>
      <c r="B112" s="86">
        <f>Regression!B154*'(Other Variables)'!J137</f>
        <v>0</v>
      </c>
      <c r="C112" s="86">
        <f>Regression!B154*'(Other Variables)'!K137</f>
        <v>0</v>
      </c>
      <c r="D112" s="86">
        <f>Regression!B154*'(Other Variables)'!L137</f>
        <v>0</v>
      </c>
      <c r="E112" s="139">
        <f>Regression!B154*'(Other Variables)'!M137</f>
        <v>0</v>
      </c>
    </row>
    <row r="113" spans="1:5" ht="12.75" customHeight="1" x14ac:dyDescent="0.2">
      <c r="A113" s="55" t="str">
        <f>"            "&amp;Labels!B115</f>
        <v xml:space="preserve">            Q2</v>
      </c>
      <c r="B113" s="86">
        <f>Regression!C154*'(Other Variables)'!J138</f>
        <v>0</v>
      </c>
      <c r="C113" s="86">
        <f>Regression!C154*'(Other Variables)'!K138</f>
        <v>0</v>
      </c>
      <c r="D113" s="86">
        <f>Regression!C154*'(Other Variables)'!L138</f>
        <v>0</v>
      </c>
      <c r="E113" s="139">
        <f>Regression!C154*'(Other Variables)'!M138</f>
        <v>0</v>
      </c>
    </row>
    <row r="114" spans="1:5" ht="12.75" customHeight="1" x14ac:dyDescent="0.2">
      <c r="A114" s="55" t="str">
        <f>"            "&amp;Labels!B116</f>
        <v xml:space="preserve">            Q3</v>
      </c>
      <c r="B114" s="86">
        <f>Regression!D154*'(Other Variables)'!J139</f>
        <v>0</v>
      </c>
      <c r="C114" s="86">
        <f>Regression!D154*'(Other Variables)'!K139</f>
        <v>0</v>
      </c>
      <c r="D114" s="86">
        <f>Regression!D154*'(Other Variables)'!L139</f>
        <v>0</v>
      </c>
      <c r="E114" s="139">
        <f>Regression!D154*'(Other Variables)'!M139</f>
        <v>0</v>
      </c>
    </row>
    <row r="115" spans="1:5" ht="12.75" customHeight="1" x14ac:dyDescent="0.2">
      <c r="A115" s="55" t="str">
        <f>"            "&amp;Labels!B117</f>
        <v xml:space="preserve">            Q4</v>
      </c>
      <c r="B115" s="86">
        <f>Regression!E154*'(Other Variables)'!J140</f>
        <v>0</v>
      </c>
      <c r="C115" s="86">
        <f>Regression!E154*'(Other Variables)'!K140</f>
        <v>0</v>
      </c>
      <c r="D115" s="86">
        <f>Regression!E154*'(Other Variables)'!L140</f>
        <v>0</v>
      </c>
      <c r="E115" s="139">
        <f>Regression!E154*'(Other Variables)'!M140</f>
        <v>0</v>
      </c>
    </row>
    <row r="116" spans="1:5" ht="12.75" customHeight="1" x14ac:dyDescent="0.2">
      <c r="A116" s="55" t="str">
        <f>"            "&amp;Labels!C113</f>
        <v xml:space="preserve">            Total</v>
      </c>
      <c r="B116" s="85">
        <f>SUM(B112:B115)</f>
        <v>0</v>
      </c>
      <c r="C116" s="85">
        <f>SUM(C112:C115)</f>
        <v>0</v>
      </c>
      <c r="D116" s="85">
        <f>SUM(D112:D115)</f>
        <v>0</v>
      </c>
      <c r="E116" s="138">
        <f>SUM(E112:E115)</f>
        <v>0</v>
      </c>
    </row>
    <row r="117" spans="1:5" ht="12.75" customHeight="1" x14ac:dyDescent="0.2">
      <c r="A117" s="55" t="str">
        <f>"         "&amp;Labels!B97</f>
        <v xml:space="preserve">         Indirect</v>
      </c>
      <c r="B117" s="85"/>
      <c r="C117" s="85"/>
      <c r="D117" s="85"/>
      <c r="E117" s="138"/>
    </row>
    <row r="118" spans="1:5" ht="12.75" customHeight="1" x14ac:dyDescent="0.2">
      <c r="A118" s="55" t="str">
        <f>"            "&amp;Labels!B114</f>
        <v xml:space="preserve">            Q1</v>
      </c>
      <c r="B118" s="86">
        <f>Regression!B155*'(Other Variables)'!J137</f>
        <v>0</v>
      </c>
      <c r="C118" s="86">
        <f>Regression!B155*'(Other Variables)'!K137</f>
        <v>0</v>
      </c>
      <c r="D118" s="86">
        <f>Regression!B155*'(Other Variables)'!L137</f>
        <v>0</v>
      </c>
      <c r="E118" s="139">
        <f>Regression!B155*'(Other Variables)'!M137</f>
        <v>0</v>
      </c>
    </row>
    <row r="119" spans="1:5" ht="12.75" customHeight="1" x14ac:dyDescent="0.2">
      <c r="A119" s="55" t="str">
        <f>"            "&amp;Labels!B115</f>
        <v xml:space="preserve">            Q2</v>
      </c>
      <c r="B119" s="86">
        <f>Regression!C155*'(Other Variables)'!J138</f>
        <v>0</v>
      </c>
      <c r="C119" s="86">
        <f>Regression!C155*'(Other Variables)'!K138</f>
        <v>0</v>
      </c>
      <c r="D119" s="86">
        <f>Regression!C155*'(Other Variables)'!L138</f>
        <v>0</v>
      </c>
      <c r="E119" s="139">
        <f>Regression!C155*'(Other Variables)'!M138</f>
        <v>0</v>
      </c>
    </row>
    <row r="120" spans="1:5" ht="12.75" customHeight="1" x14ac:dyDescent="0.2">
      <c r="A120" s="55" t="str">
        <f>"            "&amp;Labels!B116</f>
        <v xml:space="preserve">            Q3</v>
      </c>
      <c r="B120" s="86">
        <f>Regression!D155*'(Other Variables)'!J139</f>
        <v>0</v>
      </c>
      <c r="C120" s="86">
        <f>Regression!D155*'(Other Variables)'!K139</f>
        <v>0</v>
      </c>
      <c r="D120" s="86">
        <f>Regression!D155*'(Other Variables)'!L139</f>
        <v>0</v>
      </c>
      <c r="E120" s="139">
        <f>Regression!D155*'(Other Variables)'!M139</f>
        <v>0</v>
      </c>
    </row>
    <row r="121" spans="1:5" ht="12.75" customHeight="1" x14ac:dyDescent="0.2">
      <c r="A121" s="55" t="str">
        <f>"            "&amp;Labels!B117</f>
        <v xml:space="preserve">            Q4</v>
      </c>
      <c r="B121" s="86">
        <f>Regression!E155*'(Other Variables)'!J140</f>
        <v>0</v>
      </c>
      <c r="C121" s="86">
        <f>Regression!E155*'(Other Variables)'!K140</f>
        <v>0</v>
      </c>
      <c r="D121" s="86">
        <f>Regression!E155*'(Other Variables)'!L140</f>
        <v>0</v>
      </c>
      <c r="E121" s="139">
        <f>Regression!E155*'(Other Variables)'!M140</f>
        <v>0</v>
      </c>
    </row>
    <row r="122" spans="1:5" ht="12.75" customHeight="1" x14ac:dyDescent="0.2">
      <c r="A122" s="55" t="str">
        <f>"            "&amp;Labels!C113</f>
        <v xml:space="preserve">            Total</v>
      </c>
      <c r="B122" s="85">
        <f>SUM(B118:B121)</f>
        <v>0</v>
      </c>
      <c r="C122" s="85">
        <f>SUM(C118:C121)</f>
        <v>0</v>
      </c>
      <c r="D122" s="85">
        <f>SUM(D118:D121)</f>
        <v>0</v>
      </c>
      <c r="E122" s="138">
        <f>SUM(E118:E121)</f>
        <v>0</v>
      </c>
    </row>
    <row r="123" spans="1:5" ht="12.75" customHeight="1" x14ac:dyDescent="0.2">
      <c r="A123" s="55" t="str">
        <f>"         "&amp;Labels!C95</f>
        <v xml:space="preserve">         Total</v>
      </c>
      <c r="B123" s="85">
        <f>SUM(B116,B122)</f>
        <v>0</v>
      </c>
      <c r="C123" s="85">
        <f>SUM(C116,C122)</f>
        <v>0</v>
      </c>
      <c r="D123" s="85">
        <f>SUM(D116,D122)</f>
        <v>0</v>
      </c>
      <c r="E123" s="138">
        <f>SUM(E116,E122)</f>
        <v>0</v>
      </c>
    </row>
    <row r="124" spans="1:5" ht="12.75" customHeight="1" x14ac:dyDescent="0.2">
      <c r="A124" s="55" t="str">
        <f>"            "&amp;Labels!B114</f>
        <v xml:space="preserve">            Q1</v>
      </c>
      <c r="B124" s="86">
        <f t="shared" ref="B124:E128" si="1">SUM(B112,B118)</f>
        <v>0</v>
      </c>
      <c r="C124" s="86">
        <f t="shared" si="1"/>
        <v>0</v>
      </c>
      <c r="D124" s="86">
        <f t="shared" si="1"/>
        <v>0</v>
      </c>
      <c r="E124" s="139">
        <f t="shared" si="1"/>
        <v>0</v>
      </c>
    </row>
    <row r="125" spans="1:5" ht="12.75" customHeight="1" x14ac:dyDescent="0.2">
      <c r="A125" s="55" t="str">
        <f>"            "&amp;Labels!B115</f>
        <v xml:space="preserve">            Q2</v>
      </c>
      <c r="B125" s="86">
        <f t="shared" si="1"/>
        <v>0</v>
      </c>
      <c r="C125" s="86">
        <f t="shared" si="1"/>
        <v>0</v>
      </c>
      <c r="D125" s="86">
        <f t="shared" si="1"/>
        <v>0</v>
      </c>
      <c r="E125" s="139">
        <f t="shared" si="1"/>
        <v>0</v>
      </c>
    </row>
    <row r="126" spans="1:5" ht="12.75" customHeight="1" x14ac:dyDescent="0.2">
      <c r="A126" s="55" t="str">
        <f>"            "&amp;Labels!B116</f>
        <v xml:space="preserve">            Q3</v>
      </c>
      <c r="B126" s="86">
        <f t="shared" si="1"/>
        <v>0</v>
      </c>
      <c r="C126" s="86">
        <f t="shared" si="1"/>
        <v>0</v>
      </c>
      <c r="D126" s="86">
        <f t="shared" si="1"/>
        <v>0</v>
      </c>
      <c r="E126" s="139">
        <f t="shared" si="1"/>
        <v>0</v>
      </c>
    </row>
    <row r="127" spans="1:5" ht="12.75" customHeight="1" x14ac:dyDescent="0.2">
      <c r="A127" s="55" t="str">
        <f>"            "&amp;Labels!B117</f>
        <v xml:space="preserve">            Q4</v>
      </c>
      <c r="B127" s="86">
        <f t="shared" si="1"/>
        <v>0</v>
      </c>
      <c r="C127" s="86">
        <f t="shared" si="1"/>
        <v>0</v>
      </c>
      <c r="D127" s="86">
        <f t="shared" si="1"/>
        <v>0</v>
      </c>
      <c r="E127" s="139">
        <f t="shared" si="1"/>
        <v>0</v>
      </c>
    </row>
    <row r="128" spans="1:5" ht="12.75" customHeight="1" x14ac:dyDescent="0.2">
      <c r="A128" s="55" t="str">
        <f>"            "&amp;Labels!C113</f>
        <v xml:space="preserve">            Total</v>
      </c>
      <c r="B128" s="85">
        <f t="shared" si="1"/>
        <v>0</v>
      </c>
      <c r="C128" s="85">
        <f t="shared" si="1"/>
        <v>0</v>
      </c>
      <c r="D128" s="85">
        <f t="shared" si="1"/>
        <v>0</v>
      </c>
      <c r="E128" s="138">
        <f t="shared" si="1"/>
        <v>0</v>
      </c>
    </row>
    <row r="129" spans="1:5" ht="12.75" customHeight="1" x14ac:dyDescent="0.2">
      <c r="A129" s="52" t="str">
        <f>"      "&amp;Labels!C91</f>
        <v xml:space="preserve">      Total</v>
      </c>
      <c r="B129" s="83">
        <f>SUM(B104,B123)</f>
        <v>0</v>
      </c>
      <c r="C129" s="83">
        <f>SUM(C104,C123)</f>
        <v>0</v>
      </c>
      <c r="D129" s="83">
        <f>SUM(D104,D123)</f>
        <v>0</v>
      </c>
      <c r="E129" s="135">
        <f>SUM(E104,E123)</f>
        <v>0</v>
      </c>
    </row>
    <row r="130" spans="1:5" ht="12.75" customHeight="1" x14ac:dyDescent="0.2">
      <c r="A130" s="55" t="str">
        <f>"         "&amp;Labels!B96</f>
        <v xml:space="preserve">         Direct</v>
      </c>
      <c r="B130" s="85"/>
      <c r="C130" s="85"/>
      <c r="D130" s="85"/>
      <c r="E130" s="138"/>
    </row>
    <row r="131" spans="1:5" ht="12.75" customHeight="1" x14ac:dyDescent="0.2">
      <c r="A131" s="55" t="str">
        <f>"            "&amp;Labels!B114</f>
        <v xml:space="preserve">            Q1</v>
      </c>
      <c r="B131" s="86">
        <f t="shared" ref="B131:E135" si="2">SUM(B93,B112)</f>
        <v>0</v>
      </c>
      <c r="C131" s="86">
        <f t="shared" si="2"/>
        <v>0</v>
      </c>
      <c r="D131" s="86">
        <f t="shared" si="2"/>
        <v>0</v>
      </c>
      <c r="E131" s="139">
        <f t="shared" si="2"/>
        <v>0</v>
      </c>
    </row>
    <row r="132" spans="1:5" ht="12.75" customHeight="1" x14ac:dyDescent="0.2">
      <c r="A132" s="55" t="str">
        <f>"            "&amp;Labels!B115</f>
        <v xml:space="preserve">            Q2</v>
      </c>
      <c r="B132" s="86">
        <f t="shared" si="2"/>
        <v>0</v>
      </c>
      <c r="C132" s="86">
        <f t="shared" si="2"/>
        <v>0</v>
      </c>
      <c r="D132" s="86">
        <f t="shared" si="2"/>
        <v>0</v>
      </c>
      <c r="E132" s="139">
        <f t="shared" si="2"/>
        <v>0</v>
      </c>
    </row>
    <row r="133" spans="1:5" ht="12.75" customHeight="1" x14ac:dyDescent="0.2">
      <c r="A133" s="55" t="str">
        <f>"            "&amp;Labels!B116</f>
        <v xml:space="preserve">            Q3</v>
      </c>
      <c r="B133" s="86">
        <f t="shared" si="2"/>
        <v>0</v>
      </c>
      <c r="C133" s="86">
        <f t="shared" si="2"/>
        <v>0</v>
      </c>
      <c r="D133" s="86">
        <f t="shared" si="2"/>
        <v>0</v>
      </c>
      <c r="E133" s="139">
        <f t="shared" si="2"/>
        <v>0</v>
      </c>
    </row>
    <row r="134" spans="1:5" ht="12.75" customHeight="1" x14ac:dyDescent="0.2">
      <c r="A134" s="55" t="str">
        <f>"            "&amp;Labels!B117</f>
        <v xml:space="preserve">            Q4</v>
      </c>
      <c r="B134" s="86">
        <f t="shared" si="2"/>
        <v>0</v>
      </c>
      <c r="C134" s="86">
        <f t="shared" si="2"/>
        <v>0</v>
      </c>
      <c r="D134" s="86">
        <f t="shared" si="2"/>
        <v>0</v>
      </c>
      <c r="E134" s="139">
        <f t="shared" si="2"/>
        <v>0</v>
      </c>
    </row>
    <row r="135" spans="1:5" ht="12.75" customHeight="1" x14ac:dyDescent="0.2">
      <c r="A135" s="55" t="str">
        <f>"            "&amp;Labels!C113</f>
        <v xml:space="preserve">            Total</v>
      </c>
      <c r="B135" s="85">
        <f t="shared" si="2"/>
        <v>0</v>
      </c>
      <c r="C135" s="85">
        <f t="shared" si="2"/>
        <v>0</v>
      </c>
      <c r="D135" s="85">
        <f t="shared" si="2"/>
        <v>0</v>
      </c>
      <c r="E135" s="138">
        <f t="shared" si="2"/>
        <v>0</v>
      </c>
    </row>
    <row r="136" spans="1:5" ht="12.75" customHeight="1" x14ac:dyDescent="0.2">
      <c r="A136" s="55" t="str">
        <f>"         "&amp;Labels!B97</f>
        <v xml:space="preserve">         Indirect</v>
      </c>
      <c r="B136" s="85"/>
      <c r="C136" s="85"/>
      <c r="D136" s="85"/>
      <c r="E136" s="138"/>
    </row>
    <row r="137" spans="1:5" ht="12.75" customHeight="1" x14ac:dyDescent="0.2">
      <c r="A137" s="55" t="str">
        <f>"            "&amp;Labels!B114</f>
        <v xml:space="preserve">            Q1</v>
      </c>
      <c r="B137" s="86">
        <f t="shared" ref="B137:E146" si="3">SUM(B99,B118)</f>
        <v>0</v>
      </c>
      <c r="C137" s="86">
        <f t="shared" si="3"/>
        <v>0</v>
      </c>
      <c r="D137" s="86">
        <f t="shared" si="3"/>
        <v>0</v>
      </c>
      <c r="E137" s="139">
        <f t="shared" si="3"/>
        <v>0</v>
      </c>
    </row>
    <row r="138" spans="1:5" ht="12.75" customHeight="1" x14ac:dyDescent="0.2">
      <c r="A138" s="55" t="str">
        <f>"            "&amp;Labels!B115</f>
        <v xml:space="preserve">            Q2</v>
      </c>
      <c r="B138" s="86">
        <f t="shared" si="3"/>
        <v>0</v>
      </c>
      <c r="C138" s="86">
        <f t="shared" si="3"/>
        <v>0</v>
      </c>
      <c r="D138" s="86">
        <f t="shared" si="3"/>
        <v>0</v>
      </c>
      <c r="E138" s="139">
        <f t="shared" si="3"/>
        <v>0</v>
      </c>
    </row>
    <row r="139" spans="1:5" ht="12.75" customHeight="1" x14ac:dyDescent="0.2">
      <c r="A139" s="55" t="str">
        <f>"            "&amp;Labels!B116</f>
        <v xml:space="preserve">            Q3</v>
      </c>
      <c r="B139" s="86">
        <f t="shared" si="3"/>
        <v>0</v>
      </c>
      <c r="C139" s="86">
        <f t="shared" si="3"/>
        <v>0</v>
      </c>
      <c r="D139" s="86">
        <f t="shared" si="3"/>
        <v>0</v>
      </c>
      <c r="E139" s="139">
        <f t="shared" si="3"/>
        <v>0</v>
      </c>
    </row>
    <row r="140" spans="1:5" ht="12.75" customHeight="1" x14ac:dyDescent="0.2">
      <c r="A140" s="55" t="str">
        <f>"            "&amp;Labels!B117</f>
        <v xml:space="preserve">            Q4</v>
      </c>
      <c r="B140" s="86">
        <f t="shared" si="3"/>
        <v>0</v>
      </c>
      <c r="C140" s="86">
        <f t="shared" si="3"/>
        <v>0</v>
      </c>
      <c r="D140" s="86">
        <f t="shared" si="3"/>
        <v>0</v>
      </c>
      <c r="E140" s="139">
        <f t="shared" si="3"/>
        <v>0</v>
      </c>
    </row>
    <row r="141" spans="1:5" ht="12.75" customHeight="1" x14ac:dyDescent="0.2">
      <c r="A141" s="55" t="str">
        <f>"            "&amp;Labels!C113</f>
        <v xml:space="preserve">            Total</v>
      </c>
      <c r="B141" s="85">
        <f t="shared" si="3"/>
        <v>0</v>
      </c>
      <c r="C141" s="85">
        <f t="shared" si="3"/>
        <v>0</v>
      </c>
      <c r="D141" s="85">
        <f t="shared" si="3"/>
        <v>0</v>
      </c>
      <c r="E141" s="138">
        <f t="shared" si="3"/>
        <v>0</v>
      </c>
    </row>
    <row r="142" spans="1:5" ht="12.75" customHeight="1" x14ac:dyDescent="0.2">
      <c r="A142" s="55" t="str">
        <f>"         "&amp;Labels!C95</f>
        <v xml:space="preserve">         Total</v>
      </c>
      <c r="B142" s="85">
        <f t="shared" si="3"/>
        <v>0</v>
      </c>
      <c r="C142" s="85">
        <f t="shared" si="3"/>
        <v>0</v>
      </c>
      <c r="D142" s="85">
        <f t="shared" si="3"/>
        <v>0</v>
      </c>
      <c r="E142" s="138">
        <f t="shared" si="3"/>
        <v>0</v>
      </c>
    </row>
    <row r="143" spans="1:5" ht="12.75" customHeight="1" x14ac:dyDescent="0.2">
      <c r="A143" s="55" t="str">
        <f>"            "&amp;Labels!B114</f>
        <v xml:space="preserve">            Q1</v>
      </c>
      <c r="B143" s="86">
        <f t="shared" si="3"/>
        <v>0</v>
      </c>
      <c r="C143" s="86">
        <f t="shared" si="3"/>
        <v>0</v>
      </c>
      <c r="D143" s="86">
        <f t="shared" si="3"/>
        <v>0</v>
      </c>
      <c r="E143" s="139">
        <f t="shared" si="3"/>
        <v>0</v>
      </c>
    </row>
    <row r="144" spans="1:5" ht="12.75" customHeight="1" x14ac:dyDescent="0.2">
      <c r="A144" s="55" t="str">
        <f>"            "&amp;Labels!B115</f>
        <v xml:space="preserve">            Q2</v>
      </c>
      <c r="B144" s="86">
        <f t="shared" si="3"/>
        <v>0</v>
      </c>
      <c r="C144" s="86">
        <f t="shared" si="3"/>
        <v>0</v>
      </c>
      <c r="D144" s="86">
        <f t="shared" si="3"/>
        <v>0</v>
      </c>
      <c r="E144" s="139">
        <f t="shared" si="3"/>
        <v>0</v>
      </c>
    </row>
    <row r="145" spans="1:5" ht="12.75" customHeight="1" x14ac:dyDescent="0.2">
      <c r="A145" s="55" t="str">
        <f>"            "&amp;Labels!B116</f>
        <v xml:space="preserve">            Q3</v>
      </c>
      <c r="B145" s="86">
        <f t="shared" si="3"/>
        <v>0</v>
      </c>
      <c r="C145" s="86">
        <f t="shared" si="3"/>
        <v>0</v>
      </c>
      <c r="D145" s="86">
        <f t="shared" si="3"/>
        <v>0</v>
      </c>
      <c r="E145" s="139">
        <f t="shared" si="3"/>
        <v>0</v>
      </c>
    </row>
    <row r="146" spans="1:5" ht="12.75" customHeight="1" x14ac:dyDescent="0.2">
      <c r="A146" s="55" t="str">
        <f>"            "&amp;Labels!B117</f>
        <v xml:space="preserve">            Q4</v>
      </c>
      <c r="B146" s="86">
        <f t="shared" si="3"/>
        <v>0</v>
      </c>
      <c r="C146" s="86">
        <f t="shared" si="3"/>
        <v>0</v>
      </c>
      <c r="D146" s="86">
        <f t="shared" si="3"/>
        <v>0</v>
      </c>
      <c r="E146" s="139">
        <f t="shared" si="3"/>
        <v>0</v>
      </c>
    </row>
    <row r="147" spans="1:5" ht="12.75" customHeight="1" x14ac:dyDescent="0.2">
      <c r="A147" s="55" t="str">
        <f>"            "&amp;Labels!C113</f>
        <v xml:space="preserve">            Total</v>
      </c>
      <c r="B147" s="85">
        <f>SUM(B104,B123)</f>
        <v>0</v>
      </c>
      <c r="C147" s="85">
        <f>SUM(C104,C123)</f>
        <v>0</v>
      </c>
      <c r="D147" s="85">
        <f>SUM(D104,D123)</f>
        <v>0</v>
      </c>
      <c r="E147" s="138">
        <f>SUM(E104,E123)</f>
        <v>0</v>
      </c>
    </row>
    <row r="148" spans="1:5" ht="12.75" customHeight="1" x14ac:dyDescent="0.2">
      <c r="A148" s="52" t="str">
        <f>"   "&amp;Labels!B101</f>
        <v xml:space="preserve">   West</v>
      </c>
      <c r="B148" s="83"/>
      <c r="C148" s="83"/>
      <c r="D148" s="83"/>
      <c r="E148" s="135"/>
    </row>
    <row r="149" spans="1:5" ht="12.75" customHeight="1" x14ac:dyDescent="0.2">
      <c r="A149" s="55" t="str">
        <f>"      "&amp;Labels!B92</f>
        <v xml:space="preserve">      Direct</v>
      </c>
      <c r="B149" s="85"/>
      <c r="C149" s="85"/>
      <c r="D149" s="85"/>
      <c r="E149" s="138"/>
    </row>
    <row r="150" spans="1:5" ht="12.75" customHeight="1" x14ac:dyDescent="0.2">
      <c r="A150" s="55" t="str">
        <f>"         "&amp;Labels!B96</f>
        <v xml:space="preserve">         Direct</v>
      </c>
      <c r="B150" s="85"/>
      <c r="C150" s="85"/>
      <c r="D150" s="85"/>
      <c r="E150" s="138"/>
    </row>
    <row r="151" spans="1:5" ht="12.75" customHeight="1" x14ac:dyDescent="0.2">
      <c r="A151" s="55" t="str">
        <f>"            "&amp;Labels!B114</f>
        <v xml:space="preserve">            Q1</v>
      </c>
      <c r="B151" s="86">
        <f>Regression!B158*'(Other Variables)'!J137</f>
        <v>0</v>
      </c>
      <c r="C151" s="86">
        <f>Regression!B158*'(Other Variables)'!K137</f>
        <v>0</v>
      </c>
      <c r="D151" s="86">
        <f>Regression!B158*'(Other Variables)'!L137</f>
        <v>0</v>
      </c>
      <c r="E151" s="139">
        <f>Regression!B158*'(Other Variables)'!M137</f>
        <v>0</v>
      </c>
    </row>
    <row r="152" spans="1:5" ht="12.75" customHeight="1" x14ac:dyDescent="0.2">
      <c r="A152" s="55" t="str">
        <f>"            "&amp;Labels!B115</f>
        <v xml:space="preserve">            Q2</v>
      </c>
      <c r="B152" s="86">
        <f>Regression!C158*'(Other Variables)'!J138</f>
        <v>0</v>
      </c>
      <c r="C152" s="86">
        <f>Regression!C158*'(Other Variables)'!K138</f>
        <v>0</v>
      </c>
      <c r="D152" s="86">
        <f>Regression!C158*'(Other Variables)'!L138</f>
        <v>0</v>
      </c>
      <c r="E152" s="139">
        <f>Regression!C158*'(Other Variables)'!M138</f>
        <v>0</v>
      </c>
    </row>
    <row r="153" spans="1:5" ht="12.75" customHeight="1" x14ac:dyDescent="0.2">
      <c r="A153" s="55" t="str">
        <f>"            "&amp;Labels!B116</f>
        <v xml:space="preserve">            Q3</v>
      </c>
      <c r="B153" s="86">
        <f>Regression!D158*'(Other Variables)'!J139</f>
        <v>0</v>
      </c>
      <c r="C153" s="86">
        <f>Regression!D158*'(Other Variables)'!K139</f>
        <v>0</v>
      </c>
      <c r="D153" s="86">
        <f>Regression!D158*'(Other Variables)'!L139</f>
        <v>0</v>
      </c>
      <c r="E153" s="139">
        <f>Regression!D158*'(Other Variables)'!M139</f>
        <v>0</v>
      </c>
    </row>
    <row r="154" spans="1:5" ht="12.75" customHeight="1" x14ac:dyDescent="0.2">
      <c r="A154" s="55" t="str">
        <f>"            "&amp;Labels!B117</f>
        <v xml:space="preserve">            Q4</v>
      </c>
      <c r="B154" s="86">
        <f>Regression!E158*'(Other Variables)'!J140</f>
        <v>0</v>
      </c>
      <c r="C154" s="86">
        <f>Regression!E158*'(Other Variables)'!K140</f>
        <v>0</v>
      </c>
      <c r="D154" s="86">
        <f>Regression!E158*'(Other Variables)'!L140</f>
        <v>0</v>
      </c>
      <c r="E154" s="139">
        <f>Regression!E158*'(Other Variables)'!M140</f>
        <v>0</v>
      </c>
    </row>
    <row r="155" spans="1:5" ht="12.75" customHeight="1" x14ac:dyDescent="0.2">
      <c r="A155" s="55" t="str">
        <f>"            "&amp;Labels!C113</f>
        <v xml:space="preserve">            Total</v>
      </c>
      <c r="B155" s="85">
        <f>SUM(B151:B154)</f>
        <v>0</v>
      </c>
      <c r="C155" s="85">
        <f>SUM(C151:C154)</f>
        <v>0</v>
      </c>
      <c r="D155" s="85">
        <f>SUM(D151:D154)</f>
        <v>0</v>
      </c>
      <c r="E155" s="138">
        <f>SUM(E151:E154)</f>
        <v>0</v>
      </c>
    </row>
    <row r="156" spans="1:5" ht="12.75" customHeight="1" x14ac:dyDescent="0.2">
      <c r="A156" s="55" t="str">
        <f>"         "&amp;Labels!B97</f>
        <v xml:space="preserve">         Indirect</v>
      </c>
      <c r="B156" s="85"/>
      <c r="C156" s="85"/>
      <c r="D156" s="85"/>
      <c r="E156" s="138"/>
    </row>
    <row r="157" spans="1:5" ht="12.75" customHeight="1" x14ac:dyDescent="0.2">
      <c r="A157" s="55" t="str">
        <f>"            "&amp;Labels!B114</f>
        <v xml:space="preserve">            Q1</v>
      </c>
      <c r="B157" s="86">
        <f>Regression!B159*'(Other Variables)'!J137</f>
        <v>0</v>
      </c>
      <c r="C157" s="86">
        <f>Regression!B159*'(Other Variables)'!K137</f>
        <v>0</v>
      </c>
      <c r="D157" s="86">
        <f>Regression!B159*'(Other Variables)'!L137</f>
        <v>0</v>
      </c>
      <c r="E157" s="139">
        <f>Regression!B159*'(Other Variables)'!M137</f>
        <v>0</v>
      </c>
    </row>
    <row r="158" spans="1:5" ht="12.75" customHeight="1" x14ac:dyDescent="0.2">
      <c r="A158" s="55" t="str">
        <f>"            "&amp;Labels!B115</f>
        <v xml:space="preserve">            Q2</v>
      </c>
      <c r="B158" s="86">
        <f>Regression!C159*'(Other Variables)'!J138</f>
        <v>0</v>
      </c>
      <c r="C158" s="86">
        <f>Regression!C159*'(Other Variables)'!K138</f>
        <v>0</v>
      </c>
      <c r="D158" s="86">
        <f>Regression!C159*'(Other Variables)'!L138</f>
        <v>0</v>
      </c>
      <c r="E158" s="139">
        <f>Regression!C159*'(Other Variables)'!M138</f>
        <v>0</v>
      </c>
    </row>
    <row r="159" spans="1:5" ht="12.75" customHeight="1" x14ac:dyDescent="0.2">
      <c r="A159" s="55" t="str">
        <f>"            "&amp;Labels!B116</f>
        <v xml:space="preserve">            Q3</v>
      </c>
      <c r="B159" s="86">
        <f>Regression!D159*'(Other Variables)'!J139</f>
        <v>0</v>
      </c>
      <c r="C159" s="86">
        <f>Regression!D159*'(Other Variables)'!K139</f>
        <v>0</v>
      </c>
      <c r="D159" s="86">
        <f>Regression!D159*'(Other Variables)'!L139</f>
        <v>0</v>
      </c>
      <c r="E159" s="139">
        <f>Regression!D159*'(Other Variables)'!M139</f>
        <v>0</v>
      </c>
    </row>
    <row r="160" spans="1:5" ht="12.75" customHeight="1" x14ac:dyDescent="0.2">
      <c r="A160" s="55" t="str">
        <f>"            "&amp;Labels!B117</f>
        <v xml:space="preserve">            Q4</v>
      </c>
      <c r="B160" s="86">
        <f>Regression!E159*'(Other Variables)'!J140</f>
        <v>0</v>
      </c>
      <c r="C160" s="86">
        <f>Regression!E159*'(Other Variables)'!K140</f>
        <v>0</v>
      </c>
      <c r="D160" s="86">
        <f>Regression!E159*'(Other Variables)'!L140</f>
        <v>0</v>
      </c>
      <c r="E160" s="139">
        <f>Regression!E159*'(Other Variables)'!M140</f>
        <v>0</v>
      </c>
    </row>
    <row r="161" spans="1:5" ht="12.75" customHeight="1" x14ac:dyDescent="0.2">
      <c r="A161" s="55" t="str">
        <f>"            "&amp;Labels!C113</f>
        <v xml:space="preserve">            Total</v>
      </c>
      <c r="B161" s="85">
        <f>SUM(B157:B160)</f>
        <v>0</v>
      </c>
      <c r="C161" s="85">
        <f>SUM(C157:C160)</f>
        <v>0</v>
      </c>
      <c r="D161" s="85">
        <f>SUM(D157:D160)</f>
        <v>0</v>
      </c>
      <c r="E161" s="138">
        <f>SUM(E157:E160)</f>
        <v>0</v>
      </c>
    </row>
    <row r="162" spans="1:5" ht="12.75" customHeight="1" x14ac:dyDescent="0.2">
      <c r="A162" s="55" t="str">
        <f>"         "&amp;Labels!C95</f>
        <v xml:space="preserve">         Total</v>
      </c>
      <c r="B162" s="85">
        <f>SUM(B155,B161)</f>
        <v>0</v>
      </c>
      <c r="C162" s="85">
        <f>SUM(C155,C161)</f>
        <v>0</v>
      </c>
      <c r="D162" s="85">
        <f>SUM(D155,D161)</f>
        <v>0</v>
      </c>
      <c r="E162" s="138">
        <f>SUM(E155,E161)</f>
        <v>0</v>
      </c>
    </row>
    <row r="163" spans="1:5" ht="12.75" customHeight="1" x14ac:dyDescent="0.2">
      <c r="A163" s="55" t="str">
        <f>"            "&amp;Labels!B114</f>
        <v xml:space="preserve">            Q1</v>
      </c>
      <c r="B163" s="86">
        <f t="shared" ref="B163:E167" si="4">SUM(B151,B157)</f>
        <v>0</v>
      </c>
      <c r="C163" s="86">
        <f t="shared" si="4"/>
        <v>0</v>
      </c>
      <c r="D163" s="86">
        <f t="shared" si="4"/>
        <v>0</v>
      </c>
      <c r="E163" s="139">
        <f t="shared" si="4"/>
        <v>0</v>
      </c>
    </row>
    <row r="164" spans="1:5" ht="12.75" customHeight="1" x14ac:dyDescent="0.2">
      <c r="A164" s="55" t="str">
        <f>"            "&amp;Labels!B115</f>
        <v xml:space="preserve">            Q2</v>
      </c>
      <c r="B164" s="86">
        <f t="shared" si="4"/>
        <v>0</v>
      </c>
      <c r="C164" s="86">
        <f t="shared" si="4"/>
        <v>0</v>
      </c>
      <c r="D164" s="86">
        <f t="shared" si="4"/>
        <v>0</v>
      </c>
      <c r="E164" s="139">
        <f t="shared" si="4"/>
        <v>0</v>
      </c>
    </row>
    <row r="165" spans="1:5" ht="12.75" customHeight="1" x14ac:dyDescent="0.2">
      <c r="A165" s="55" t="str">
        <f>"            "&amp;Labels!B116</f>
        <v xml:space="preserve">            Q3</v>
      </c>
      <c r="B165" s="86">
        <f t="shared" si="4"/>
        <v>0</v>
      </c>
      <c r="C165" s="86">
        <f t="shared" si="4"/>
        <v>0</v>
      </c>
      <c r="D165" s="86">
        <f t="shared" si="4"/>
        <v>0</v>
      </c>
      <c r="E165" s="139">
        <f t="shared" si="4"/>
        <v>0</v>
      </c>
    </row>
    <row r="166" spans="1:5" ht="12.75" customHeight="1" x14ac:dyDescent="0.2">
      <c r="A166" s="55" t="str">
        <f>"            "&amp;Labels!B117</f>
        <v xml:space="preserve">            Q4</v>
      </c>
      <c r="B166" s="86">
        <f t="shared" si="4"/>
        <v>0</v>
      </c>
      <c r="C166" s="86">
        <f t="shared" si="4"/>
        <v>0</v>
      </c>
      <c r="D166" s="86">
        <f t="shared" si="4"/>
        <v>0</v>
      </c>
      <c r="E166" s="139">
        <f t="shared" si="4"/>
        <v>0</v>
      </c>
    </row>
    <row r="167" spans="1:5" ht="12.75" customHeight="1" x14ac:dyDescent="0.2">
      <c r="A167" s="55" t="str">
        <f>"            "&amp;Labels!C113</f>
        <v xml:space="preserve">            Total</v>
      </c>
      <c r="B167" s="85">
        <f t="shared" si="4"/>
        <v>0</v>
      </c>
      <c r="C167" s="85">
        <f t="shared" si="4"/>
        <v>0</v>
      </c>
      <c r="D167" s="85">
        <f t="shared" si="4"/>
        <v>0</v>
      </c>
      <c r="E167" s="138">
        <f t="shared" si="4"/>
        <v>0</v>
      </c>
    </row>
    <row r="168" spans="1:5" ht="12.75" customHeight="1" x14ac:dyDescent="0.2">
      <c r="A168" s="55" t="str">
        <f>"      "&amp;Labels!B93</f>
        <v xml:space="preserve">      Indirect</v>
      </c>
      <c r="B168" s="85"/>
      <c r="C168" s="85"/>
      <c r="D168" s="85"/>
      <c r="E168" s="138"/>
    </row>
    <row r="169" spans="1:5" ht="12.75" customHeight="1" x14ac:dyDescent="0.2">
      <c r="A169" s="55" t="str">
        <f>"         "&amp;Labels!B96</f>
        <v xml:space="preserve">         Direct</v>
      </c>
      <c r="B169" s="85"/>
      <c r="C169" s="85"/>
      <c r="D169" s="85"/>
      <c r="E169" s="138"/>
    </row>
    <row r="170" spans="1:5" ht="12.75" customHeight="1" x14ac:dyDescent="0.2">
      <c r="A170" s="55" t="str">
        <f>"            "&amp;Labels!B114</f>
        <v xml:space="preserve">            Q1</v>
      </c>
      <c r="B170" s="86">
        <f>Regression!B161*'(Other Variables)'!J137</f>
        <v>0</v>
      </c>
      <c r="C170" s="86">
        <f>Regression!B161*'(Other Variables)'!K137</f>
        <v>0</v>
      </c>
      <c r="D170" s="86">
        <f>Regression!B161*'(Other Variables)'!L137</f>
        <v>0</v>
      </c>
      <c r="E170" s="139">
        <f>Regression!B161*'(Other Variables)'!M137</f>
        <v>0</v>
      </c>
    </row>
    <row r="171" spans="1:5" ht="12.75" customHeight="1" x14ac:dyDescent="0.2">
      <c r="A171" s="55" t="str">
        <f>"            "&amp;Labels!B115</f>
        <v xml:space="preserve">            Q2</v>
      </c>
      <c r="B171" s="86">
        <f>Regression!C161*'(Other Variables)'!J138</f>
        <v>0</v>
      </c>
      <c r="C171" s="86">
        <f>Regression!C161*'(Other Variables)'!K138</f>
        <v>0</v>
      </c>
      <c r="D171" s="86">
        <f>Regression!C161*'(Other Variables)'!L138</f>
        <v>0</v>
      </c>
      <c r="E171" s="139">
        <f>Regression!C161*'(Other Variables)'!M138</f>
        <v>0</v>
      </c>
    </row>
    <row r="172" spans="1:5" ht="12.75" customHeight="1" x14ac:dyDescent="0.2">
      <c r="A172" s="55" t="str">
        <f>"            "&amp;Labels!B116</f>
        <v xml:space="preserve">            Q3</v>
      </c>
      <c r="B172" s="86">
        <f>Regression!D161*'(Other Variables)'!J139</f>
        <v>0</v>
      </c>
      <c r="C172" s="86">
        <f>Regression!D161*'(Other Variables)'!K139</f>
        <v>0</v>
      </c>
      <c r="D172" s="86">
        <f>Regression!D161*'(Other Variables)'!L139</f>
        <v>0</v>
      </c>
      <c r="E172" s="139">
        <f>Regression!D161*'(Other Variables)'!M139</f>
        <v>0</v>
      </c>
    </row>
    <row r="173" spans="1:5" ht="12.75" customHeight="1" x14ac:dyDescent="0.2">
      <c r="A173" s="55" t="str">
        <f>"            "&amp;Labels!B117</f>
        <v xml:space="preserve">            Q4</v>
      </c>
      <c r="B173" s="86">
        <f>Regression!E161*'(Other Variables)'!J140</f>
        <v>0</v>
      </c>
      <c r="C173" s="86">
        <f>Regression!E161*'(Other Variables)'!K140</f>
        <v>0</v>
      </c>
      <c r="D173" s="86">
        <f>Regression!E161*'(Other Variables)'!L140</f>
        <v>0</v>
      </c>
      <c r="E173" s="139">
        <f>Regression!E161*'(Other Variables)'!M140</f>
        <v>0</v>
      </c>
    </row>
    <row r="174" spans="1:5" ht="12.75" customHeight="1" x14ac:dyDescent="0.2">
      <c r="A174" s="55" t="str">
        <f>"            "&amp;Labels!C113</f>
        <v xml:space="preserve">            Total</v>
      </c>
      <c r="B174" s="85">
        <f>SUM(B170:B173)</f>
        <v>0</v>
      </c>
      <c r="C174" s="85">
        <f>SUM(C170:C173)</f>
        <v>0</v>
      </c>
      <c r="D174" s="85">
        <f>SUM(D170:D173)</f>
        <v>0</v>
      </c>
      <c r="E174" s="138">
        <f>SUM(E170:E173)</f>
        <v>0</v>
      </c>
    </row>
    <row r="175" spans="1:5" ht="12.75" customHeight="1" x14ac:dyDescent="0.2">
      <c r="A175" s="55" t="str">
        <f>"         "&amp;Labels!B97</f>
        <v xml:space="preserve">         Indirect</v>
      </c>
      <c r="B175" s="85"/>
      <c r="C175" s="85"/>
      <c r="D175" s="85"/>
      <c r="E175" s="138"/>
    </row>
    <row r="176" spans="1:5" ht="12.75" customHeight="1" x14ac:dyDescent="0.2">
      <c r="A176" s="55" t="str">
        <f>"            "&amp;Labels!B114</f>
        <v xml:space="preserve">            Q1</v>
      </c>
      <c r="B176" s="86">
        <f>Regression!B162*'(Other Variables)'!J137</f>
        <v>0</v>
      </c>
      <c r="C176" s="86">
        <f>Regression!B162*'(Other Variables)'!K137</f>
        <v>0</v>
      </c>
      <c r="D176" s="86">
        <f>Regression!B162*'(Other Variables)'!L137</f>
        <v>0</v>
      </c>
      <c r="E176" s="139">
        <f>Regression!B162*'(Other Variables)'!M137</f>
        <v>0</v>
      </c>
    </row>
    <row r="177" spans="1:5" ht="12.75" customHeight="1" x14ac:dyDescent="0.2">
      <c r="A177" s="55" t="str">
        <f>"            "&amp;Labels!B115</f>
        <v xml:space="preserve">            Q2</v>
      </c>
      <c r="B177" s="86">
        <f>Regression!C162*'(Other Variables)'!J138</f>
        <v>0</v>
      </c>
      <c r="C177" s="86">
        <f>Regression!C162*'(Other Variables)'!K138</f>
        <v>0</v>
      </c>
      <c r="D177" s="86">
        <f>Regression!C162*'(Other Variables)'!L138</f>
        <v>0</v>
      </c>
      <c r="E177" s="139">
        <f>Regression!C162*'(Other Variables)'!M138</f>
        <v>0</v>
      </c>
    </row>
    <row r="178" spans="1:5" ht="12.75" customHeight="1" x14ac:dyDescent="0.2">
      <c r="A178" s="55" t="str">
        <f>"            "&amp;Labels!B116</f>
        <v xml:space="preserve">            Q3</v>
      </c>
      <c r="B178" s="86">
        <f>Regression!D162*'(Other Variables)'!J139</f>
        <v>0</v>
      </c>
      <c r="C178" s="86">
        <f>Regression!D162*'(Other Variables)'!K139</f>
        <v>0</v>
      </c>
      <c r="D178" s="86">
        <f>Regression!D162*'(Other Variables)'!L139</f>
        <v>0</v>
      </c>
      <c r="E178" s="139">
        <f>Regression!D162*'(Other Variables)'!M139</f>
        <v>0</v>
      </c>
    </row>
    <row r="179" spans="1:5" ht="12.75" customHeight="1" x14ac:dyDescent="0.2">
      <c r="A179" s="55" t="str">
        <f>"            "&amp;Labels!B117</f>
        <v xml:space="preserve">            Q4</v>
      </c>
      <c r="B179" s="86">
        <f>Regression!E162*'(Other Variables)'!J140</f>
        <v>0</v>
      </c>
      <c r="C179" s="86">
        <f>Regression!E162*'(Other Variables)'!K140</f>
        <v>0</v>
      </c>
      <c r="D179" s="86">
        <f>Regression!E162*'(Other Variables)'!L140</f>
        <v>0</v>
      </c>
      <c r="E179" s="139">
        <f>Regression!E162*'(Other Variables)'!M140</f>
        <v>0</v>
      </c>
    </row>
    <row r="180" spans="1:5" ht="12.75" customHeight="1" x14ac:dyDescent="0.2">
      <c r="A180" s="55" t="str">
        <f>"            "&amp;Labels!C113</f>
        <v xml:space="preserve">            Total</v>
      </c>
      <c r="B180" s="85">
        <f>SUM(B176:B179)</f>
        <v>0</v>
      </c>
      <c r="C180" s="85">
        <f>SUM(C176:C179)</f>
        <v>0</v>
      </c>
      <c r="D180" s="85">
        <f>SUM(D176:D179)</f>
        <v>0</v>
      </c>
      <c r="E180" s="138">
        <f>SUM(E176:E179)</f>
        <v>0</v>
      </c>
    </row>
    <row r="181" spans="1:5" ht="12.75" customHeight="1" x14ac:dyDescent="0.2">
      <c r="A181" s="55" t="str">
        <f>"         "&amp;Labels!C95</f>
        <v xml:space="preserve">         Total</v>
      </c>
      <c r="B181" s="85">
        <f>SUM(B174,B180)</f>
        <v>0</v>
      </c>
      <c r="C181" s="85">
        <f>SUM(C174,C180)</f>
        <v>0</v>
      </c>
      <c r="D181" s="85">
        <f>SUM(D174,D180)</f>
        <v>0</v>
      </c>
      <c r="E181" s="138">
        <f>SUM(E174,E180)</f>
        <v>0</v>
      </c>
    </row>
    <row r="182" spans="1:5" ht="12.75" customHeight="1" x14ac:dyDescent="0.2">
      <c r="A182" s="55" t="str">
        <f>"            "&amp;Labels!B114</f>
        <v xml:space="preserve">            Q1</v>
      </c>
      <c r="B182" s="86">
        <f t="shared" ref="B182:E186" si="5">SUM(B170,B176)</f>
        <v>0</v>
      </c>
      <c r="C182" s="86">
        <f t="shared" si="5"/>
        <v>0</v>
      </c>
      <c r="D182" s="86">
        <f t="shared" si="5"/>
        <v>0</v>
      </c>
      <c r="E182" s="139">
        <f t="shared" si="5"/>
        <v>0</v>
      </c>
    </row>
    <row r="183" spans="1:5" ht="12.75" customHeight="1" x14ac:dyDescent="0.2">
      <c r="A183" s="55" t="str">
        <f>"            "&amp;Labels!B115</f>
        <v xml:space="preserve">            Q2</v>
      </c>
      <c r="B183" s="86">
        <f t="shared" si="5"/>
        <v>0</v>
      </c>
      <c r="C183" s="86">
        <f t="shared" si="5"/>
        <v>0</v>
      </c>
      <c r="D183" s="86">
        <f t="shared" si="5"/>
        <v>0</v>
      </c>
      <c r="E183" s="139">
        <f t="shared" si="5"/>
        <v>0</v>
      </c>
    </row>
    <row r="184" spans="1:5" ht="12.75" customHeight="1" x14ac:dyDescent="0.2">
      <c r="A184" s="55" t="str">
        <f>"            "&amp;Labels!B116</f>
        <v xml:space="preserve">            Q3</v>
      </c>
      <c r="B184" s="86">
        <f t="shared" si="5"/>
        <v>0</v>
      </c>
      <c r="C184" s="86">
        <f t="shared" si="5"/>
        <v>0</v>
      </c>
      <c r="D184" s="86">
        <f t="shared" si="5"/>
        <v>0</v>
      </c>
      <c r="E184" s="139">
        <f t="shared" si="5"/>
        <v>0</v>
      </c>
    </row>
    <row r="185" spans="1:5" ht="12.75" customHeight="1" x14ac:dyDescent="0.2">
      <c r="A185" s="55" t="str">
        <f>"            "&amp;Labels!B117</f>
        <v xml:space="preserve">            Q4</v>
      </c>
      <c r="B185" s="86">
        <f t="shared" si="5"/>
        <v>0</v>
      </c>
      <c r="C185" s="86">
        <f t="shared" si="5"/>
        <v>0</v>
      </c>
      <c r="D185" s="86">
        <f t="shared" si="5"/>
        <v>0</v>
      </c>
      <c r="E185" s="139">
        <f t="shared" si="5"/>
        <v>0</v>
      </c>
    </row>
    <row r="186" spans="1:5" ht="12.75" customHeight="1" x14ac:dyDescent="0.2">
      <c r="A186" s="55" t="str">
        <f>"            "&amp;Labels!C113</f>
        <v xml:space="preserve">            Total</v>
      </c>
      <c r="B186" s="85">
        <f t="shared" si="5"/>
        <v>0</v>
      </c>
      <c r="C186" s="85">
        <f t="shared" si="5"/>
        <v>0</v>
      </c>
      <c r="D186" s="85">
        <f t="shared" si="5"/>
        <v>0</v>
      </c>
      <c r="E186" s="138">
        <f t="shared" si="5"/>
        <v>0</v>
      </c>
    </row>
    <row r="187" spans="1:5" ht="12.75" customHeight="1" x14ac:dyDescent="0.2">
      <c r="A187" s="52" t="str">
        <f>"      "&amp;Labels!C91</f>
        <v xml:space="preserve">      Total</v>
      </c>
      <c r="B187" s="83">
        <f>SUM(B162,B181)</f>
        <v>0</v>
      </c>
      <c r="C187" s="83">
        <f>SUM(C162,C181)</f>
        <v>0</v>
      </c>
      <c r="D187" s="83">
        <f>SUM(D162,D181)</f>
        <v>0</v>
      </c>
      <c r="E187" s="135">
        <f>SUM(E162,E181)</f>
        <v>0</v>
      </c>
    </row>
    <row r="188" spans="1:5" ht="12.75" customHeight="1" x14ac:dyDescent="0.2">
      <c r="A188" s="55" t="str">
        <f>"         "&amp;Labels!B96</f>
        <v xml:space="preserve">         Direct</v>
      </c>
      <c r="B188" s="85"/>
      <c r="C188" s="85"/>
      <c r="D188" s="85"/>
      <c r="E188" s="138"/>
    </row>
    <row r="189" spans="1:5" ht="12.75" customHeight="1" x14ac:dyDescent="0.2">
      <c r="A189" s="55" t="str">
        <f>"            "&amp;Labels!B114</f>
        <v xml:space="preserve">            Q1</v>
      </c>
      <c r="B189" s="86">
        <f t="shared" ref="B189:E193" si="6">SUM(B151,B170)</f>
        <v>0</v>
      </c>
      <c r="C189" s="86">
        <f t="shared" si="6"/>
        <v>0</v>
      </c>
      <c r="D189" s="86">
        <f t="shared" si="6"/>
        <v>0</v>
      </c>
      <c r="E189" s="139">
        <f t="shared" si="6"/>
        <v>0</v>
      </c>
    </row>
    <row r="190" spans="1:5" ht="12.75" customHeight="1" x14ac:dyDescent="0.2">
      <c r="A190" s="55" t="str">
        <f>"            "&amp;Labels!B115</f>
        <v xml:space="preserve">            Q2</v>
      </c>
      <c r="B190" s="86">
        <f t="shared" si="6"/>
        <v>0</v>
      </c>
      <c r="C190" s="86">
        <f t="shared" si="6"/>
        <v>0</v>
      </c>
      <c r="D190" s="86">
        <f t="shared" si="6"/>
        <v>0</v>
      </c>
      <c r="E190" s="139">
        <f t="shared" si="6"/>
        <v>0</v>
      </c>
    </row>
    <row r="191" spans="1:5" ht="12.75" customHeight="1" x14ac:dyDescent="0.2">
      <c r="A191" s="55" t="str">
        <f>"            "&amp;Labels!B116</f>
        <v xml:space="preserve">            Q3</v>
      </c>
      <c r="B191" s="86">
        <f t="shared" si="6"/>
        <v>0</v>
      </c>
      <c r="C191" s="86">
        <f t="shared" si="6"/>
        <v>0</v>
      </c>
      <c r="D191" s="86">
        <f t="shared" si="6"/>
        <v>0</v>
      </c>
      <c r="E191" s="139">
        <f t="shared" si="6"/>
        <v>0</v>
      </c>
    </row>
    <row r="192" spans="1:5" ht="12.75" customHeight="1" x14ac:dyDescent="0.2">
      <c r="A192" s="55" t="str">
        <f>"            "&amp;Labels!B117</f>
        <v xml:space="preserve">            Q4</v>
      </c>
      <c r="B192" s="86">
        <f t="shared" si="6"/>
        <v>0</v>
      </c>
      <c r="C192" s="86">
        <f t="shared" si="6"/>
        <v>0</v>
      </c>
      <c r="D192" s="86">
        <f t="shared" si="6"/>
        <v>0</v>
      </c>
      <c r="E192" s="139">
        <f t="shared" si="6"/>
        <v>0</v>
      </c>
    </row>
    <row r="193" spans="1:5" ht="12.75" customHeight="1" x14ac:dyDescent="0.2">
      <c r="A193" s="55" t="str">
        <f>"            "&amp;Labels!C113</f>
        <v xml:space="preserve">            Total</v>
      </c>
      <c r="B193" s="85">
        <f t="shared" si="6"/>
        <v>0</v>
      </c>
      <c r="C193" s="85">
        <f t="shared" si="6"/>
        <v>0</v>
      </c>
      <c r="D193" s="85">
        <f t="shared" si="6"/>
        <v>0</v>
      </c>
      <c r="E193" s="138">
        <f t="shared" si="6"/>
        <v>0</v>
      </c>
    </row>
    <row r="194" spans="1:5" ht="12.75" customHeight="1" x14ac:dyDescent="0.2">
      <c r="A194" s="55" t="str">
        <f>"         "&amp;Labels!B97</f>
        <v xml:space="preserve">         Indirect</v>
      </c>
      <c r="B194" s="85"/>
      <c r="C194" s="85"/>
      <c r="D194" s="85"/>
      <c r="E194" s="138"/>
    </row>
    <row r="195" spans="1:5" ht="12.75" customHeight="1" x14ac:dyDescent="0.2">
      <c r="A195" s="55" t="str">
        <f>"            "&amp;Labels!B114</f>
        <v xml:space="preserve">            Q1</v>
      </c>
      <c r="B195" s="86">
        <f t="shared" ref="B195:E204" si="7">SUM(B157,B176)</f>
        <v>0</v>
      </c>
      <c r="C195" s="86">
        <f t="shared" si="7"/>
        <v>0</v>
      </c>
      <c r="D195" s="86">
        <f t="shared" si="7"/>
        <v>0</v>
      </c>
      <c r="E195" s="139">
        <f t="shared" si="7"/>
        <v>0</v>
      </c>
    </row>
    <row r="196" spans="1:5" ht="12.75" customHeight="1" x14ac:dyDescent="0.2">
      <c r="A196" s="55" t="str">
        <f>"            "&amp;Labels!B115</f>
        <v xml:space="preserve">            Q2</v>
      </c>
      <c r="B196" s="86">
        <f t="shared" si="7"/>
        <v>0</v>
      </c>
      <c r="C196" s="86">
        <f t="shared" si="7"/>
        <v>0</v>
      </c>
      <c r="D196" s="86">
        <f t="shared" si="7"/>
        <v>0</v>
      </c>
      <c r="E196" s="139">
        <f t="shared" si="7"/>
        <v>0</v>
      </c>
    </row>
    <row r="197" spans="1:5" ht="12.75" customHeight="1" x14ac:dyDescent="0.2">
      <c r="A197" s="55" t="str">
        <f>"            "&amp;Labels!B116</f>
        <v xml:space="preserve">            Q3</v>
      </c>
      <c r="B197" s="86">
        <f t="shared" si="7"/>
        <v>0</v>
      </c>
      <c r="C197" s="86">
        <f t="shared" si="7"/>
        <v>0</v>
      </c>
      <c r="D197" s="86">
        <f t="shared" si="7"/>
        <v>0</v>
      </c>
      <c r="E197" s="139">
        <f t="shared" si="7"/>
        <v>0</v>
      </c>
    </row>
    <row r="198" spans="1:5" ht="12.75" customHeight="1" x14ac:dyDescent="0.2">
      <c r="A198" s="55" t="str">
        <f>"            "&amp;Labels!B117</f>
        <v xml:space="preserve">            Q4</v>
      </c>
      <c r="B198" s="86">
        <f t="shared" si="7"/>
        <v>0</v>
      </c>
      <c r="C198" s="86">
        <f t="shared" si="7"/>
        <v>0</v>
      </c>
      <c r="D198" s="86">
        <f t="shared" si="7"/>
        <v>0</v>
      </c>
      <c r="E198" s="139">
        <f t="shared" si="7"/>
        <v>0</v>
      </c>
    </row>
    <row r="199" spans="1:5" ht="12.75" customHeight="1" x14ac:dyDescent="0.2">
      <c r="A199" s="55" t="str">
        <f>"            "&amp;Labels!C113</f>
        <v xml:space="preserve">            Total</v>
      </c>
      <c r="B199" s="85">
        <f t="shared" si="7"/>
        <v>0</v>
      </c>
      <c r="C199" s="85">
        <f t="shared" si="7"/>
        <v>0</v>
      </c>
      <c r="D199" s="85">
        <f t="shared" si="7"/>
        <v>0</v>
      </c>
      <c r="E199" s="138">
        <f t="shared" si="7"/>
        <v>0</v>
      </c>
    </row>
    <row r="200" spans="1:5" ht="12.75" customHeight="1" x14ac:dyDescent="0.2">
      <c r="A200" s="55" t="str">
        <f>"         "&amp;Labels!C95</f>
        <v xml:space="preserve">         Total</v>
      </c>
      <c r="B200" s="85">
        <f t="shared" si="7"/>
        <v>0</v>
      </c>
      <c r="C200" s="85">
        <f t="shared" si="7"/>
        <v>0</v>
      </c>
      <c r="D200" s="85">
        <f t="shared" si="7"/>
        <v>0</v>
      </c>
      <c r="E200" s="138">
        <f t="shared" si="7"/>
        <v>0</v>
      </c>
    </row>
    <row r="201" spans="1:5" ht="12.75" customHeight="1" x14ac:dyDescent="0.2">
      <c r="A201" s="55" t="str">
        <f>"            "&amp;Labels!B114</f>
        <v xml:space="preserve">            Q1</v>
      </c>
      <c r="B201" s="86">
        <f t="shared" si="7"/>
        <v>0</v>
      </c>
      <c r="C201" s="86">
        <f t="shared" si="7"/>
        <v>0</v>
      </c>
      <c r="D201" s="86">
        <f t="shared" si="7"/>
        <v>0</v>
      </c>
      <c r="E201" s="139">
        <f t="shared" si="7"/>
        <v>0</v>
      </c>
    </row>
    <row r="202" spans="1:5" ht="12.75" customHeight="1" x14ac:dyDescent="0.2">
      <c r="A202" s="55" t="str">
        <f>"            "&amp;Labels!B115</f>
        <v xml:space="preserve">            Q2</v>
      </c>
      <c r="B202" s="86">
        <f t="shared" si="7"/>
        <v>0</v>
      </c>
      <c r="C202" s="86">
        <f t="shared" si="7"/>
        <v>0</v>
      </c>
      <c r="D202" s="86">
        <f t="shared" si="7"/>
        <v>0</v>
      </c>
      <c r="E202" s="139">
        <f t="shared" si="7"/>
        <v>0</v>
      </c>
    </row>
    <row r="203" spans="1:5" ht="12.75" customHeight="1" x14ac:dyDescent="0.2">
      <c r="A203" s="55" t="str">
        <f>"            "&amp;Labels!B116</f>
        <v xml:space="preserve">            Q3</v>
      </c>
      <c r="B203" s="86">
        <f t="shared" si="7"/>
        <v>0</v>
      </c>
      <c r="C203" s="86">
        <f t="shared" si="7"/>
        <v>0</v>
      </c>
      <c r="D203" s="86">
        <f t="shared" si="7"/>
        <v>0</v>
      </c>
      <c r="E203" s="139">
        <f t="shared" si="7"/>
        <v>0</v>
      </c>
    </row>
    <row r="204" spans="1:5" ht="12.75" customHeight="1" x14ac:dyDescent="0.2">
      <c r="A204" s="55" t="str">
        <f>"            "&amp;Labels!B117</f>
        <v xml:space="preserve">            Q4</v>
      </c>
      <c r="B204" s="86">
        <f t="shared" si="7"/>
        <v>0</v>
      </c>
      <c r="C204" s="86">
        <f t="shared" si="7"/>
        <v>0</v>
      </c>
      <c r="D204" s="86">
        <f t="shared" si="7"/>
        <v>0</v>
      </c>
      <c r="E204" s="139">
        <f t="shared" si="7"/>
        <v>0</v>
      </c>
    </row>
    <row r="205" spans="1:5" ht="12.75" customHeight="1" x14ac:dyDescent="0.2">
      <c r="A205" s="55" t="str">
        <f>"            "&amp;Labels!C113</f>
        <v xml:space="preserve">            Total</v>
      </c>
      <c r="B205" s="85">
        <f>SUM(B162,B181)</f>
        <v>0</v>
      </c>
      <c r="C205" s="85">
        <f>SUM(C162,C181)</f>
        <v>0</v>
      </c>
      <c r="D205" s="85">
        <f>SUM(D162,D181)</f>
        <v>0</v>
      </c>
      <c r="E205" s="138">
        <f>SUM(E162,E181)</f>
        <v>0</v>
      </c>
    </row>
    <row r="206" spans="1:5" ht="12.75" customHeight="1" x14ac:dyDescent="0.2">
      <c r="A206" s="57" t="str">
        <f>"   "&amp;Labels!C99</f>
        <v xml:space="preserve">   Total</v>
      </c>
      <c r="B206" s="87">
        <f>SUM(B129,B187)</f>
        <v>0</v>
      </c>
      <c r="C206" s="87">
        <f>SUM(C129,C187)</f>
        <v>0</v>
      </c>
      <c r="D206" s="87">
        <f>SUM(D129,D187)</f>
        <v>0</v>
      </c>
      <c r="E206" s="142">
        <f>SUM(E129,E187)</f>
        <v>0</v>
      </c>
    </row>
    <row r="207" spans="1:5" ht="12.75" customHeight="1" x14ac:dyDescent="0.2">
      <c r="A207" s="55" t="str">
        <f>"      "&amp;Labels!B92</f>
        <v xml:space="preserve">      Direct</v>
      </c>
      <c r="B207" s="85"/>
      <c r="C207" s="85"/>
      <c r="D207" s="85"/>
      <c r="E207" s="138"/>
    </row>
    <row r="208" spans="1:5" ht="12.75" customHeight="1" x14ac:dyDescent="0.2">
      <c r="A208" s="55" t="str">
        <f>"         "&amp;Labels!B96</f>
        <v xml:space="preserve">         Direct</v>
      </c>
      <c r="B208" s="85"/>
      <c r="C208" s="85"/>
      <c r="D208" s="85"/>
      <c r="E208" s="138"/>
    </row>
    <row r="209" spans="1:5" ht="12.75" customHeight="1" x14ac:dyDescent="0.2">
      <c r="A209" s="55" t="str">
        <f>"            "&amp;Labels!B114</f>
        <v xml:space="preserve">            Q1</v>
      </c>
      <c r="B209" s="86">
        <f t="shared" ref="B209:E213" si="8">SUM(B93,B151)</f>
        <v>0</v>
      </c>
      <c r="C209" s="86">
        <f t="shared" si="8"/>
        <v>0</v>
      </c>
      <c r="D209" s="86">
        <f t="shared" si="8"/>
        <v>0</v>
      </c>
      <c r="E209" s="139">
        <f t="shared" si="8"/>
        <v>0</v>
      </c>
    </row>
    <row r="210" spans="1:5" ht="12.75" customHeight="1" x14ac:dyDescent="0.2">
      <c r="A210" s="55" t="str">
        <f>"            "&amp;Labels!B115</f>
        <v xml:space="preserve">            Q2</v>
      </c>
      <c r="B210" s="86">
        <f t="shared" si="8"/>
        <v>0</v>
      </c>
      <c r="C210" s="86">
        <f t="shared" si="8"/>
        <v>0</v>
      </c>
      <c r="D210" s="86">
        <f t="shared" si="8"/>
        <v>0</v>
      </c>
      <c r="E210" s="139">
        <f t="shared" si="8"/>
        <v>0</v>
      </c>
    </row>
    <row r="211" spans="1:5" ht="12.75" customHeight="1" x14ac:dyDescent="0.2">
      <c r="A211" s="55" t="str">
        <f>"            "&amp;Labels!B116</f>
        <v xml:space="preserve">            Q3</v>
      </c>
      <c r="B211" s="86">
        <f t="shared" si="8"/>
        <v>0</v>
      </c>
      <c r="C211" s="86">
        <f t="shared" si="8"/>
        <v>0</v>
      </c>
      <c r="D211" s="86">
        <f t="shared" si="8"/>
        <v>0</v>
      </c>
      <c r="E211" s="139">
        <f t="shared" si="8"/>
        <v>0</v>
      </c>
    </row>
    <row r="212" spans="1:5" ht="12.75" customHeight="1" x14ac:dyDescent="0.2">
      <c r="A212" s="55" t="str">
        <f>"            "&amp;Labels!B117</f>
        <v xml:space="preserve">            Q4</v>
      </c>
      <c r="B212" s="86">
        <f t="shared" si="8"/>
        <v>0</v>
      </c>
      <c r="C212" s="86">
        <f t="shared" si="8"/>
        <v>0</v>
      </c>
      <c r="D212" s="86">
        <f t="shared" si="8"/>
        <v>0</v>
      </c>
      <c r="E212" s="139">
        <f t="shared" si="8"/>
        <v>0</v>
      </c>
    </row>
    <row r="213" spans="1:5" ht="12.75" customHeight="1" x14ac:dyDescent="0.2">
      <c r="A213" s="55" t="str">
        <f>"            "&amp;Labels!C113</f>
        <v xml:space="preserve">            Total</v>
      </c>
      <c r="B213" s="85">
        <f t="shared" si="8"/>
        <v>0</v>
      </c>
      <c r="C213" s="85">
        <f t="shared" si="8"/>
        <v>0</v>
      </c>
      <c r="D213" s="85">
        <f t="shared" si="8"/>
        <v>0</v>
      </c>
      <c r="E213" s="138">
        <f t="shared" si="8"/>
        <v>0</v>
      </c>
    </row>
    <row r="214" spans="1:5" ht="12.75" customHeight="1" x14ac:dyDescent="0.2">
      <c r="A214" s="55" t="str">
        <f>"         "&amp;Labels!B97</f>
        <v xml:space="preserve">         Indirect</v>
      </c>
      <c r="B214" s="85"/>
      <c r="C214" s="85"/>
      <c r="D214" s="85"/>
      <c r="E214" s="138"/>
    </row>
    <row r="215" spans="1:5" ht="12.75" customHeight="1" x14ac:dyDescent="0.2">
      <c r="A215" s="55" t="str">
        <f>"            "&amp;Labels!B114</f>
        <v xml:space="preserve">            Q1</v>
      </c>
      <c r="B215" s="86">
        <f t="shared" ref="B215:E224" si="9">SUM(B99,B157)</f>
        <v>0</v>
      </c>
      <c r="C215" s="86">
        <f t="shared" si="9"/>
        <v>0</v>
      </c>
      <c r="D215" s="86">
        <f t="shared" si="9"/>
        <v>0</v>
      </c>
      <c r="E215" s="139">
        <f t="shared" si="9"/>
        <v>0</v>
      </c>
    </row>
    <row r="216" spans="1:5" ht="12.75" customHeight="1" x14ac:dyDescent="0.2">
      <c r="A216" s="55" t="str">
        <f>"            "&amp;Labels!B115</f>
        <v xml:space="preserve">            Q2</v>
      </c>
      <c r="B216" s="86">
        <f t="shared" si="9"/>
        <v>0</v>
      </c>
      <c r="C216" s="86">
        <f t="shared" si="9"/>
        <v>0</v>
      </c>
      <c r="D216" s="86">
        <f t="shared" si="9"/>
        <v>0</v>
      </c>
      <c r="E216" s="139">
        <f t="shared" si="9"/>
        <v>0</v>
      </c>
    </row>
    <row r="217" spans="1:5" ht="12.75" customHeight="1" x14ac:dyDescent="0.2">
      <c r="A217" s="55" t="str">
        <f>"            "&amp;Labels!B116</f>
        <v xml:space="preserve">            Q3</v>
      </c>
      <c r="B217" s="86">
        <f t="shared" si="9"/>
        <v>0</v>
      </c>
      <c r="C217" s="86">
        <f t="shared" si="9"/>
        <v>0</v>
      </c>
      <c r="D217" s="86">
        <f t="shared" si="9"/>
        <v>0</v>
      </c>
      <c r="E217" s="139">
        <f t="shared" si="9"/>
        <v>0</v>
      </c>
    </row>
    <row r="218" spans="1:5" ht="12.75" customHeight="1" x14ac:dyDescent="0.2">
      <c r="A218" s="55" t="str">
        <f>"            "&amp;Labels!B117</f>
        <v xml:space="preserve">            Q4</v>
      </c>
      <c r="B218" s="86">
        <f t="shared" si="9"/>
        <v>0</v>
      </c>
      <c r="C218" s="86">
        <f t="shared" si="9"/>
        <v>0</v>
      </c>
      <c r="D218" s="86">
        <f t="shared" si="9"/>
        <v>0</v>
      </c>
      <c r="E218" s="139">
        <f t="shared" si="9"/>
        <v>0</v>
      </c>
    </row>
    <row r="219" spans="1:5" ht="12.75" customHeight="1" x14ac:dyDescent="0.2">
      <c r="A219" s="55" t="str">
        <f>"            "&amp;Labels!C113</f>
        <v xml:space="preserve">            Total</v>
      </c>
      <c r="B219" s="85">
        <f t="shared" si="9"/>
        <v>0</v>
      </c>
      <c r="C219" s="85">
        <f t="shared" si="9"/>
        <v>0</v>
      </c>
      <c r="D219" s="85">
        <f t="shared" si="9"/>
        <v>0</v>
      </c>
      <c r="E219" s="138">
        <f t="shared" si="9"/>
        <v>0</v>
      </c>
    </row>
    <row r="220" spans="1:5" ht="12.75" customHeight="1" x14ac:dyDescent="0.2">
      <c r="A220" s="55" t="str">
        <f>"         "&amp;Labels!C95</f>
        <v xml:space="preserve">         Total</v>
      </c>
      <c r="B220" s="85">
        <f t="shared" si="9"/>
        <v>0</v>
      </c>
      <c r="C220" s="85">
        <f t="shared" si="9"/>
        <v>0</v>
      </c>
      <c r="D220" s="85">
        <f t="shared" si="9"/>
        <v>0</v>
      </c>
      <c r="E220" s="138">
        <f t="shared" si="9"/>
        <v>0</v>
      </c>
    </row>
    <row r="221" spans="1:5" ht="12.75" customHeight="1" x14ac:dyDescent="0.2">
      <c r="A221" s="55" t="str">
        <f>"            "&amp;Labels!B114</f>
        <v xml:space="preserve">            Q1</v>
      </c>
      <c r="B221" s="86">
        <f t="shared" si="9"/>
        <v>0</v>
      </c>
      <c r="C221" s="86">
        <f t="shared" si="9"/>
        <v>0</v>
      </c>
      <c r="D221" s="86">
        <f t="shared" si="9"/>
        <v>0</v>
      </c>
      <c r="E221" s="139">
        <f t="shared" si="9"/>
        <v>0</v>
      </c>
    </row>
    <row r="222" spans="1:5" ht="12.75" customHeight="1" x14ac:dyDescent="0.2">
      <c r="A222" s="55" t="str">
        <f>"            "&amp;Labels!B115</f>
        <v xml:space="preserve">            Q2</v>
      </c>
      <c r="B222" s="86">
        <f t="shared" si="9"/>
        <v>0</v>
      </c>
      <c r="C222" s="86">
        <f t="shared" si="9"/>
        <v>0</v>
      </c>
      <c r="D222" s="86">
        <f t="shared" si="9"/>
        <v>0</v>
      </c>
      <c r="E222" s="139">
        <f t="shared" si="9"/>
        <v>0</v>
      </c>
    </row>
    <row r="223" spans="1:5" ht="12.75" customHeight="1" x14ac:dyDescent="0.2">
      <c r="A223" s="55" t="str">
        <f>"            "&amp;Labels!B116</f>
        <v xml:space="preserve">            Q3</v>
      </c>
      <c r="B223" s="86">
        <f t="shared" si="9"/>
        <v>0</v>
      </c>
      <c r="C223" s="86">
        <f t="shared" si="9"/>
        <v>0</v>
      </c>
      <c r="D223" s="86">
        <f t="shared" si="9"/>
        <v>0</v>
      </c>
      <c r="E223" s="139">
        <f t="shared" si="9"/>
        <v>0</v>
      </c>
    </row>
    <row r="224" spans="1:5" ht="12.75" customHeight="1" x14ac:dyDescent="0.2">
      <c r="A224" s="55" t="str">
        <f>"            "&amp;Labels!B117</f>
        <v xml:space="preserve">            Q4</v>
      </c>
      <c r="B224" s="86">
        <f t="shared" si="9"/>
        <v>0</v>
      </c>
      <c r="C224" s="86">
        <f t="shared" si="9"/>
        <v>0</v>
      </c>
      <c r="D224" s="86">
        <f t="shared" si="9"/>
        <v>0</v>
      </c>
      <c r="E224" s="139">
        <f t="shared" si="9"/>
        <v>0</v>
      </c>
    </row>
    <row r="225" spans="1:5" ht="12.75" customHeight="1" x14ac:dyDescent="0.2">
      <c r="A225" s="55" t="str">
        <f>"            "&amp;Labels!C113</f>
        <v xml:space="preserve">            Total</v>
      </c>
      <c r="B225" s="85">
        <f>SUM(B104,B162)</f>
        <v>0</v>
      </c>
      <c r="C225" s="85">
        <f>SUM(C104,C162)</f>
        <v>0</v>
      </c>
      <c r="D225" s="85">
        <f>SUM(D104,D162)</f>
        <v>0</v>
      </c>
      <c r="E225" s="138">
        <f>SUM(E104,E162)</f>
        <v>0</v>
      </c>
    </row>
    <row r="226" spans="1:5" ht="12.75" customHeight="1" x14ac:dyDescent="0.2">
      <c r="A226" s="55" t="str">
        <f>"      "&amp;Labels!B93</f>
        <v xml:space="preserve">      Indirect</v>
      </c>
      <c r="B226" s="85"/>
      <c r="C226" s="85"/>
      <c r="D226" s="85"/>
      <c r="E226" s="138"/>
    </row>
    <row r="227" spans="1:5" ht="12.75" customHeight="1" x14ac:dyDescent="0.2">
      <c r="A227" s="55" t="str">
        <f>"         "&amp;Labels!B96</f>
        <v xml:space="preserve">         Direct</v>
      </c>
      <c r="B227" s="85"/>
      <c r="C227" s="85"/>
      <c r="D227" s="85"/>
      <c r="E227" s="138"/>
    </row>
    <row r="228" spans="1:5" ht="12.75" customHeight="1" x14ac:dyDescent="0.2">
      <c r="A228" s="55" t="str">
        <f>"            "&amp;Labels!B114</f>
        <v xml:space="preserve">            Q1</v>
      </c>
      <c r="B228" s="86">
        <f t="shared" ref="B228:E232" si="10">SUM(B112,B170)</f>
        <v>0</v>
      </c>
      <c r="C228" s="86">
        <f t="shared" si="10"/>
        <v>0</v>
      </c>
      <c r="D228" s="86">
        <f t="shared" si="10"/>
        <v>0</v>
      </c>
      <c r="E228" s="139">
        <f t="shared" si="10"/>
        <v>0</v>
      </c>
    </row>
    <row r="229" spans="1:5" ht="12.75" customHeight="1" x14ac:dyDescent="0.2">
      <c r="A229" s="55" t="str">
        <f>"            "&amp;Labels!B115</f>
        <v xml:space="preserve">            Q2</v>
      </c>
      <c r="B229" s="86">
        <f t="shared" si="10"/>
        <v>0</v>
      </c>
      <c r="C229" s="86">
        <f t="shared" si="10"/>
        <v>0</v>
      </c>
      <c r="D229" s="86">
        <f t="shared" si="10"/>
        <v>0</v>
      </c>
      <c r="E229" s="139">
        <f t="shared" si="10"/>
        <v>0</v>
      </c>
    </row>
    <row r="230" spans="1:5" ht="12.75" customHeight="1" x14ac:dyDescent="0.2">
      <c r="A230" s="55" t="str">
        <f>"            "&amp;Labels!B116</f>
        <v xml:space="preserve">            Q3</v>
      </c>
      <c r="B230" s="86">
        <f t="shared" si="10"/>
        <v>0</v>
      </c>
      <c r="C230" s="86">
        <f t="shared" si="10"/>
        <v>0</v>
      </c>
      <c r="D230" s="86">
        <f t="shared" si="10"/>
        <v>0</v>
      </c>
      <c r="E230" s="139">
        <f t="shared" si="10"/>
        <v>0</v>
      </c>
    </row>
    <row r="231" spans="1:5" ht="12.75" customHeight="1" x14ac:dyDescent="0.2">
      <c r="A231" s="55" t="str">
        <f>"            "&amp;Labels!B117</f>
        <v xml:space="preserve">            Q4</v>
      </c>
      <c r="B231" s="86">
        <f t="shared" si="10"/>
        <v>0</v>
      </c>
      <c r="C231" s="86">
        <f t="shared" si="10"/>
        <v>0</v>
      </c>
      <c r="D231" s="86">
        <f t="shared" si="10"/>
        <v>0</v>
      </c>
      <c r="E231" s="139">
        <f t="shared" si="10"/>
        <v>0</v>
      </c>
    </row>
    <row r="232" spans="1:5" ht="12.75" customHeight="1" x14ac:dyDescent="0.2">
      <c r="A232" s="55" t="str">
        <f>"            "&amp;Labels!C113</f>
        <v xml:space="preserve">            Total</v>
      </c>
      <c r="B232" s="85">
        <f t="shared" si="10"/>
        <v>0</v>
      </c>
      <c r="C232" s="85">
        <f t="shared" si="10"/>
        <v>0</v>
      </c>
      <c r="D232" s="85">
        <f t="shared" si="10"/>
        <v>0</v>
      </c>
      <c r="E232" s="138">
        <f t="shared" si="10"/>
        <v>0</v>
      </c>
    </row>
    <row r="233" spans="1:5" ht="12.75" customHeight="1" x14ac:dyDescent="0.2">
      <c r="A233" s="55" t="str">
        <f>"         "&amp;Labels!B97</f>
        <v xml:space="preserve">         Indirect</v>
      </c>
      <c r="B233" s="85"/>
      <c r="C233" s="85"/>
      <c r="D233" s="85"/>
      <c r="E233" s="138"/>
    </row>
    <row r="234" spans="1:5" ht="12.75" customHeight="1" x14ac:dyDescent="0.2">
      <c r="A234" s="55" t="str">
        <f>"            "&amp;Labels!B114</f>
        <v xml:space="preserve">            Q1</v>
      </c>
      <c r="B234" s="86">
        <f t="shared" ref="B234:E243" si="11">SUM(B118,B176)</f>
        <v>0</v>
      </c>
      <c r="C234" s="86">
        <f t="shared" si="11"/>
        <v>0</v>
      </c>
      <c r="D234" s="86">
        <f t="shared" si="11"/>
        <v>0</v>
      </c>
      <c r="E234" s="139">
        <f t="shared" si="11"/>
        <v>0</v>
      </c>
    </row>
    <row r="235" spans="1:5" ht="12.75" customHeight="1" x14ac:dyDescent="0.2">
      <c r="A235" s="55" t="str">
        <f>"            "&amp;Labels!B115</f>
        <v xml:space="preserve">            Q2</v>
      </c>
      <c r="B235" s="86">
        <f t="shared" si="11"/>
        <v>0</v>
      </c>
      <c r="C235" s="86">
        <f t="shared" si="11"/>
        <v>0</v>
      </c>
      <c r="D235" s="86">
        <f t="shared" si="11"/>
        <v>0</v>
      </c>
      <c r="E235" s="139">
        <f t="shared" si="11"/>
        <v>0</v>
      </c>
    </row>
    <row r="236" spans="1:5" ht="12.75" customHeight="1" x14ac:dyDescent="0.2">
      <c r="A236" s="55" t="str">
        <f>"            "&amp;Labels!B116</f>
        <v xml:space="preserve">            Q3</v>
      </c>
      <c r="B236" s="86">
        <f t="shared" si="11"/>
        <v>0</v>
      </c>
      <c r="C236" s="86">
        <f t="shared" si="11"/>
        <v>0</v>
      </c>
      <c r="D236" s="86">
        <f t="shared" si="11"/>
        <v>0</v>
      </c>
      <c r="E236" s="139">
        <f t="shared" si="11"/>
        <v>0</v>
      </c>
    </row>
    <row r="237" spans="1:5" ht="12.75" customHeight="1" x14ac:dyDescent="0.2">
      <c r="A237" s="55" t="str">
        <f>"            "&amp;Labels!B117</f>
        <v xml:space="preserve">            Q4</v>
      </c>
      <c r="B237" s="86">
        <f t="shared" si="11"/>
        <v>0</v>
      </c>
      <c r="C237" s="86">
        <f t="shared" si="11"/>
        <v>0</v>
      </c>
      <c r="D237" s="86">
        <f t="shared" si="11"/>
        <v>0</v>
      </c>
      <c r="E237" s="139">
        <f t="shared" si="11"/>
        <v>0</v>
      </c>
    </row>
    <row r="238" spans="1:5" ht="12.75" customHeight="1" x14ac:dyDescent="0.2">
      <c r="A238" s="55" t="str">
        <f>"            "&amp;Labels!C113</f>
        <v xml:space="preserve">            Total</v>
      </c>
      <c r="B238" s="85">
        <f t="shared" si="11"/>
        <v>0</v>
      </c>
      <c r="C238" s="85">
        <f t="shared" si="11"/>
        <v>0</v>
      </c>
      <c r="D238" s="85">
        <f t="shared" si="11"/>
        <v>0</v>
      </c>
      <c r="E238" s="138">
        <f t="shared" si="11"/>
        <v>0</v>
      </c>
    </row>
    <row r="239" spans="1:5" ht="12.75" customHeight="1" x14ac:dyDescent="0.2">
      <c r="A239" s="55" t="str">
        <f>"         "&amp;Labels!C95</f>
        <v xml:space="preserve">         Total</v>
      </c>
      <c r="B239" s="85">
        <f t="shared" si="11"/>
        <v>0</v>
      </c>
      <c r="C239" s="85">
        <f t="shared" si="11"/>
        <v>0</v>
      </c>
      <c r="D239" s="85">
        <f t="shared" si="11"/>
        <v>0</v>
      </c>
      <c r="E239" s="138">
        <f t="shared" si="11"/>
        <v>0</v>
      </c>
    </row>
    <row r="240" spans="1:5" ht="12.75" customHeight="1" x14ac:dyDescent="0.2">
      <c r="A240" s="55" t="str">
        <f>"            "&amp;Labels!B114</f>
        <v xml:space="preserve">            Q1</v>
      </c>
      <c r="B240" s="86">
        <f t="shared" si="11"/>
        <v>0</v>
      </c>
      <c r="C240" s="86">
        <f t="shared" si="11"/>
        <v>0</v>
      </c>
      <c r="D240" s="86">
        <f t="shared" si="11"/>
        <v>0</v>
      </c>
      <c r="E240" s="139">
        <f t="shared" si="11"/>
        <v>0</v>
      </c>
    </row>
    <row r="241" spans="1:5" ht="12.75" customHeight="1" x14ac:dyDescent="0.2">
      <c r="A241" s="55" t="str">
        <f>"            "&amp;Labels!B115</f>
        <v xml:space="preserve">            Q2</v>
      </c>
      <c r="B241" s="86">
        <f t="shared" si="11"/>
        <v>0</v>
      </c>
      <c r="C241" s="86">
        <f t="shared" si="11"/>
        <v>0</v>
      </c>
      <c r="D241" s="86">
        <f t="shared" si="11"/>
        <v>0</v>
      </c>
      <c r="E241" s="139">
        <f t="shared" si="11"/>
        <v>0</v>
      </c>
    </row>
    <row r="242" spans="1:5" ht="12.75" customHeight="1" x14ac:dyDescent="0.2">
      <c r="A242" s="55" t="str">
        <f>"            "&amp;Labels!B116</f>
        <v xml:space="preserve">            Q3</v>
      </c>
      <c r="B242" s="86">
        <f t="shared" si="11"/>
        <v>0</v>
      </c>
      <c r="C242" s="86">
        <f t="shared" si="11"/>
        <v>0</v>
      </c>
      <c r="D242" s="86">
        <f t="shared" si="11"/>
        <v>0</v>
      </c>
      <c r="E242" s="139">
        <f t="shared" si="11"/>
        <v>0</v>
      </c>
    </row>
    <row r="243" spans="1:5" ht="12.75" customHeight="1" x14ac:dyDescent="0.2">
      <c r="A243" s="55" t="str">
        <f>"            "&amp;Labels!B117</f>
        <v xml:space="preserve">            Q4</v>
      </c>
      <c r="B243" s="86">
        <f t="shared" si="11"/>
        <v>0</v>
      </c>
      <c r="C243" s="86">
        <f t="shared" si="11"/>
        <v>0</v>
      </c>
      <c r="D243" s="86">
        <f t="shared" si="11"/>
        <v>0</v>
      </c>
      <c r="E243" s="139">
        <f t="shared" si="11"/>
        <v>0</v>
      </c>
    </row>
    <row r="244" spans="1:5" ht="12.75" customHeight="1" x14ac:dyDescent="0.2">
      <c r="A244" s="55" t="str">
        <f>"            "&amp;Labels!C113</f>
        <v xml:space="preserve">            Total</v>
      </c>
      <c r="B244" s="85">
        <f>SUM(B123,B181)</f>
        <v>0</v>
      </c>
      <c r="C244" s="85">
        <f>SUM(C123,C181)</f>
        <v>0</v>
      </c>
      <c r="D244" s="85">
        <f>SUM(D123,D181)</f>
        <v>0</v>
      </c>
      <c r="E244" s="138">
        <f>SUM(E123,E181)</f>
        <v>0</v>
      </c>
    </row>
    <row r="245" spans="1:5" ht="12.75" customHeight="1" x14ac:dyDescent="0.2">
      <c r="A245" s="52" t="str">
        <f>"      "&amp;Labels!C91</f>
        <v xml:space="preserve">      Total</v>
      </c>
      <c r="B245" s="83">
        <f>SUM(B129,B187)</f>
        <v>0</v>
      </c>
      <c r="C245" s="83">
        <f>SUM(C129,C187)</f>
        <v>0</v>
      </c>
      <c r="D245" s="83">
        <f>SUM(D129,D187)</f>
        <v>0</v>
      </c>
      <c r="E245" s="135">
        <f>SUM(E129,E187)</f>
        <v>0</v>
      </c>
    </row>
    <row r="246" spans="1:5" ht="12.75" customHeight="1" x14ac:dyDescent="0.2">
      <c r="A246" s="55" t="str">
        <f>"         "&amp;Labels!B96</f>
        <v xml:space="preserve">         Direct</v>
      </c>
      <c r="B246" s="85"/>
      <c r="C246" s="85"/>
      <c r="D246" s="85"/>
      <c r="E246" s="138"/>
    </row>
    <row r="247" spans="1:5" ht="12.75" customHeight="1" x14ac:dyDescent="0.2">
      <c r="A247" s="55" t="str">
        <f>"            "&amp;Labels!B114</f>
        <v xml:space="preserve">            Q1</v>
      </c>
      <c r="B247" s="86">
        <f t="shared" ref="B247:E251" si="12">SUM(B131,B189)</f>
        <v>0</v>
      </c>
      <c r="C247" s="86">
        <f t="shared" si="12"/>
        <v>0</v>
      </c>
      <c r="D247" s="86">
        <f t="shared" si="12"/>
        <v>0</v>
      </c>
      <c r="E247" s="139">
        <f t="shared" si="12"/>
        <v>0</v>
      </c>
    </row>
    <row r="248" spans="1:5" ht="12.75" customHeight="1" x14ac:dyDescent="0.2">
      <c r="A248" s="55" t="str">
        <f>"            "&amp;Labels!B115</f>
        <v xml:space="preserve">            Q2</v>
      </c>
      <c r="B248" s="86">
        <f t="shared" si="12"/>
        <v>0</v>
      </c>
      <c r="C248" s="86">
        <f t="shared" si="12"/>
        <v>0</v>
      </c>
      <c r="D248" s="86">
        <f t="shared" si="12"/>
        <v>0</v>
      </c>
      <c r="E248" s="139">
        <f t="shared" si="12"/>
        <v>0</v>
      </c>
    </row>
    <row r="249" spans="1:5" ht="12.75" customHeight="1" x14ac:dyDescent="0.2">
      <c r="A249" s="55" t="str">
        <f>"            "&amp;Labels!B116</f>
        <v xml:space="preserve">            Q3</v>
      </c>
      <c r="B249" s="86">
        <f t="shared" si="12"/>
        <v>0</v>
      </c>
      <c r="C249" s="86">
        <f t="shared" si="12"/>
        <v>0</v>
      </c>
      <c r="D249" s="86">
        <f t="shared" si="12"/>
        <v>0</v>
      </c>
      <c r="E249" s="139">
        <f t="shared" si="12"/>
        <v>0</v>
      </c>
    </row>
    <row r="250" spans="1:5" ht="12.75" customHeight="1" x14ac:dyDescent="0.2">
      <c r="A250" s="55" t="str">
        <f>"            "&amp;Labels!B117</f>
        <v xml:space="preserve">            Q4</v>
      </c>
      <c r="B250" s="86">
        <f t="shared" si="12"/>
        <v>0</v>
      </c>
      <c r="C250" s="86">
        <f t="shared" si="12"/>
        <v>0</v>
      </c>
      <c r="D250" s="86">
        <f t="shared" si="12"/>
        <v>0</v>
      </c>
      <c r="E250" s="139">
        <f t="shared" si="12"/>
        <v>0</v>
      </c>
    </row>
    <row r="251" spans="1:5" ht="12.75" customHeight="1" x14ac:dyDescent="0.2">
      <c r="A251" s="55" t="str">
        <f>"            "&amp;Labels!C113</f>
        <v xml:space="preserve">            Total</v>
      </c>
      <c r="B251" s="85">
        <f t="shared" si="12"/>
        <v>0</v>
      </c>
      <c r="C251" s="85">
        <f t="shared" si="12"/>
        <v>0</v>
      </c>
      <c r="D251" s="85">
        <f t="shared" si="12"/>
        <v>0</v>
      </c>
      <c r="E251" s="138">
        <f t="shared" si="12"/>
        <v>0</v>
      </c>
    </row>
    <row r="252" spans="1:5" ht="12.75" customHeight="1" x14ac:dyDescent="0.2">
      <c r="A252" s="55" t="str">
        <f>"         "&amp;Labels!B97</f>
        <v xml:space="preserve">         Indirect</v>
      </c>
      <c r="B252" s="85"/>
      <c r="C252" s="85"/>
      <c r="D252" s="85"/>
      <c r="E252" s="138"/>
    </row>
    <row r="253" spans="1:5" ht="12.75" customHeight="1" x14ac:dyDescent="0.2">
      <c r="A253" s="55" t="str">
        <f>"            "&amp;Labels!B114</f>
        <v xml:space="preserve">            Q1</v>
      </c>
      <c r="B253" s="86">
        <f t="shared" ref="B253:E257" si="13">SUM(B137,B195)</f>
        <v>0</v>
      </c>
      <c r="C253" s="86">
        <f t="shared" si="13"/>
        <v>0</v>
      </c>
      <c r="D253" s="86">
        <f t="shared" si="13"/>
        <v>0</v>
      </c>
      <c r="E253" s="139">
        <f t="shared" si="13"/>
        <v>0</v>
      </c>
    </row>
    <row r="254" spans="1:5" ht="12.75" customHeight="1" x14ac:dyDescent="0.2">
      <c r="A254" s="55" t="str">
        <f>"            "&amp;Labels!B115</f>
        <v xml:space="preserve">            Q2</v>
      </c>
      <c r="B254" s="86">
        <f t="shared" si="13"/>
        <v>0</v>
      </c>
      <c r="C254" s="86">
        <f t="shared" si="13"/>
        <v>0</v>
      </c>
      <c r="D254" s="86">
        <f t="shared" si="13"/>
        <v>0</v>
      </c>
      <c r="E254" s="139">
        <f t="shared" si="13"/>
        <v>0</v>
      </c>
    </row>
    <row r="255" spans="1:5" ht="12.75" customHeight="1" x14ac:dyDescent="0.2">
      <c r="A255" s="55" t="str">
        <f>"            "&amp;Labels!B116</f>
        <v xml:space="preserve">            Q3</v>
      </c>
      <c r="B255" s="86">
        <f t="shared" si="13"/>
        <v>0</v>
      </c>
      <c r="C255" s="86">
        <f t="shared" si="13"/>
        <v>0</v>
      </c>
      <c r="D255" s="86">
        <f t="shared" si="13"/>
        <v>0</v>
      </c>
      <c r="E255" s="139">
        <f t="shared" si="13"/>
        <v>0</v>
      </c>
    </row>
    <row r="256" spans="1:5" ht="12.75" customHeight="1" x14ac:dyDescent="0.2">
      <c r="A256" s="55" t="str">
        <f>"            "&amp;Labels!B117</f>
        <v xml:space="preserve">            Q4</v>
      </c>
      <c r="B256" s="86">
        <f t="shared" si="13"/>
        <v>0</v>
      </c>
      <c r="C256" s="86">
        <f t="shared" si="13"/>
        <v>0</v>
      </c>
      <c r="D256" s="86">
        <f t="shared" si="13"/>
        <v>0</v>
      </c>
      <c r="E256" s="139">
        <f t="shared" si="13"/>
        <v>0</v>
      </c>
    </row>
    <row r="257" spans="1:5" ht="12.75" customHeight="1" x14ac:dyDescent="0.2">
      <c r="A257" s="55" t="str">
        <f>"            "&amp;Labels!C113</f>
        <v xml:space="preserve">            Total</v>
      </c>
      <c r="B257" s="85">
        <f t="shared" si="13"/>
        <v>0</v>
      </c>
      <c r="C257" s="85">
        <f t="shared" si="13"/>
        <v>0</v>
      </c>
      <c r="D257" s="85">
        <f t="shared" si="13"/>
        <v>0</v>
      </c>
      <c r="E257" s="138">
        <f t="shared" si="13"/>
        <v>0</v>
      </c>
    </row>
    <row r="258" spans="1:5" ht="12.75" customHeight="1" x14ac:dyDescent="0.2">
      <c r="A258" s="55" t="str">
        <f>"         "&amp;Labels!C95</f>
        <v xml:space="preserve">         Total</v>
      </c>
      <c r="B258" s="85">
        <f>SUM(B129,B187)</f>
        <v>0</v>
      </c>
      <c r="C258" s="85">
        <f>SUM(C129,C187)</f>
        <v>0</v>
      </c>
      <c r="D258" s="85">
        <f>SUM(D129,D187)</f>
        <v>0</v>
      </c>
      <c r="E258" s="138">
        <f>SUM(E129,E187)</f>
        <v>0</v>
      </c>
    </row>
    <row r="259" spans="1:5" ht="12.75" customHeight="1" x14ac:dyDescent="0.2">
      <c r="A259" s="55" t="str">
        <f>"            "&amp;Labels!B114</f>
        <v xml:space="preserve">            Q1</v>
      </c>
      <c r="B259" s="86">
        <f t="shared" ref="B259:E262" si="14">SUM(B143,B201)</f>
        <v>0</v>
      </c>
      <c r="C259" s="86">
        <f t="shared" si="14"/>
        <v>0</v>
      </c>
      <c r="D259" s="86">
        <f t="shared" si="14"/>
        <v>0</v>
      </c>
      <c r="E259" s="139">
        <f t="shared" si="14"/>
        <v>0</v>
      </c>
    </row>
    <row r="260" spans="1:5" ht="12.75" customHeight="1" x14ac:dyDescent="0.2">
      <c r="A260" s="55" t="str">
        <f>"            "&amp;Labels!B115</f>
        <v xml:space="preserve">            Q2</v>
      </c>
      <c r="B260" s="86">
        <f t="shared" si="14"/>
        <v>0</v>
      </c>
      <c r="C260" s="86">
        <f t="shared" si="14"/>
        <v>0</v>
      </c>
      <c r="D260" s="86">
        <f t="shared" si="14"/>
        <v>0</v>
      </c>
      <c r="E260" s="139">
        <f t="shared" si="14"/>
        <v>0</v>
      </c>
    </row>
    <row r="261" spans="1:5" ht="12.75" customHeight="1" x14ac:dyDescent="0.2">
      <c r="A261" s="55" t="str">
        <f>"            "&amp;Labels!B116</f>
        <v xml:space="preserve">            Q3</v>
      </c>
      <c r="B261" s="86">
        <f t="shared" si="14"/>
        <v>0</v>
      </c>
      <c r="C261" s="86">
        <f t="shared" si="14"/>
        <v>0</v>
      </c>
      <c r="D261" s="86">
        <f t="shared" si="14"/>
        <v>0</v>
      </c>
      <c r="E261" s="139">
        <f t="shared" si="14"/>
        <v>0</v>
      </c>
    </row>
    <row r="262" spans="1:5" ht="12.75" customHeight="1" x14ac:dyDescent="0.2">
      <c r="A262" s="55" t="str">
        <f>"            "&amp;Labels!B117</f>
        <v xml:space="preserve">            Q4</v>
      </c>
      <c r="B262" s="86">
        <f t="shared" si="14"/>
        <v>0</v>
      </c>
      <c r="C262" s="86">
        <f t="shared" si="14"/>
        <v>0</v>
      </c>
      <c r="D262" s="86">
        <f t="shared" si="14"/>
        <v>0</v>
      </c>
      <c r="E262" s="139">
        <f t="shared" si="14"/>
        <v>0</v>
      </c>
    </row>
    <row r="263" spans="1:5" ht="12.75" customHeight="1" x14ac:dyDescent="0.2">
      <c r="A263" s="55" t="str">
        <f>"            "&amp;Labels!C113</f>
        <v xml:space="preserve">            Total</v>
      </c>
      <c r="B263" s="85">
        <f>SUM(B129,B187)</f>
        <v>0</v>
      </c>
      <c r="C263" s="85">
        <f>SUM(C129,C187)</f>
        <v>0</v>
      </c>
      <c r="D263" s="85">
        <f>SUM(D129,D187)</f>
        <v>0</v>
      </c>
      <c r="E263" s="138">
        <f>SUM(E129,E187)</f>
        <v>0</v>
      </c>
    </row>
    <row r="264" spans="1:5" ht="12.75" customHeight="1" x14ac:dyDescent="0.2">
      <c r="A264" s="90" t="str">
        <f>Labels!C110</f>
        <v>Total</v>
      </c>
      <c r="B264" s="211">
        <f>B206</f>
        <v>0</v>
      </c>
      <c r="C264" s="211">
        <f>C206</f>
        <v>0</v>
      </c>
      <c r="D264" s="211">
        <f>D206</f>
        <v>0</v>
      </c>
      <c r="E264" s="209">
        <f>E206</f>
        <v>0</v>
      </c>
    </row>
    <row r="265" spans="1:5" ht="12.75" customHeight="1" x14ac:dyDescent="0.2">
      <c r="A265" s="52" t="str">
        <f>"   "&amp;Labels!B100</f>
        <v xml:space="preserve">   East</v>
      </c>
      <c r="B265" s="83"/>
      <c r="C265" s="83"/>
      <c r="D265" s="83"/>
      <c r="E265" s="135"/>
    </row>
    <row r="266" spans="1:5" ht="12.75" customHeight="1" x14ac:dyDescent="0.2">
      <c r="A266" s="55" t="str">
        <f>"      "&amp;Labels!B92</f>
        <v xml:space="preserve">      Direct</v>
      </c>
      <c r="B266" s="85"/>
      <c r="C266" s="85"/>
      <c r="D266" s="85"/>
      <c r="E266" s="138"/>
    </row>
    <row r="267" spans="1:5" ht="12.75" customHeight="1" x14ac:dyDescent="0.2">
      <c r="A267" s="55" t="str">
        <f>"         "&amp;Labels!B96</f>
        <v xml:space="preserve">         Direct</v>
      </c>
      <c r="B267" s="85"/>
      <c r="C267" s="85"/>
      <c r="D267" s="85"/>
      <c r="E267" s="138"/>
    </row>
    <row r="268" spans="1:5" ht="12.75" customHeight="1" x14ac:dyDescent="0.2">
      <c r="A268" s="55" t="str">
        <f>"            "&amp;Labels!B114</f>
        <v xml:space="preserve">            Q1</v>
      </c>
      <c r="B268" s="86">
        <f t="shared" ref="B268:E272" si="15">B93</f>
        <v>0</v>
      </c>
      <c r="C268" s="86">
        <f t="shared" si="15"/>
        <v>0</v>
      </c>
      <c r="D268" s="86">
        <f t="shared" si="15"/>
        <v>0</v>
      </c>
      <c r="E268" s="139">
        <f t="shared" si="15"/>
        <v>0</v>
      </c>
    </row>
    <row r="269" spans="1:5" ht="12.75" customHeight="1" x14ac:dyDescent="0.2">
      <c r="A269" s="55" t="str">
        <f>"            "&amp;Labels!B115</f>
        <v xml:space="preserve">            Q2</v>
      </c>
      <c r="B269" s="86">
        <f t="shared" si="15"/>
        <v>0</v>
      </c>
      <c r="C269" s="86">
        <f t="shared" si="15"/>
        <v>0</v>
      </c>
      <c r="D269" s="86">
        <f t="shared" si="15"/>
        <v>0</v>
      </c>
      <c r="E269" s="139">
        <f t="shared" si="15"/>
        <v>0</v>
      </c>
    </row>
    <row r="270" spans="1:5" ht="12.75" customHeight="1" x14ac:dyDescent="0.2">
      <c r="A270" s="55" t="str">
        <f>"            "&amp;Labels!B116</f>
        <v xml:space="preserve">            Q3</v>
      </c>
      <c r="B270" s="86">
        <f t="shared" si="15"/>
        <v>0</v>
      </c>
      <c r="C270" s="86">
        <f t="shared" si="15"/>
        <v>0</v>
      </c>
      <c r="D270" s="86">
        <f t="shared" si="15"/>
        <v>0</v>
      </c>
      <c r="E270" s="139">
        <f t="shared" si="15"/>
        <v>0</v>
      </c>
    </row>
    <row r="271" spans="1:5" ht="12.75" customHeight="1" x14ac:dyDescent="0.2">
      <c r="A271" s="55" t="str">
        <f>"            "&amp;Labels!B117</f>
        <v xml:space="preserve">            Q4</v>
      </c>
      <c r="B271" s="86">
        <f t="shared" si="15"/>
        <v>0</v>
      </c>
      <c r="C271" s="86">
        <f t="shared" si="15"/>
        <v>0</v>
      </c>
      <c r="D271" s="86">
        <f t="shared" si="15"/>
        <v>0</v>
      </c>
      <c r="E271" s="139">
        <f t="shared" si="15"/>
        <v>0</v>
      </c>
    </row>
    <row r="272" spans="1:5" ht="12.75" customHeight="1" x14ac:dyDescent="0.2">
      <c r="A272" s="55" t="str">
        <f>"            "&amp;Labels!C113</f>
        <v xml:space="preserve">            Total</v>
      </c>
      <c r="B272" s="85">
        <f t="shared" si="15"/>
        <v>0</v>
      </c>
      <c r="C272" s="85">
        <f t="shared" si="15"/>
        <v>0</v>
      </c>
      <c r="D272" s="85">
        <f t="shared" si="15"/>
        <v>0</v>
      </c>
      <c r="E272" s="138">
        <f t="shared" si="15"/>
        <v>0</v>
      </c>
    </row>
    <row r="273" spans="1:5" ht="12.75" customHeight="1" x14ac:dyDescent="0.2">
      <c r="A273" s="55" t="str">
        <f>"         "&amp;Labels!B97</f>
        <v xml:space="preserve">         Indirect</v>
      </c>
      <c r="B273" s="85"/>
      <c r="C273" s="85"/>
      <c r="D273" s="85"/>
      <c r="E273" s="138"/>
    </row>
    <row r="274" spans="1:5" ht="12.75" customHeight="1" x14ac:dyDescent="0.2">
      <c r="A274" s="55" t="str">
        <f>"            "&amp;Labels!B114</f>
        <v xml:space="preserve">            Q1</v>
      </c>
      <c r="B274" s="86">
        <f t="shared" ref="B274:E283" si="16">B99</f>
        <v>0</v>
      </c>
      <c r="C274" s="86">
        <f t="shared" si="16"/>
        <v>0</v>
      </c>
      <c r="D274" s="86">
        <f t="shared" si="16"/>
        <v>0</v>
      </c>
      <c r="E274" s="139">
        <f t="shared" si="16"/>
        <v>0</v>
      </c>
    </row>
    <row r="275" spans="1:5" ht="12.75" customHeight="1" x14ac:dyDescent="0.2">
      <c r="A275" s="55" t="str">
        <f>"            "&amp;Labels!B115</f>
        <v xml:space="preserve">            Q2</v>
      </c>
      <c r="B275" s="86">
        <f t="shared" si="16"/>
        <v>0</v>
      </c>
      <c r="C275" s="86">
        <f t="shared" si="16"/>
        <v>0</v>
      </c>
      <c r="D275" s="86">
        <f t="shared" si="16"/>
        <v>0</v>
      </c>
      <c r="E275" s="139">
        <f t="shared" si="16"/>
        <v>0</v>
      </c>
    </row>
    <row r="276" spans="1:5" ht="12.75" customHeight="1" x14ac:dyDescent="0.2">
      <c r="A276" s="55" t="str">
        <f>"            "&amp;Labels!B116</f>
        <v xml:space="preserve">            Q3</v>
      </c>
      <c r="B276" s="86">
        <f t="shared" si="16"/>
        <v>0</v>
      </c>
      <c r="C276" s="86">
        <f t="shared" si="16"/>
        <v>0</v>
      </c>
      <c r="D276" s="86">
        <f t="shared" si="16"/>
        <v>0</v>
      </c>
      <c r="E276" s="139">
        <f t="shared" si="16"/>
        <v>0</v>
      </c>
    </row>
    <row r="277" spans="1:5" ht="12.75" customHeight="1" x14ac:dyDescent="0.2">
      <c r="A277" s="55" t="str">
        <f>"            "&amp;Labels!B117</f>
        <v xml:space="preserve">            Q4</v>
      </c>
      <c r="B277" s="86">
        <f t="shared" si="16"/>
        <v>0</v>
      </c>
      <c r="C277" s="86">
        <f t="shared" si="16"/>
        <v>0</v>
      </c>
      <c r="D277" s="86">
        <f t="shared" si="16"/>
        <v>0</v>
      </c>
      <c r="E277" s="139">
        <f t="shared" si="16"/>
        <v>0</v>
      </c>
    </row>
    <row r="278" spans="1:5" ht="12.75" customHeight="1" x14ac:dyDescent="0.2">
      <c r="A278" s="55" t="str">
        <f>"            "&amp;Labels!C113</f>
        <v xml:space="preserve">            Total</v>
      </c>
      <c r="B278" s="85">
        <f t="shared" si="16"/>
        <v>0</v>
      </c>
      <c r="C278" s="85">
        <f t="shared" si="16"/>
        <v>0</v>
      </c>
      <c r="D278" s="85">
        <f t="shared" si="16"/>
        <v>0</v>
      </c>
      <c r="E278" s="138">
        <f t="shared" si="16"/>
        <v>0</v>
      </c>
    </row>
    <row r="279" spans="1:5" ht="12.75" customHeight="1" x14ac:dyDescent="0.2">
      <c r="A279" s="55" t="str">
        <f>"         "&amp;Labels!C95</f>
        <v xml:space="preserve">         Total</v>
      </c>
      <c r="B279" s="85">
        <f t="shared" si="16"/>
        <v>0</v>
      </c>
      <c r="C279" s="85">
        <f t="shared" si="16"/>
        <v>0</v>
      </c>
      <c r="D279" s="85">
        <f t="shared" si="16"/>
        <v>0</v>
      </c>
      <c r="E279" s="138">
        <f t="shared" si="16"/>
        <v>0</v>
      </c>
    </row>
    <row r="280" spans="1:5" ht="12.75" customHeight="1" x14ac:dyDescent="0.2">
      <c r="A280" s="55" t="str">
        <f>"            "&amp;Labels!B114</f>
        <v xml:space="preserve">            Q1</v>
      </c>
      <c r="B280" s="86">
        <f t="shared" si="16"/>
        <v>0</v>
      </c>
      <c r="C280" s="86">
        <f t="shared" si="16"/>
        <v>0</v>
      </c>
      <c r="D280" s="86">
        <f t="shared" si="16"/>
        <v>0</v>
      </c>
      <c r="E280" s="139">
        <f t="shared" si="16"/>
        <v>0</v>
      </c>
    </row>
    <row r="281" spans="1:5" ht="12.75" customHeight="1" x14ac:dyDescent="0.2">
      <c r="A281" s="55" t="str">
        <f>"            "&amp;Labels!B115</f>
        <v xml:space="preserve">            Q2</v>
      </c>
      <c r="B281" s="86">
        <f t="shared" si="16"/>
        <v>0</v>
      </c>
      <c r="C281" s="86">
        <f t="shared" si="16"/>
        <v>0</v>
      </c>
      <c r="D281" s="86">
        <f t="shared" si="16"/>
        <v>0</v>
      </c>
      <c r="E281" s="139">
        <f t="shared" si="16"/>
        <v>0</v>
      </c>
    </row>
    <row r="282" spans="1:5" ht="12.75" customHeight="1" x14ac:dyDescent="0.2">
      <c r="A282" s="55" t="str">
        <f>"            "&amp;Labels!B116</f>
        <v xml:space="preserve">            Q3</v>
      </c>
      <c r="B282" s="86">
        <f t="shared" si="16"/>
        <v>0</v>
      </c>
      <c r="C282" s="86">
        <f t="shared" si="16"/>
        <v>0</v>
      </c>
      <c r="D282" s="86">
        <f t="shared" si="16"/>
        <v>0</v>
      </c>
      <c r="E282" s="139">
        <f t="shared" si="16"/>
        <v>0</v>
      </c>
    </row>
    <row r="283" spans="1:5" ht="12.75" customHeight="1" x14ac:dyDescent="0.2">
      <c r="A283" s="55" t="str">
        <f>"            "&amp;Labels!B117</f>
        <v xml:space="preserve">            Q4</v>
      </c>
      <c r="B283" s="86">
        <f t="shared" si="16"/>
        <v>0</v>
      </c>
      <c r="C283" s="86">
        <f t="shared" si="16"/>
        <v>0</v>
      </c>
      <c r="D283" s="86">
        <f t="shared" si="16"/>
        <v>0</v>
      </c>
      <c r="E283" s="139">
        <f t="shared" si="16"/>
        <v>0</v>
      </c>
    </row>
    <row r="284" spans="1:5" ht="12.75" customHeight="1" x14ac:dyDescent="0.2">
      <c r="A284" s="55" t="str">
        <f>"            "&amp;Labels!C113</f>
        <v xml:space="preserve">            Total</v>
      </c>
      <c r="B284" s="85">
        <f>B104</f>
        <v>0</v>
      </c>
      <c r="C284" s="85">
        <f>C104</f>
        <v>0</v>
      </c>
      <c r="D284" s="85">
        <f>D104</f>
        <v>0</v>
      </c>
      <c r="E284" s="138">
        <f>E104</f>
        <v>0</v>
      </c>
    </row>
    <row r="285" spans="1:5" ht="12.75" customHeight="1" x14ac:dyDescent="0.2">
      <c r="A285" s="55" t="str">
        <f>"      "&amp;Labels!B93</f>
        <v xml:space="preserve">      Indirect</v>
      </c>
      <c r="B285" s="85"/>
      <c r="C285" s="85"/>
      <c r="D285" s="85"/>
      <c r="E285" s="138"/>
    </row>
    <row r="286" spans="1:5" ht="12.75" customHeight="1" x14ac:dyDescent="0.2">
      <c r="A286" s="55" t="str">
        <f>"         "&amp;Labels!B96</f>
        <v xml:space="preserve">         Direct</v>
      </c>
      <c r="B286" s="85"/>
      <c r="C286" s="85"/>
      <c r="D286" s="85"/>
      <c r="E286" s="138"/>
    </row>
    <row r="287" spans="1:5" ht="12.75" customHeight="1" x14ac:dyDescent="0.2">
      <c r="A287" s="55" t="str">
        <f>"            "&amp;Labels!B114</f>
        <v xml:space="preserve">            Q1</v>
      </c>
      <c r="B287" s="86">
        <f t="shared" ref="B287:E291" si="17">B112</f>
        <v>0</v>
      </c>
      <c r="C287" s="86">
        <f t="shared" si="17"/>
        <v>0</v>
      </c>
      <c r="D287" s="86">
        <f t="shared" si="17"/>
        <v>0</v>
      </c>
      <c r="E287" s="139">
        <f t="shared" si="17"/>
        <v>0</v>
      </c>
    </row>
    <row r="288" spans="1:5" ht="12.75" customHeight="1" x14ac:dyDescent="0.2">
      <c r="A288" s="55" t="str">
        <f>"            "&amp;Labels!B115</f>
        <v xml:space="preserve">            Q2</v>
      </c>
      <c r="B288" s="86">
        <f t="shared" si="17"/>
        <v>0</v>
      </c>
      <c r="C288" s="86">
        <f t="shared" si="17"/>
        <v>0</v>
      </c>
      <c r="D288" s="86">
        <f t="shared" si="17"/>
        <v>0</v>
      </c>
      <c r="E288" s="139">
        <f t="shared" si="17"/>
        <v>0</v>
      </c>
    </row>
    <row r="289" spans="1:5" ht="12.75" customHeight="1" x14ac:dyDescent="0.2">
      <c r="A289" s="55" t="str">
        <f>"            "&amp;Labels!B116</f>
        <v xml:space="preserve">            Q3</v>
      </c>
      <c r="B289" s="86">
        <f t="shared" si="17"/>
        <v>0</v>
      </c>
      <c r="C289" s="86">
        <f t="shared" si="17"/>
        <v>0</v>
      </c>
      <c r="D289" s="86">
        <f t="shared" si="17"/>
        <v>0</v>
      </c>
      <c r="E289" s="139">
        <f t="shared" si="17"/>
        <v>0</v>
      </c>
    </row>
    <row r="290" spans="1:5" ht="12.75" customHeight="1" x14ac:dyDescent="0.2">
      <c r="A290" s="55" t="str">
        <f>"            "&amp;Labels!B117</f>
        <v xml:space="preserve">            Q4</v>
      </c>
      <c r="B290" s="86">
        <f t="shared" si="17"/>
        <v>0</v>
      </c>
      <c r="C290" s="86">
        <f t="shared" si="17"/>
        <v>0</v>
      </c>
      <c r="D290" s="86">
        <f t="shared" si="17"/>
        <v>0</v>
      </c>
      <c r="E290" s="139">
        <f t="shared" si="17"/>
        <v>0</v>
      </c>
    </row>
    <row r="291" spans="1:5" ht="12.75" customHeight="1" x14ac:dyDescent="0.2">
      <c r="A291" s="55" t="str">
        <f>"            "&amp;Labels!C113</f>
        <v xml:space="preserve">            Total</v>
      </c>
      <c r="B291" s="85">
        <f t="shared" si="17"/>
        <v>0</v>
      </c>
      <c r="C291" s="85">
        <f t="shared" si="17"/>
        <v>0</v>
      </c>
      <c r="D291" s="85">
        <f t="shared" si="17"/>
        <v>0</v>
      </c>
      <c r="E291" s="138">
        <f t="shared" si="17"/>
        <v>0</v>
      </c>
    </row>
    <row r="292" spans="1:5" ht="12.75" customHeight="1" x14ac:dyDescent="0.2">
      <c r="A292" s="55" t="str">
        <f>"         "&amp;Labels!B97</f>
        <v xml:space="preserve">         Indirect</v>
      </c>
      <c r="B292" s="85"/>
      <c r="C292" s="85"/>
      <c r="D292" s="85"/>
      <c r="E292" s="138"/>
    </row>
    <row r="293" spans="1:5" ht="12.75" customHeight="1" x14ac:dyDescent="0.2">
      <c r="A293" s="55" t="str">
        <f>"            "&amp;Labels!B114</f>
        <v xml:space="preserve">            Q1</v>
      </c>
      <c r="B293" s="86">
        <f t="shared" ref="B293:E302" si="18">B118</f>
        <v>0</v>
      </c>
      <c r="C293" s="86">
        <f t="shared" si="18"/>
        <v>0</v>
      </c>
      <c r="D293" s="86">
        <f t="shared" si="18"/>
        <v>0</v>
      </c>
      <c r="E293" s="139">
        <f t="shared" si="18"/>
        <v>0</v>
      </c>
    </row>
    <row r="294" spans="1:5" ht="12.75" customHeight="1" x14ac:dyDescent="0.2">
      <c r="A294" s="55" t="str">
        <f>"            "&amp;Labels!B115</f>
        <v xml:space="preserve">            Q2</v>
      </c>
      <c r="B294" s="86">
        <f t="shared" si="18"/>
        <v>0</v>
      </c>
      <c r="C294" s="86">
        <f t="shared" si="18"/>
        <v>0</v>
      </c>
      <c r="D294" s="86">
        <f t="shared" si="18"/>
        <v>0</v>
      </c>
      <c r="E294" s="139">
        <f t="shared" si="18"/>
        <v>0</v>
      </c>
    </row>
    <row r="295" spans="1:5" ht="12.75" customHeight="1" x14ac:dyDescent="0.2">
      <c r="A295" s="55" t="str">
        <f>"            "&amp;Labels!B116</f>
        <v xml:space="preserve">            Q3</v>
      </c>
      <c r="B295" s="86">
        <f t="shared" si="18"/>
        <v>0</v>
      </c>
      <c r="C295" s="86">
        <f t="shared" si="18"/>
        <v>0</v>
      </c>
      <c r="D295" s="86">
        <f t="shared" si="18"/>
        <v>0</v>
      </c>
      <c r="E295" s="139">
        <f t="shared" si="18"/>
        <v>0</v>
      </c>
    </row>
    <row r="296" spans="1:5" ht="12.75" customHeight="1" x14ac:dyDescent="0.2">
      <c r="A296" s="55" t="str">
        <f>"            "&amp;Labels!B117</f>
        <v xml:space="preserve">            Q4</v>
      </c>
      <c r="B296" s="86">
        <f t="shared" si="18"/>
        <v>0</v>
      </c>
      <c r="C296" s="86">
        <f t="shared" si="18"/>
        <v>0</v>
      </c>
      <c r="D296" s="86">
        <f t="shared" si="18"/>
        <v>0</v>
      </c>
      <c r="E296" s="139">
        <f t="shared" si="18"/>
        <v>0</v>
      </c>
    </row>
    <row r="297" spans="1:5" ht="12.75" customHeight="1" x14ac:dyDescent="0.2">
      <c r="A297" s="55" t="str">
        <f>"            "&amp;Labels!C113</f>
        <v xml:space="preserve">            Total</v>
      </c>
      <c r="B297" s="85">
        <f t="shared" si="18"/>
        <v>0</v>
      </c>
      <c r="C297" s="85">
        <f t="shared" si="18"/>
        <v>0</v>
      </c>
      <c r="D297" s="85">
        <f t="shared" si="18"/>
        <v>0</v>
      </c>
      <c r="E297" s="138">
        <f t="shared" si="18"/>
        <v>0</v>
      </c>
    </row>
    <row r="298" spans="1:5" ht="12.75" customHeight="1" x14ac:dyDescent="0.2">
      <c r="A298" s="55" t="str">
        <f>"         "&amp;Labels!C95</f>
        <v xml:space="preserve">         Total</v>
      </c>
      <c r="B298" s="85">
        <f t="shared" si="18"/>
        <v>0</v>
      </c>
      <c r="C298" s="85">
        <f t="shared" si="18"/>
        <v>0</v>
      </c>
      <c r="D298" s="85">
        <f t="shared" si="18"/>
        <v>0</v>
      </c>
      <c r="E298" s="138">
        <f t="shared" si="18"/>
        <v>0</v>
      </c>
    </row>
    <row r="299" spans="1:5" ht="12.75" customHeight="1" x14ac:dyDescent="0.2">
      <c r="A299" s="55" t="str">
        <f>"            "&amp;Labels!B114</f>
        <v xml:space="preserve">            Q1</v>
      </c>
      <c r="B299" s="86">
        <f t="shared" si="18"/>
        <v>0</v>
      </c>
      <c r="C299" s="86">
        <f t="shared" si="18"/>
        <v>0</v>
      </c>
      <c r="D299" s="86">
        <f t="shared" si="18"/>
        <v>0</v>
      </c>
      <c r="E299" s="139">
        <f t="shared" si="18"/>
        <v>0</v>
      </c>
    </row>
    <row r="300" spans="1:5" ht="12.75" customHeight="1" x14ac:dyDescent="0.2">
      <c r="A300" s="55" t="str">
        <f>"            "&amp;Labels!B115</f>
        <v xml:space="preserve">            Q2</v>
      </c>
      <c r="B300" s="86">
        <f t="shared" si="18"/>
        <v>0</v>
      </c>
      <c r="C300" s="86">
        <f t="shared" si="18"/>
        <v>0</v>
      </c>
      <c r="D300" s="86">
        <f t="shared" si="18"/>
        <v>0</v>
      </c>
      <c r="E300" s="139">
        <f t="shared" si="18"/>
        <v>0</v>
      </c>
    </row>
    <row r="301" spans="1:5" ht="12.75" customHeight="1" x14ac:dyDescent="0.2">
      <c r="A301" s="55" t="str">
        <f>"            "&amp;Labels!B116</f>
        <v xml:space="preserve">            Q3</v>
      </c>
      <c r="B301" s="86">
        <f t="shared" si="18"/>
        <v>0</v>
      </c>
      <c r="C301" s="86">
        <f t="shared" si="18"/>
        <v>0</v>
      </c>
      <c r="D301" s="86">
        <f t="shared" si="18"/>
        <v>0</v>
      </c>
      <c r="E301" s="139">
        <f t="shared" si="18"/>
        <v>0</v>
      </c>
    </row>
    <row r="302" spans="1:5" ht="12.75" customHeight="1" x14ac:dyDescent="0.2">
      <c r="A302" s="55" t="str">
        <f>"            "&amp;Labels!B117</f>
        <v xml:space="preserve">            Q4</v>
      </c>
      <c r="B302" s="86">
        <f t="shared" si="18"/>
        <v>0</v>
      </c>
      <c r="C302" s="86">
        <f t="shared" si="18"/>
        <v>0</v>
      </c>
      <c r="D302" s="86">
        <f t="shared" si="18"/>
        <v>0</v>
      </c>
      <c r="E302" s="139">
        <f t="shared" si="18"/>
        <v>0</v>
      </c>
    </row>
    <row r="303" spans="1:5" ht="12.75" customHeight="1" x14ac:dyDescent="0.2">
      <c r="A303" s="55" t="str">
        <f>"            "&amp;Labels!C113</f>
        <v xml:space="preserve">            Total</v>
      </c>
      <c r="B303" s="85">
        <f>B123</f>
        <v>0</v>
      </c>
      <c r="C303" s="85">
        <f>C123</f>
        <v>0</v>
      </c>
      <c r="D303" s="85">
        <f>D123</f>
        <v>0</v>
      </c>
      <c r="E303" s="138">
        <f>E123</f>
        <v>0</v>
      </c>
    </row>
    <row r="304" spans="1:5" ht="12.75" customHeight="1" x14ac:dyDescent="0.2">
      <c r="A304" s="52" t="str">
        <f>"      "&amp;Labels!C91</f>
        <v xml:space="preserve">      Total</v>
      </c>
      <c r="B304" s="83">
        <f>B129</f>
        <v>0</v>
      </c>
      <c r="C304" s="83">
        <f>C129</f>
        <v>0</v>
      </c>
      <c r="D304" s="83">
        <f>D129</f>
        <v>0</v>
      </c>
      <c r="E304" s="135">
        <f>E129</f>
        <v>0</v>
      </c>
    </row>
    <row r="305" spans="1:5" ht="12.75" customHeight="1" x14ac:dyDescent="0.2">
      <c r="A305" s="55" t="str">
        <f>"         "&amp;Labels!B96</f>
        <v xml:space="preserve">         Direct</v>
      </c>
      <c r="B305" s="85"/>
      <c r="C305" s="85"/>
      <c r="D305" s="85"/>
      <c r="E305" s="138"/>
    </row>
    <row r="306" spans="1:5" ht="12.75" customHeight="1" x14ac:dyDescent="0.2">
      <c r="A306" s="55" t="str">
        <f>"            "&amp;Labels!B114</f>
        <v xml:space="preserve">            Q1</v>
      </c>
      <c r="B306" s="86">
        <f t="shared" ref="B306:E310" si="19">B131</f>
        <v>0</v>
      </c>
      <c r="C306" s="86">
        <f t="shared" si="19"/>
        <v>0</v>
      </c>
      <c r="D306" s="86">
        <f t="shared" si="19"/>
        <v>0</v>
      </c>
      <c r="E306" s="139">
        <f t="shared" si="19"/>
        <v>0</v>
      </c>
    </row>
    <row r="307" spans="1:5" ht="12.75" customHeight="1" x14ac:dyDescent="0.2">
      <c r="A307" s="55" t="str">
        <f>"            "&amp;Labels!B115</f>
        <v xml:space="preserve">            Q2</v>
      </c>
      <c r="B307" s="86">
        <f t="shared" si="19"/>
        <v>0</v>
      </c>
      <c r="C307" s="86">
        <f t="shared" si="19"/>
        <v>0</v>
      </c>
      <c r="D307" s="86">
        <f t="shared" si="19"/>
        <v>0</v>
      </c>
      <c r="E307" s="139">
        <f t="shared" si="19"/>
        <v>0</v>
      </c>
    </row>
    <row r="308" spans="1:5" ht="12.75" customHeight="1" x14ac:dyDescent="0.2">
      <c r="A308" s="55" t="str">
        <f>"            "&amp;Labels!B116</f>
        <v xml:space="preserve">            Q3</v>
      </c>
      <c r="B308" s="86">
        <f t="shared" si="19"/>
        <v>0</v>
      </c>
      <c r="C308" s="86">
        <f t="shared" si="19"/>
        <v>0</v>
      </c>
      <c r="D308" s="86">
        <f t="shared" si="19"/>
        <v>0</v>
      </c>
      <c r="E308" s="139">
        <f t="shared" si="19"/>
        <v>0</v>
      </c>
    </row>
    <row r="309" spans="1:5" ht="12.75" customHeight="1" x14ac:dyDescent="0.2">
      <c r="A309" s="55" t="str">
        <f>"            "&amp;Labels!B117</f>
        <v xml:space="preserve">            Q4</v>
      </c>
      <c r="B309" s="86">
        <f t="shared" si="19"/>
        <v>0</v>
      </c>
      <c r="C309" s="86">
        <f t="shared" si="19"/>
        <v>0</v>
      </c>
      <c r="D309" s="86">
        <f t="shared" si="19"/>
        <v>0</v>
      </c>
      <c r="E309" s="139">
        <f t="shared" si="19"/>
        <v>0</v>
      </c>
    </row>
    <row r="310" spans="1:5" ht="12.75" customHeight="1" x14ac:dyDescent="0.2">
      <c r="A310" s="55" t="str">
        <f>"            "&amp;Labels!C113</f>
        <v xml:space="preserve">            Total</v>
      </c>
      <c r="B310" s="85">
        <f t="shared" si="19"/>
        <v>0</v>
      </c>
      <c r="C310" s="85">
        <f t="shared" si="19"/>
        <v>0</v>
      </c>
      <c r="D310" s="85">
        <f t="shared" si="19"/>
        <v>0</v>
      </c>
      <c r="E310" s="138">
        <f t="shared" si="19"/>
        <v>0</v>
      </c>
    </row>
    <row r="311" spans="1:5" ht="12.75" customHeight="1" x14ac:dyDescent="0.2">
      <c r="A311" s="55" t="str">
        <f>"         "&amp;Labels!B97</f>
        <v xml:space="preserve">         Indirect</v>
      </c>
      <c r="B311" s="85"/>
      <c r="C311" s="85"/>
      <c r="D311" s="85"/>
      <c r="E311" s="138"/>
    </row>
    <row r="312" spans="1:5" ht="12.75" customHeight="1" x14ac:dyDescent="0.2">
      <c r="A312" s="55" t="str">
        <f>"            "&amp;Labels!B114</f>
        <v xml:space="preserve">            Q1</v>
      </c>
      <c r="B312" s="86">
        <f t="shared" ref="B312:E316" si="20">B137</f>
        <v>0</v>
      </c>
      <c r="C312" s="86">
        <f t="shared" si="20"/>
        <v>0</v>
      </c>
      <c r="D312" s="86">
        <f t="shared" si="20"/>
        <v>0</v>
      </c>
      <c r="E312" s="139">
        <f t="shared" si="20"/>
        <v>0</v>
      </c>
    </row>
    <row r="313" spans="1:5" ht="12.75" customHeight="1" x14ac:dyDescent="0.2">
      <c r="A313" s="55" t="str">
        <f>"            "&amp;Labels!B115</f>
        <v xml:space="preserve">            Q2</v>
      </c>
      <c r="B313" s="86">
        <f t="shared" si="20"/>
        <v>0</v>
      </c>
      <c r="C313" s="86">
        <f t="shared" si="20"/>
        <v>0</v>
      </c>
      <c r="D313" s="86">
        <f t="shared" si="20"/>
        <v>0</v>
      </c>
      <c r="E313" s="139">
        <f t="shared" si="20"/>
        <v>0</v>
      </c>
    </row>
    <row r="314" spans="1:5" ht="12.75" customHeight="1" x14ac:dyDescent="0.2">
      <c r="A314" s="55" t="str">
        <f>"            "&amp;Labels!B116</f>
        <v xml:space="preserve">            Q3</v>
      </c>
      <c r="B314" s="86">
        <f t="shared" si="20"/>
        <v>0</v>
      </c>
      <c r="C314" s="86">
        <f t="shared" si="20"/>
        <v>0</v>
      </c>
      <c r="D314" s="86">
        <f t="shared" si="20"/>
        <v>0</v>
      </c>
      <c r="E314" s="139">
        <f t="shared" si="20"/>
        <v>0</v>
      </c>
    </row>
    <row r="315" spans="1:5" ht="12.75" customHeight="1" x14ac:dyDescent="0.2">
      <c r="A315" s="55" t="str">
        <f>"            "&amp;Labels!B117</f>
        <v xml:space="preserve">            Q4</v>
      </c>
      <c r="B315" s="86">
        <f t="shared" si="20"/>
        <v>0</v>
      </c>
      <c r="C315" s="86">
        <f t="shared" si="20"/>
        <v>0</v>
      </c>
      <c r="D315" s="86">
        <f t="shared" si="20"/>
        <v>0</v>
      </c>
      <c r="E315" s="139">
        <f t="shared" si="20"/>
        <v>0</v>
      </c>
    </row>
    <row r="316" spans="1:5" ht="12.75" customHeight="1" x14ac:dyDescent="0.2">
      <c r="A316" s="55" t="str">
        <f>"            "&amp;Labels!C113</f>
        <v xml:space="preserve">            Total</v>
      </c>
      <c r="B316" s="85">
        <f t="shared" si="20"/>
        <v>0</v>
      </c>
      <c r="C316" s="85">
        <f t="shared" si="20"/>
        <v>0</v>
      </c>
      <c r="D316" s="85">
        <f t="shared" si="20"/>
        <v>0</v>
      </c>
      <c r="E316" s="138">
        <f t="shared" si="20"/>
        <v>0</v>
      </c>
    </row>
    <row r="317" spans="1:5" ht="12.75" customHeight="1" x14ac:dyDescent="0.2">
      <c r="A317" s="55" t="str">
        <f>"         "&amp;Labels!C95</f>
        <v xml:space="preserve">         Total</v>
      </c>
      <c r="B317" s="85">
        <f>B129</f>
        <v>0</v>
      </c>
      <c r="C317" s="85">
        <f>C129</f>
        <v>0</v>
      </c>
      <c r="D317" s="85">
        <f>D129</f>
        <v>0</v>
      </c>
      <c r="E317" s="138">
        <f>E129</f>
        <v>0</v>
      </c>
    </row>
    <row r="318" spans="1:5" ht="12.75" customHeight="1" x14ac:dyDescent="0.2">
      <c r="A318" s="55" t="str">
        <f>"            "&amp;Labels!B114</f>
        <v xml:space="preserve">            Q1</v>
      </c>
      <c r="B318" s="86">
        <f t="shared" ref="B318:E321" si="21">B143</f>
        <v>0</v>
      </c>
      <c r="C318" s="86">
        <f t="shared" si="21"/>
        <v>0</v>
      </c>
      <c r="D318" s="86">
        <f t="shared" si="21"/>
        <v>0</v>
      </c>
      <c r="E318" s="139">
        <f t="shared" si="21"/>
        <v>0</v>
      </c>
    </row>
    <row r="319" spans="1:5" ht="12.75" customHeight="1" x14ac:dyDescent="0.2">
      <c r="A319" s="55" t="str">
        <f>"            "&amp;Labels!B115</f>
        <v xml:space="preserve">            Q2</v>
      </c>
      <c r="B319" s="86">
        <f t="shared" si="21"/>
        <v>0</v>
      </c>
      <c r="C319" s="86">
        <f t="shared" si="21"/>
        <v>0</v>
      </c>
      <c r="D319" s="86">
        <f t="shared" si="21"/>
        <v>0</v>
      </c>
      <c r="E319" s="139">
        <f t="shared" si="21"/>
        <v>0</v>
      </c>
    </row>
    <row r="320" spans="1:5" ht="12.75" customHeight="1" x14ac:dyDescent="0.2">
      <c r="A320" s="55" t="str">
        <f>"            "&amp;Labels!B116</f>
        <v xml:space="preserve">            Q3</v>
      </c>
      <c r="B320" s="86">
        <f t="shared" si="21"/>
        <v>0</v>
      </c>
      <c r="C320" s="86">
        <f t="shared" si="21"/>
        <v>0</v>
      </c>
      <c r="D320" s="86">
        <f t="shared" si="21"/>
        <v>0</v>
      </c>
      <c r="E320" s="139">
        <f t="shared" si="21"/>
        <v>0</v>
      </c>
    </row>
    <row r="321" spans="1:5" ht="12.75" customHeight="1" x14ac:dyDescent="0.2">
      <c r="A321" s="55" t="str">
        <f>"            "&amp;Labels!B117</f>
        <v xml:space="preserve">            Q4</v>
      </c>
      <c r="B321" s="86">
        <f t="shared" si="21"/>
        <v>0</v>
      </c>
      <c r="C321" s="86">
        <f t="shared" si="21"/>
        <v>0</v>
      </c>
      <c r="D321" s="86">
        <f t="shared" si="21"/>
        <v>0</v>
      </c>
      <c r="E321" s="139">
        <f t="shared" si="21"/>
        <v>0</v>
      </c>
    </row>
    <row r="322" spans="1:5" ht="12.75" customHeight="1" x14ac:dyDescent="0.2">
      <c r="A322" s="55" t="str">
        <f>"            "&amp;Labels!C113</f>
        <v xml:space="preserve">            Total</v>
      </c>
      <c r="B322" s="85">
        <f>B129</f>
        <v>0</v>
      </c>
      <c r="C322" s="85">
        <f>C129</f>
        <v>0</v>
      </c>
      <c r="D322" s="85">
        <f>D129</f>
        <v>0</v>
      </c>
      <c r="E322" s="138">
        <f>E129</f>
        <v>0</v>
      </c>
    </row>
    <row r="323" spans="1:5" ht="12.75" customHeight="1" x14ac:dyDescent="0.2">
      <c r="A323" s="52" t="str">
        <f>"   "&amp;Labels!B101</f>
        <v xml:space="preserve">   West</v>
      </c>
      <c r="B323" s="83"/>
      <c r="C323" s="83"/>
      <c r="D323" s="83"/>
      <c r="E323" s="135"/>
    </row>
    <row r="324" spans="1:5" ht="12.75" customHeight="1" x14ac:dyDescent="0.2">
      <c r="A324" s="55" t="str">
        <f>"      "&amp;Labels!B92</f>
        <v xml:space="preserve">      Direct</v>
      </c>
      <c r="B324" s="85"/>
      <c r="C324" s="85"/>
      <c r="D324" s="85"/>
      <c r="E324" s="138"/>
    </row>
    <row r="325" spans="1:5" ht="12.75" customHeight="1" x14ac:dyDescent="0.2">
      <c r="A325" s="55" t="str">
        <f>"         "&amp;Labels!B96</f>
        <v xml:space="preserve">         Direct</v>
      </c>
      <c r="B325" s="85"/>
      <c r="C325" s="85"/>
      <c r="D325" s="85"/>
      <c r="E325" s="138"/>
    </row>
    <row r="326" spans="1:5" ht="12.75" customHeight="1" x14ac:dyDescent="0.2">
      <c r="A326" s="55" t="str">
        <f>"            "&amp;Labels!B114</f>
        <v xml:space="preserve">            Q1</v>
      </c>
      <c r="B326" s="86">
        <f t="shared" ref="B326:E330" si="22">B151</f>
        <v>0</v>
      </c>
      <c r="C326" s="86">
        <f t="shared" si="22"/>
        <v>0</v>
      </c>
      <c r="D326" s="86">
        <f t="shared" si="22"/>
        <v>0</v>
      </c>
      <c r="E326" s="139">
        <f t="shared" si="22"/>
        <v>0</v>
      </c>
    </row>
    <row r="327" spans="1:5" ht="12.75" customHeight="1" x14ac:dyDescent="0.2">
      <c r="A327" s="55" t="str">
        <f>"            "&amp;Labels!B115</f>
        <v xml:space="preserve">            Q2</v>
      </c>
      <c r="B327" s="86">
        <f t="shared" si="22"/>
        <v>0</v>
      </c>
      <c r="C327" s="86">
        <f t="shared" si="22"/>
        <v>0</v>
      </c>
      <c r="D327" s="86">
        <f t="shared" si="22"/>
        <v>0</v>
      </c>
      <c r="E327" s="139">
        <f t="shared" si="22"/>
        <v>0</v>
      </c>
    </row>
    <row r="328" spans="1:5" ht="12.75" customHeight="1" x14ac:dyDescent="0.2">
      <c r="A328" s="55" t="str">
        <f>"            "&amp;Labels!B116</f>
        <v xml:space="preserve">            Q3</v>
      </c>
      <c r="B328" s="86">
        <f t="shared" si="22"/>
        <v>0</v>
      </c>
      <c r="C328" s="86">
        <f t="shared" si="22"/>
        <v>0</v>
      </c>
      <c r="D328" s="86">
        <f t="shared" si="22"/>
        <v>0</v>
      </c>
      <c r="E328" s="139">
        <f t="shared" si="22"/>
        <v>0</v>
      </c>
    </row>
    <row r="329" spans="1:5" ht="12.75" customHeight="1" x14ac:dyDescent="0.2">
      <c r="A329" s="55" t="str">
        <f>"            "&amp;Labels!B117</f>
        <v xml:space="preserve">            Q4</v>
      </c>
      <c r="B329" s="86">
        <f t="shared" si="22"/>
        <v>0</v>
      </c>
      <c r="C329" s="86">
        <f t="shared" si="22"/>
        <v>0</v>
      </c>
      <c r="D329" s="86">
        <f t="shared" si="22"/>
        <v>0</v>
      </c>
      <c r="E329" s="139">
        <f t="shared" si="22"/>
        <v>0</v>
      </c>
    </row>
    <row r="330" spans="1:5" ht="12.75" customHeight="1" x14ac:dyDescent="0.2">
      <c r="A330" s="55" t="str">
        <f>"            "&amp;Labels!C113</f>
        <v xml:space="preserve">            Total</v>
      </c>
      <c r="B330" s="85">
        <f t="shared" si="22"/>
        <v>0</v>
      </c>
      <c r="C330" s="85">
        <f t="shared" si="22"/>
        <v>0</v>
      </c>
      <c r="D330" s="85">
        <f t="shared" si="22"/>
        <v>0</v>
      </c>
      <c r="E330" s="138">
        <f t="shared" si="22"/>
        <v>0</v>
      </c>
    </row>
    <row r="331" spans="1:5" ht="12.75" customHeight="1" x14ac:dyDescent="0.2">
      <c r="A331" s="55" t="str">
        <f>"         "&amp;Labels!B97</f>
        <v xml:space="preserve">         Indirect</v>
      </c>
      <c r="B331" s="85"/>
      <c r="C331" s="85"/>
      <c r="D331" s="85"/>
      <c r="E331" s="138"/>
    </row>
    <row r="332" spans="1:5" ht="12.75" customHeight="1" x14ac:dyDescent="0.2">
      <c r="A332" s="55" t="str">
        <f>"            "&amp;Labels!B114</f>
        <v xml:space="preserve">            Q1</v>
      </c>
      <c r="B332" s="86">
        <f t="shared" ref="B332:E341" si="23">B157</f>
        <v>0</v>
      </c>
      <c r="C332" s="86">
        <f t="shared" si="23"/>
        <v>0</v>
      </c>
      <c r="D332" s="86">
        <f t="shared" si="23"/>
        <v>0</v>
      </c>
      <c r="E332" s="139">
        <f t="shared" si="23"/>
        <v>0</v>
      </c>
    </row>
    <row r="333" spans="1:5" ht="12.75" customHeight="1" x14ac:dyDescent="0.2">
      <c r="A333" s="55" t="str">
        <f>"            "&amp;Labels!B115</f>
        <v xml:space="preserve">            Q2</v>
      </c>
      <c r="B333" s="86">
        <f t="shared" si="23"/>
        <v>0</v>
      </c>
      <c r="C333" s="86">
        <f t="shared" si="23"/>
        <v>0</v>
      </c>
      <c r="D333" s="86">
        <f t="shared" si="23"/>
        <v>0</v>
      </c>
      <c r="E333" s="139">
        <f t="shared" si="23"/>
        <v>0</v>
      </c>
    </row>
    <row r="334" spans="1:5" ht="12.75" customHeight="1" x14ac:dyDescent="0.2">
      <c r="A334" s="55" t="str">
        <f>"            "&amp;Labels!B116</f>
        <v xml:space="preserve">            Q3</v>
      </c>
      <c r="B334" s="86">
        <f t="shared" si="23"/>
        <v>0</v>
      </c>
      <c r="C334" s="86">
        <f t="shared" si="23"/>
        <v>0</v>
      </c>
      <c r="D334" s="86">
        <f t="shared" si="23"/>
        <v>0</v>
      </c>
      <c r="E334" s="139">
        <f t="shared" si="23"/>
        <v>0</v>
      </c>
    </row>
    <row r="335" spans="1:5" ht="12.75" customHeight="1" x14ac:dyDescent="0.2">
      <c r="A335" s="55" t="str">
        <f>"            "&amp;Labels!B117</f>
        <v xml:space="preserve">            Q4</v>
      </c>
      <c r="B335" s="86">
        <f t="shared" si="23"/>
        <v>0</v>
      </c>
      <c r="C335" s="86">
        <f t="shared" si="23"/>
        <v>0</v>
      </c>
      <c r="D335" s="86">
        <f t="shared" si="23"/>
        <v>0</v>
      </c>
      <c r="E335" s="139">
        <f t="shared" si="23"/>
        <v>0</v>
      </c>
    </row>
    <row r="336" spans="1:5" ht="12.75" customHeight="1" x14ac:dyDescent="0.2">
      <c r="A336" s="55" t="str">
        <f>"            "&amp;Labels!C113</f>
        <v xml:space="preserve">            Total</v>
      </c>
      <c r="B336" s="85">
        <f t="shared" si="23"/>
        <v>0</v>
      </c>
      <c r="C336" s="85">
        <f t="shared" si="23"/>
        <v>0</v>
      </c>
      <c r="D336" s="85">
        <f t="shared" si="23"/>
        <v>0</v>
      </c>
      <c r="E336" s="138">
        <f t="shared" si="23"/>
        <v>0</v>
      </c>
    </row>
    <row r="337" spans="1:5" ht="12.75" customHeight="1" x14ac:dyDescent="0.2">
      <c r="A337" s="55" t="str">
        <f>"         "&amp;Labels!C95</f>
        <v xml:space="preserve">         Total</v>
      </c>
      <c r="B337" s="85">
        <f t="shared" si="23"/>
        <v>0</v>
      </c>
      <c r="C337" s="85">
        <f t="shared" si="23"/>
        <v>0</v>
      </c>
      <c r="D337" s="85">
        <f t="shared" si="23"/>
        <v>0</v>
      </c>
      <c r="E337" s="138">
        <f t="shared" si="23"/>
        <v>0</v>
      </c>
    </row>
    <row r="338" spans="1:5" ht="12.75" customHeight="1" x14ac:dyDescent="0.2">
      <c r="A338" s="55" t="str">
        <f>"            "&amp;Labels!B114</f>
        <v xml:space="preserve">            Q1</v>
      </c>
      <c r="B338" s="86">
        <f t="shared" si="23"/>
        <v>0</v>
      </c>
      <c r="C338" s="86">
        <f t="shared" si="23"/>
        <v>0</v>
      </c>
      <c r="D338" s="86">
        <f t="shared" si="23"/>
        <v>0</v>
      </c>
      <c r="E338" s="139">
        <f t="shared" si="23"/>
        <v>0</v>
      </c>
    </row>
    <row r="339" spans="1:5" ht="12.75" customHeight="1" x14ac:dyDescent="0.2">
      <c r="A339" s="55" t="str">
        <f>"            "&amp;Labels!B115</f>
        <v xml:space="preserve">            Q2</v>
      </c>
      <c r="B339" s="86">
        <f t="shared" si="23"/>
        <v>0</v>
      </c>
      <c r="C339" s="86">
        <f t="shared" si="23"/>
        <v>0</v>
      </c>
      <c r="D339" s="86">
        <f t="shared" si="23"/>
        <v>0</v>
      </c>
      <c r="E339" s="139">
        <f t="shared" si="23"/>
        <v>0</v>
      </c>
    </row>
    <row r="340" spans="1:5" ht="12.75" customHeight="1" x14ac:dyDescent="0.2">
      <c r="A340" s="55" t="str">
        <f>"            "&amp;Labels!B116</f>
        <v xml:space="preserve">            Q3</v>
      </c>
      <c r="B340" s="86">
        <f t="shared" si="23"/>
        <v>0</v>
      </c>
      <c r="C340" s="86">
        <f t="shared" si="23"/>
        <v>0</v>
      </c>
      <c r="D340" s="86">
        <f t="shared" si="23"/>
        <v>0</v>
      </c>
      <c r="E340" s="139">
        <f t="shared" si="23"/>
        <v>0</v>
      </c>
    </row>
    <row r="341" spans="1:5" ht="12.75" customHeight="1" x14ac:dyDescent="0.2">
      <c r="A341" s="55" t="str">
        <f>"            "&amp;Labels!B117</f>
        <v xml:space="preserve">            Q4</v>
      </c>
      <c r="B341" s="86">
        <f t="shared" si="23"/>
        <v>0</v>
      </c>
      <c r="C341" s="86">
        <f t="shared" si="23"/>
        <v>0</v>
      </c>
      <c r="D341" s="86">
        <f t="shared" si="23"/>
        <v>0</v>
      </c>
      <c r="E341" s="139">
        <f t="shared" si="23"/>
        <v>0</v>
      </c>
    </row>
    <row r="342" spans="1:5" ht="12.75" customHeight="1" x14ac:dyDescent="0.2">
      <c r="A342" s="55" t="str">
        <f>"            "&amp;Labels!C113</f>
        <v xml:space="preserve">            Total</v>
      </c>
      <c r="B342" s="85">
        <f>B162</f>
        <v>0</v>
      </c>
      <c r="C342" s="85">
        <f>C162</f>
        <v>0</v>
      </c>
      <c r="D342" s="85">
        <f>D162</f>
        <v>0</v>
      </c>
      <c r="E342" s="138">
        <f>E162</f>
        <v>0</v>
      </c>
    </row>
    <row r="343" spans="1:5" ht="12.75" customHeight="1" x14ac:dyDescent="0.2">
      <c r="A343" s="55" t="str">
        <f>"      "&amp;Labels!B93</f>
        <v xml:space="preserve">      Indirect</v>
      </c>
      <c r="B343" s="85"/>
      <c r="C343" s="85"/>
      <c r="D343" s="85"/>
      <c r="E343" s="138"/>
    </row>
    <row r="344" spans="1:5" ht="12.75" customHeight="1" x14ac:dyDescent="0.2">
      <c r="A344" s="55" t="str">
        <f>"         "&amp;Labels!B96</f>
        <v xml:space="preserve">         Direct</v>
      </c>
      <c r="B344" s="85"/>
      <c r="C344" s="85"/>
      <c r="D344" s="85"/>
      <c r="E344" s="138"/>
    </row>
    <row r="345" spans="1:5" ht="12.75" customHeight="1" x14ac:dyDescent="0.2">
      <c r="A345" s="55" t="str">
        <f>"            "&amp;Labels!B114</f>
        <v xml:space="preserve">            Q1</v>
      </c>
      <c r="B345" s="86">
        <f t="shared" ref="B345:E349" si="24">B170</f>
        <v>0</v>
      </c>
      <c r="C345" s="86">
        <f t="shared" si="24"/>
        <v>0</v>
      </c>
      <c r="D345" s="86">
        <f t="shared" si="24"/>
        <v>0</v>
      </c>
      <c r="E345" s="139">
        <f t="shared" si="24"/>
        <v>0</v>
      </c>
    </row>
    <row r="346" spans="1:5" ht="12.75" customHeight="1" x14ac:dyDescent="0.2">
      <c r="A346" s="55" t="str">
        <f>"            "&amp;Labels!B115</f>
        <v xml:space="preserve">            Q2</v>
      </c>
      <c r="B346" s="86">
        <f t="shared" si="24"/>
        <v>0</v>
      </c>
      <c r="C346" s="86">
        <f t="shared" si="24"/>
        <v>0</v>
      </c>
      <c r="D346" s="86">
        <f t="shared" si="24"/>
        <v>0</v>
      </c>
      <c r="E346" s="139">
        <f t="shared" si="24"/>
        <v>0</v>
      </c>
    </row>
    <row r="347" spans="1:5" ht="12.75" customHeight="1" x14ac:dyDescent="0.2">
      <c r="A347" s="55" t="str">
        <f>"            "&amp;Labels!B116</f>
        <v xml:space="preserve">            Q3</v>
      </c>
      <c r="B347" s="86">
        <f t="shared" si="24"/>
        <v>0</v>
      </c>
      <c r="C347" s="86">
        <f t="shared" si="24"/>
        <v>0</v>
      </c>
      <c r="D347" s="86">
        <f t="shared" si="24"/>
        <v>0</v>
      </c>
      <c r="E347" s="139">
        <f t="shared" si="24"/>
        <v>0</v>
      </c>
    </row>
    <row r="348" spans="1:5" ht="12.75" customHeight="1" x14ac:dyDescent="0.2">
      <c r="A348" s="55" t="str">
        <f>"            "&amp;Labels!B117</f>
        <v xml:space="preserve">            Q4</v>
      </c>
      <c r="B348" s="86">
        <f t="shared" si="24"/>
        <v>0</v>
      </c>
      <c r="C348" s="86">
        <f t="shared" si="24"/>
        <v>0</v>
      </c>
      <c r="D348" s="86">
        <f t="shared" si="24"/>
        <v>0</v>
      </c>
      <c r="E348" s="139">
        <f t="shared" si="24"/>
        <v>0</v>
      </c>
    </row>
    <row r="349" spans="1:5" ht="12.75" customHeight="1" x14ac:dyDescent="0.2">
      <c r="A349" s="55" t="str">
        <f>"            "&amp;Labels!C113</f>
        <v xml:space="preserve">            Total</v>
      </c>
      <c r="B349" s="85">
        <f t="shared" si="24"/>
        <v>0</v>
      </c>
      <c r="C349" s="85">
        <f t="shared" si="24"/>
        <v>0</v>
      </c>
      <c r="D349" s="85">
        <f t="shared" si="24"/>
        <v>0</v>
      </c>
      <c r="E349" s="138">
        <f t="shared" si="24"/>
        <v>0</v>
      </c>
    </row>
    <row r="350" spans="1:5" ht="12.75" customHeight="1" x14ac:dyDescent="0.2">
      <c r="A350" s="55" t="str">
        <f>"         "&amp;Labels!B97</f>
        <v xml:space="preserve">         Indirect</v>
      </c>
      <c r="B350" s="85"/>
      <c r="C350" s="85"/>
      <c r="D350" s="85"/>
      <c r="E350" s="138"/>
    </row>
    <row r="351" spans="1:5" ht="12.75" customHeight="1" x14ac:dyDescent="0.2">
      <c r="A351" s="55" t="str">
        <f>"            "&amp;Labels!B114</f>
        <v xml:space="preserve">            Q1</v>
      </c>
      <c r="B351" s="86">
        <f t="shared" ref="B351:E360" si="25">B176</f>
        <v>0</v>
      </c>
      <c r="C351" s="86">
        <f t="shared" si="25"/>
        <v>0</v>
      </c>
      <c r="D351" s="86">
        <f t="shared" si="25"/>
        <v>0</v>
      </c>
      <c r="E351" s="139">
        <f t="shared" si="25"/>
        <v>0</v>
      </c>
    </row>
    <row r="352" spans="1:5" ht="12.75" customHeight="1" x14ac:dyDescent="0.2">
      <c r="A352" s="55" t="str">
        <f>"            "&amp;Labels!B115</f>
        <v xml:space="preserve">            Q2</v>
      </c>
      <c r="B352" s="86">
        <f t="shared" si="25"/>
        <v>0</v>
      </c>
      <c r="C352" s="86">
        <f t="shared" si="25"/>
        <v>0</v>
      </c>
      <c r="D352" s="86">
        <f t="shared" si="25"/>
        <v>0</v>
      </c>
      <c r="E352" s="139">
        <f t="shared" si="25"/>
        <v>0</v>
      </c>
    </row>
    <row r="353" spans="1:5" ht="12.75" customHeight="1" x14ac:dyDescent="0.2">
      <c r="A353" s="55" t="str">
        <f>"            "&amp;Labels!B116</f>
        <v xml:space="preserve">            Q3</v>
      </c>
      <c r="B353" s="86">
        <f t="shared" si="25"/>
        <v>0</v>
      </c>
      <c r="C353" s="86">
        <f t="shared" si="25"/>
        <v>0</v>
      </c>
      <c r="D353" s="86">
        <f t="shared" si="25"/>
        <v>0</v>
      </c>
      <c r="E353" s="139">
        <f t="shared" si="25"/>
        <v>0</v>
      </c>
    </row>
    <row r="354" spans="1:5" ht="12.75" customHeight="1" x14ac:dyDescent="0.2">
      <c r="A354" s="55" t="str">
        <f>"            "&amp;Labels!B117</f>
        <v xml:space="preserve">            Q4</v>
      </c>
      <c r="B354" s="86">
        <f t="shared" si="25"/>
        <v>0</v>
      </c>
      <c r="C354" s="86">
        <f t="shared" si="25"/>
        <v>0</v>
      </c>
      <c r="D354" s="86">
        <f t="shared" si="25"/>
        <v>0</v>
      </c>
      <c r="E354" s="139">
        <f t="shared" si="25"/>
        <v>0</v>
      </c>
    </row>
    <row r="355" spans="1:5" ht="12.75" customHeight="1" x14ac:dyDescent="0.2">
      <c r="A355" s="55" t="str">
        <f>"            "&amp;Labels!C113</f>
        <v xml:space="preserve">            Total</v>
      </c>
      <c r="B355" s="85">
        <f t="shared" si="25"/>
        <v>0</v>
      </c>
      <c r="C355" s="85">
        <f t="shared" si="25"/>
        <v>0</v>
      </c>
      <c r="D355" s="85">
        <f t="shared" si="25"/>
        <v>0</v>
      </c>
      <c r="E355" s="138">
        <f t="shared" si="25"/>
        <v>0</v>
      </c>
    </row>
    <row r="356" spans="1:5" ht="12.75" customHeight="1" x14ac:dyDescent="0.2">
      <c r="A356" s="55" t="str">
        <f>"         "&amp;Labels!C95</f>
        <v xml:space="preserve">         Total</v>
      </c>
      <c r="B356" s="85">
        <f t="shared" si="25"/>
        <v>0</v>
      </c>
      <c r="C356" s="85">
        <f t="shared" si="25"/>
        <v>0</v>
      </c>
      <c r="D356" s="85">
        <f t="shared" si="25"/>
        <v>0</v>
      </c>
      <c r="E356" s="138">
        <f t="shared" si="25"/>
        <v>0</v>
      </c>
    </row>
    <row r="357" spans="1:5" ht="12.75" customHeight="1" x14ac:dyDescent="0.2">
      <c r="A357" s="55" t="str">
        <f>"            "&amp;Labels!B114</f>
        <v xml:space="preserve">            Q1</v>
      </c>
      <c r="B357" s="86">
        <f t="shared" si="25"/>
        <v>0</v>
      </c>
      <c r="C357" s="86">
        <f t="shared" si="25"/>
        <v>0</v>
      </c>
      <c r="D357" s="86">
        <f t="shared" si="25"/>
        <v>0</v>
      </c>
      <c r="E357" s="139">
        <f t="shared" si="25"/>
        <v>0</v>
      </c>
    </row>
    <row r="358" spans="1:5" ht="12.75" customHeight="1" x14ac:dyDescent="0.2">
      <c r="A358" s="55" t="str">
        <f>"            "&amp;Labels!B115</f>
        <v xml:space="preserve">            Q2</v>
      </c>
      <c r="B358" s="86">
        <f t="shared" si="25"/>
        <v>0</v>
      </c>
      <c r="C358" s="86">
        <f t="shared" si="25"/>
        <v>0</v>
      </c>
      <c r="D358" s="86">
        <f t="shared" si="25"/>
        <v>0</v>
      </c>
      <c r="E358" s="139">
        <f t="shared" si="25"/>
        <v>0</v>
      </c>
    </row>
    <row r="359" spans="1:5" ht="12.75" customHeight="1" x14ac:dyDescent="0.2">
      <c r="A359" s="55" t="str">
        <f>"            "&amp;Labels!B116</f>
        <v xml:space="preserve">            Q3</v>
      </c>
      <c r="B359" s="86">
        <f t="shared" si="25"/>
        <v>0</v>
      </c>
      <c r="C359" s="86">
        <f t="shared" si="25"/>
        <v>0</v>
      </c>
      <c r="D359" s="86">
        <f t="shared" si="25"/>
        <v>0</v>
      </c>
      <c r="E359" s="139">
        <f t="shared" si="25"/>
        <v>0</v>
      </c>
    </row>
    <row r="360" spans="1:5" ht="12.75" customHeight="1" x14ac:dyDescent="0.2">
      <c r="A360" s="55" t="str">
        <f>"            "&amp;Labels!B117</f>
        <v xml:space="preserve">            Q4</v>
      </c>
      <c r="B360" s="86">
        <f t="shared" si="25"/>
        <v>0</v>
      </c>
      <c r="C360" s="86">
        <f t="shared" si="25"/>
        <v>0</v>
      </c>
      <c r="D360" s="86">
        <f t="shared" si="25"/>
        <v>0</v>
      </c>
      <c r="E360" s="139">
        <f t="shared" si="25"/>
        <v>0</v>
      </c>
    </row>
    <row r="361" spans="1:5" ht="12.75" customHeight="1" x14ac:dyDescent="0.2">
      <c r="A361" s="55" t="str">
        <f>"            "&amp;Labels!C113</f>
        <v xml:space="preserve">            Total</v>
      </c>
      <c r="B361" s="85">
        <f>B181</f>
        <v>0</v>
      </c>
      <c r="C361" s="85">
        <f>C181</f>
        <v>0</v>
      </c>
      <c r="D361" s="85">
        <f>D181</f>
        <v>0</v>
      </c>
      <c r="E361" s="138">
        <f>E181</f>
        <v>0</v>
      </c>
    </row>
    <row r="362" spans="1:5" ht="12.75" customHeight="1" x14ac:dyDescent="0.2">
      <c r="A362" s="52" t="str">
        <f>"      "&amp;Labels!C91</f>
        <v xml:space="preserve">      Total</v>
      </c>
      <c r="B362" s="83">
        <f>B187</f>
        <v>0</v>
      </c>
      <c r="C362" s="83">
        <f>C187</f>
        <v>0</v>
      </c>
      <c r="D362" s="83">
        <f>D187</f>
        <v>0</v>
      </c>
      <c r="E362" s="135">
        <f>E187</f>
        <v>0</v>
      </c>
    </row>
    <row r="363" spans="1:5" ht="12.75" customHeight="1" x14ac:dyDescent="0.2">
      <c r="A363" s="55" t="str">
        <f>"         "&amp;Labels!B96</f>
        <v xml:space="preserve">         Direct</v>
      </c>
      <c r="B363" s="85"/>
      <c r="C363" s="85"/>
      <c r="D363" s="85"/>
      <c r="E363" s="138"/>
    </row>
    <row r="364" spans="1:5" ht="12.75" customHeight="1" x14ac:dyDescent="0.2">
      <c r="A364" s="55" t="str">
        <f>"            "&amp;Labels!B114</f>
        <v xml:space="preserve">            Q1</v>
      </c>
      <c r="B364" s="86">
        <f t="shared" ref="B364:E368" si="26">B189</f>
        <v>0</v>
      </c>
      <c r="C364" s="86">
        <f t="shared" si="26"/>
        <v>0</v>
      </c>
      <c r="D364" s="86">
        <f t="shared" si="26"/>
        <v>0</v>
      </c>
      <c r="E364" s="139">
        <f t="shared" si="26"/>
        <v>0</v>
      </c>
    </row>
    <row r="365" spans="1:5" ht="12.75" customHeight="1" x14ac:dyDescent="0.2">
      <c r="A365" s="55" t="str">
        <f>"            "&amp;Labels!B115</f>
        <v xml:space="preserve">            Q2</v>
      </c>
      <c r="B365" s="86">
        <f t="shared" si="26"/>
        <v>0</v>
      </c>
      <c r="C365" s="86">
        <f t="shared" si="26"/>
        <v>0</v>
      </c>
      <c r="D365" s="86">
        <f t="shared" si="26"/>
        <v>0</v>
      </c>
      <c r="E365" s="139">
        <f t="shared" si="26"/>
        <v>0</v>
      </c>
    </row>
    <row r="366" spans="1:5" ht="12.75" customHeight="1" x14ac:dyDescent="0.2">
      <c r="A366" s="55" t="str">
        <f>"            "&amp;Labels!B116</f>
        <v xml:space="preserve">            Q3</v>
      </c>
      <c r="B366" s="86">
        <f t="shared" si="26"/>
        <v>0</v>
      </c>
      <c r="C366" s="86">
        <f t="shared" si="26"/>
        <v>0</v>
      </c>
      <c r="D366" s="86">
        <f t="shared" si="26"/>
        <v>0</v>
      </c>
      <c r="E366" s="139">
        <f t="shared" si="26"/>
        <v>0</v>
      </c>
    </row>
    <row r="367" spans="1:5" ht="12.75" customHeight="1" x14ac:dyDescent="0.2">
      <c r="A367" s="55" t="str">
        <f>"            "&amp;Labels!B117</f>
        <v xml:space="preserve">            Q4</v>
      </c>
      <c r="B367" s="86">
        <f t="shared" si="26"/>
        <v>0</v>
      </c>
      <c r="C367" s="86">
        <f t="shared" si="26"/>
        <v>0</v>
      </c>
      <c r="D367" s="86">
        <f t="shared" si="26"/>
        <v>0</v>
      </c>
      <c r="E367" s="139">
        <f t="shared" si="26"/>
        <v>0</v>
      </c>
    </row>
    <row r="368" spans="1:5" ht="12.75" customHeight="1" x14ac:dyDescent="0.2">
      <c r="A368" s="55" t="str">
        <f>"            "&amp;Labels!C113</f>
        <v xml:space="preserve">            Total</v>
      </c>
      <c r="B368" s="85">
        <f t="shared" si="26"/>
        <v>0</v>
      </c>
      <c r="C368" s="85">
        <f t="shared" si="26"/>
        <v>0</v>
      </c>
      <c r="D368" s="85">
        <f t="shared" si="26"/>
        <v>0</v>
      </c>
      <c r="E368" s="138">
        <f t="shared" si="26"/>
        <v>0</v>
      </c>
    </row>
    <row r="369" spans="1:5" ht="12.75" customHeight="1" x14ac:dyDescent="0.2">
      <c r="A369" s="55" t="str">
        <f>"         "&amp;Labels!B97</f>
        <v xml:space="preserve">         Indirect</v>
      </c>
      <c r="B369" s="85"/>
      <c r="C369" s="85"/>
      <c r="D369" s="85"/>
      <c r="E369" s="138"/>
    </row>
    <row r="370" spans="1:5" ht="12.75" customHeight="1" x14ac:dyDescent="0.2">
      <c r="A370" s="55" t="str">
        <f>"            "&amp;Labels!B114</f>
        <v xml:space="preserve">            Q1</v>
      </c>
      <c r="B370" s="86">
        <f t="shared" ref="B370:E374" si="27">B195</f>
        <v>0</v>
      </c>
      <c r="C370" s="86">
        <f t="shared" si="27"/>
        <v>0</v>
      </c>
      <c r="D370" s="86">
        <f t="shared" si="27"/>
        <v>0</v>
      </c>
      <c r="E370" s="139">
        <f t="shared" si="27"/>
        <v>0</v>
      </c>
    </row>
    <row r="371" spans="1:5" ht="12.75" customHeight="1" x14ac:dyDescent="0.2">
      <c r="A371" s="55" t="str">
        <f>"            "&amp;Labels!B115</f>
        <v xml:space="preserve">            Q2</v>
      </c>
      <c r="B371" s="86">
        <f t="shared" si="27"/>
        <v>0</v>
      </c>
      <c r="C371" s="86">
        <f t="shared" si="27"/>
        <v>0</v>
      </c>
      <c r="D371" s="86">
        <f t="shared" si="27"/>
        <v>0</v>
      </c>
      <c r="E371" s="139">
        <f t="shared" si="27"/>
        <v>0</v>
      </c>
    </row>
    <row r="372" spans="1:5" ht="12.75" customHeight="1" x14ac:dyDescent="0.2">
      <c r="A372" s="55" t="str">
        <f>"            "&amp;Labels!B116</f>
        <v xml:space="preserve">            Q3</v>
      </c>
      <c r="B372" s="86">
        <f t="shared" si="27"/>
        <v>0</v>
      </c>
      <c r="C372" s="86">
        <f t="shared" si="27"/>
        <v>0</v>
      </c>
      <c r="D372" s="86">
        <f t="shared" si="27"/>
        <v>0</v>
      </c>
      <c r="E372" s="139">
        <f t="shared" si="27"/>
        <v>0</v>
      </c>
    </row>
    <row r="373" spans="1:5" ht="12.75" customHeight="1" x14ac:dyDescent="0.2">
      <c r="A373" s="55" t="str">
        <f>"            "&amp;Labels!B117</f>
        <v xml:space="preserve">            Q4</v>
      </c>
      <c r="B373" s="86">
        <f t="shared" si="27"/>
        <v>0</v>
      </c>
      <c r="C373" s="86">
        <f t="shared" si="27"/>
        <v>0</v>
      </c>
      <c r="D373" s="86">
        <f t="shared" si="27"/>
        <v>0</v>
      </c>
      <c r="E373" s="139">
        <f t="shared" si="27"/>
        <v>0</v>
      </c>
    </row>
    <row r="374" spans="1:5" ht="12.75" customHeight="1" x14ac:dyDescent="0.2">
      <c r="A374" s="55" t="str">
        <f>"            "&amp;Labels!C113</f>
        <v xml:space="preserve">            Total</v>
      </c>
      <c r="B374" s="85">
        <f t="shared" si="27"/>
        <v>0</v>
      </c>
      <c r="C374" s="85">
        <f t="shared" si="27"/>
        <v>0</v>
      </c>
      <c r="D374" s="85">
        <f t="shared" si="27"/>
        <v>0</v>
      </c>
      <c r="E374" s="138">
        <f t="shared" si="27"/>
        <v>0</v>
      </c>
    </row>
    <row r="375" spans="1:5" ht="12.75" customHeight="1" x14ac:dyDescent="0.2">
      <c r="A375" s="55" t="str">
        <f>"         "&amp;Labels!C95</f>
        <v xml:space="preserve">         Total</v>
      </c>
      <c r="B375" s="85">
        <f>B187</f>
        <v>0</v>
      </c>
      <c r="C375" s="85">
        <f>C187</f>
        <v>0</v>
      </c>
      <c r="D375" s="85">
        <f>D187</f>
        <v>0</v>
      </c>
      <c r="E375" s="138">
        <f>E187</f>
        <v>0</v>
      </c>
    </row>
    <row r="376" spans="1:5" ht="12.75" customHeight="1" x14ac:dyDescent="0.2">
      <c r="A376" s="55" t="str">
        <f>"            "&amp;Labels!B114</f>
        <v xml:space="preserve">            Q1</v>
      </c>
      <c r="B376" s="86">
        <f t="shared" ref="B376:E379" si="28">B201</f>
        <v>0</v>
      </c>
      <c r="C376" s="86">
        <f t="shared" si="28"/>
        <v>0</v>
      </c>
      <c r="D376" s="86">
        <f t="shared" si="28"/>
        <v>0</v>
      </c>
      <c r="E376" s="139">
        <f t="shared" si="28"/>
        <v>0</v>
      </c>
    </row>
    <row r="377" spans="1:5" ht="12.75" customHeight="1" x14ac:dyDescent="0.2">
      <c r="A377" s="55" t="str">
        <f>"            "&amp;Labels!B115</f>
        <v xml:space="preserve">            Q2</v>
      </c>
      <c r="B377" s="86">
        <f t="shared" si="28"/>
        <v>0</v>
      </c>
      <c r="C377" s="86">
        <f t="shared" si="28"/>
        <v>0</v>
      </c>
      <c r="D377" s="86">
        <f t="shared" si="28"/>
        <v>0</v>
      </c>
      <c r="E377" s="139">
        <f t="shared" si="28"/>
        <v>0</v>
      </c>
    </row>
    <row r="378" spans="1:5" ht="12.75" customHeight="1" x14ac:dyDescent="0.2">
      <c r="A378" s="55" t="str">
        <f>"            "&amp;Labels!B116</f>
        <v xml:space="preserve">            Q3</v>
      </c>
      <c r="B378" s="86">
        <f t="shared" si="28"/>
        <v>0</v>
      </c>
      <c r="C378" s="86">
        <f t="shared" si="28"/>
        <v>0</v>
      </c>
      <c r="D378" s="86">
        <f t="shared" si="28"/>
        <v>0</v>
      </c>
      <c r="E378" s="139">
        <f t="shared" si="28"/>
        <v>0</v>
      </c>
    </row>
    <row r="379" spans="1:5" ht="12.75" customHeight="1" x14ac:dyDescent="0.2">
      <c r="A379" s="55" t="str">
        <f>"            "&amp;Labels!B117</f>
        <v xml:space="preserve">            Q4</v>
      </c>
      <c r="B379" s="86">
        <f t="shared" si="28"/>
        <v>0</v>
      </c>
      <c r="C379" s="86">
        <f t="shared" si="28"/>
        <v>0</v>
      </c>
      <c r="D379" s="86">
        <f t="shared" si="28"/>
        <v>0</v>
      </c>
      <c r="E379" s="139">
        <f t="shared" si="28"/>
        <v>0</v>
      </c>
    </row>
    <row r="380" spans="1:5" ht="12.75" customHeight="1" x14ac:dyDescent="0.2">
      <c r="A380" s="55" t="str">
        <f>"            "&amp;Labels!C113</f>
        <v xml:space="preserve">            Total</v>
      </c>
      <c r="B380" s="85">
        <f>B187</f>
        <v>0</v>
      </c>
      <c r="C380" s="85">
        <f>C187</f>
        <v>0</v>
      </c>
      <c r="D380" s="85">
        <f>D187</f>
        <v>0</v>
      </c>
      <c r="E380" s="138">
        <f>E187</f>
        <v>0</v>
      </c>
    </row>
    <row r="381" spans="1:5" ht="12.75" customHeight="1" x14ac:dyDescent="0.2">
      <c r="A381" s="57" t="str">
        <f>"   "&amp;Labels!C99</f>
        <v xml:space="preserve">   Total</v>
      </c>
      <c r="B381" s="87">
        <f>B206</f>
        <v>0</v>
      </c>
      <c r="C381" s="87">
        <f>C206</f>
        <v>0</v>
      </c>
      <c r="D381" s="87">
        <f>D206</f>
        <v>0</v>
      </c>
      <c r="E381" s="142">
        <f>E206</f>
        <v>0</v>
      </c>
    </row>
    <row r="382" spans="1:5" ht="12.75" customHeight="1" x14ac:dyDescent="0.2">
      <c r="A382" s="55" t="str">
        <f>"      "&amp;Labels!B92</f>
        <v xml:space="preserve">      Direct</v>
      </c>
      <c r="B382" s="85"/>
      <c r="C382" s="85"/>
      <c r="D382" s="85"/>
      <c r="E382" s="138"/>
    </row>
    <row r="383" spans="1:5" ht="12.75" customHeight="1" x14ac:dyDescent="0.2">
      <c r="A383" s="55" t="str">
        <f>"         "&amp;Labels!B96</f>
        <v xml:space="preserve">         Direct</v>
      </c>
      <c r="B383" s="85"/>
      <c r="C383" s="85"/>
      <c r="D383" s="85"/>
      <c r="E383" s="138"/>
    </row>
    <row r="384" spans="1:5" ht="12.75" customHeight="1" x14ac:dyDescent="0.2">
      <c r="A384" s="55" t="str">
        <f>"            "&amp;Labels!B114</f>
        <v xml:space="preserve">            Q1</v>
      </c>
      <c r="B384" s="86">
        <f t="shared" ref="B384:E388" si="29">B209</f>
        <v>0</v>
      </c>
      <c r="C384" s="86">
        <f t="shared" si="29"/>
        <v>0</v>
      </c>
      <c r="D384" s="86">
        <f t="shared" si="29"/>
        <v>0</v>
      </c>
      <c r="E384" s="139">
        <f t="shared" si="29"/>
        <v>0</v>
      </c>
    </row>
    <row r="385" spans="1:5" ht="12.75" customHeight="1" x14ac:dyDescent="0.2">
      <c r="A385" s="55" t="str">
        <f>"            "&amp;Labels!B115</f>
        <v xml:space="preserve">            Q2</v>
      </c>
      <c r="B385" s="86">
        <f t="shared" si="29"/>
        <v>0</v>
      </c>
      <c r="C385" s="86">
        <f t="shared" si="29"/>
        <v>0</v>
      </c>
      <c r="D385" s="86">
        <f t="shared" si="29"/>
        <v>0</v>
      </c>
      <c r="E385" s="139">
        <f t="shared" si="29"/>
        <v>0</v>
      </c>
    </row>
    <row r="386" spans="1:5" ht="12.75" customHeight="1" x14ac:dyDescent="0.2">
      <c r="A386" s="55" t="str">
        <f>"            "&amp;Labels!B116</f>
        <v xml:space="preserve">            Q3</v>
      </c>
      <c r="B386" s="86">
        <f t="shared" si="29"/>
        <v>0</v>
      </c>
      <c r="C386" s="86">
        <f t="shared" si="29"/>
        <v>0</v>
      </c>
      <c r="D386" s="86">
        <f t="shared" si="29"/>
        <v>0</v>
      </c>
      <c r="E386" s="139">
        <f t="shared" si="29"/>
        <v>0</v>
      </c>
    </row>
    <row r="387" spans="1:5" ht="12.75" customHeight="1" x14ac:dyDescent="0.2">
      <c r="A387" s="55" t="str">
        <f>"            "&amp;Labels!B117</f>
        <v xml:space="preserve">            Q4</v>
      </c>
      <c r="B387" s="86">
        <f t="shared" si="29"/>
        <v>0</v>
      </c>
      <c r="C387" s="86">
        <f t="shared" si="29"/>
        <v>0</v>
      </c>
      <c r="D387" s="86">
        <f t="shared" si="29"/>
        <v>0</v>
      </c>
      <c r="E387" s="139">
        <f t="shared" si="29"/>
        <v>0</v>
      </c>
    </row>
    <row r="388" spans="1:5" ht="12.75" customHeight="1" x14ac:dyDescent="0.2">
      <c r="A388" s="55" t="str">
        <f>"            "&amp;Labels!C113</f>
        <v xml:space="preserve">            Total</v>
      </c>
      <c r="B388" s="85">
        <f t="shared" si="29"/>
        <v>0</v>
      </c>
      <c r="C388" s="85">
        <f t="shared" si="29"/>
        <v>0</v>
      </c>
      <c r="D388" s="85">
        <f t="shared" si="29"/>
        <v>0</v>
      </c>
      <c r="E388" s="138">
        <f t="shared" si="29"/>
        <v>0</v>
      </c>
    </row>
    <row r="389" spans="1:5" ht="12.75" customHeight="1" x14ac:dyDescent="0.2">
      <c r="A389" s="55" t="str">
        <f>"         "&amp;Labels!B97</f>
        <v xml:space="preserve">         Indirect</v>
      </c>
      <c r="B389" s="85"/>
      <c r="C389" s="85"/>
      <c r="D389" s="85"/>
      <c r="E389" s="138"/>
    </row>
    <row r="390" spans="1:5" ht="12.75" customHeight="1" x14ac:dyDescent="0.2">
      <c r="A390" s="55" t="str">
        <f>"            "&amp;Labels!B114</f>
        <v xml:space="preserve">            Q1</v>
      </c>
      <c r="B390" s="86">
        <f t="shared" ref="B390:E399" si="30">B215</f>
        <v>0</v>
      </c>
      <c r="C390" s="86">
        <f t="shared" si="30"/>
        <v>0</v>
      </c>
      <c r="D390" s="86">
        <f t="shared" si="30"/>
        <v>0</v>
      </c>
      <c r="E390" s="139">
        <f t="shared" si="30"/>
        <v>0</v>
      </c>
    </row>
    <row r="391" spans="1:5" ht="12.75" customHeight="1" x14ac:dyDescent="0.2">
      <c r="A391" s="55" t="str">
        <f>"            "&amp;Labels!B115</f>
        <v xml:space="preserve">            Q2</v>
      </c>
      <c r="B391" s="86">
        <f t="shared" si="30"/>
        <v>0</v>
      </c>
      <c r="C391" s="86">
        <f t="shared" si="30"/>
        <v>0</v>
      </c>
      <c r="D391" s="86">
        <f t="shared" si="30"/>
        <v>0</v>
      </c>
      <c r="E391" s="139">
        <f t="shared" si="30"/>
        <v>0</v>
      </c>
    </row>
    <row r="392" spans="1:5" ht="12.75" customHeight="1" x14ac:dyDescent="0.2">
      <c r="A392" s="55" t="str">
        <f>"            "&amp;Labels!B116</f>
        <v xml:space="preserve">            Q3</v>
      </c>
      <c r="B392" s="86">
        <f t="shared" si="30"/>
        <v>0</v>
      </c>
      <c r="C392" s="86">
        <f t="shared" si="30"/>
        <v>0</v>
      </c>
      <c r="D392" s="86">
        <f t="shared" si="30"/>
        <v>0</v>
      </c>
      <c r="E392" s="139">
        <f t="shared" si="30"/>
        <v>0</v>
      </c>
    </row>
    <row r="393" spans="1:5" ht="12.75" customHeight="1" x14ac:dyDescent="0.2">
      <c r="A393" s="55" t="str">
        <f>"            "&amp;Labels!B117</f>
        <v xml:space="preserve">            Q4</v>
      </c>
      <c r="B393" s="86">
        <f t="shared" si="30"/>
        <v>0</v>
      </c>
      <c r="C393" s="86">
        <f t="shared" si="30"/>
        <v>0</v>
      </c>
      <c r="D393" s="86">
        <f t="shared" si="30"/>
        <v>0</v>
      </c>
      <c r="E393" s="139">
        <f t="shared" si="30"/>
        <v>0</v>
      </c>
    </row>
    <row r="394" spans="1:5" ht="12.75" customHeight="1" x14ac:dyDescent="0.2">
      <c r="A394" s="55" t="str">
        <f>"            "&amp;Labels!C113</f>
        <v xml:space="preserve">            Total</v>
      </c>
      <c r="B394" s="85">
        <f t="shared" si="30"/>
        <v>0</v>
      </c>
      <c r="C394" s="85">
        <f t="shared" si="30"/>
        <v>0</v>
      </c>
      <c r="D394" s="85">
        <f t="shared" si="30"/>
        <v>0</v>
      </c>
      <c r="E394" s="138">
        <f t="shared" si="30"/>
        <v>0</v>
      </c>
    </row>
    <row r="395" spans="1:5" ht="12.75" customHeight="1" x14ac:dyDescent="0.2">
      <c r="A395" s="55" t="str">
        <f>"         "&amp;Labels!C95</f>
        <v xml:space="preserve">         Total</v>
      </c>
      <c r="B395" s="85">
        <f t="shared" si="30"/>
        <v>0</v>
      </c>
      <c r="C395" s="85">
        <f t="shared" si="30"/>
        <v>0</v>
      </c>
      <c r="D395" s="85">
        <f t="shared" si="30"/>
        <v>0</v>
      </c>
      <c r="E395" s="138">
        <f t="shared" si="30"/>
        <v>0</v>
      </c>
    </row>
    <row r="396" spans="1:5" ht="12.75" customHeight="1" x14ac:dyDescent="0.2">
      <c r="A396" s="55" t="str">
        <f>"            "&amp;Labels!B114</f>
        <v xml:space="preserve">            Q1</v>
      </c>
      <c r="B396" s="86">
        <f t="shared" si="30"/>
        <v>0</v>
      </c>
      <c r="C396" s="86">
        <f t="shared" si="30"/>
        <v>0</v>
      </c>
      <c r="D396" s="86">
        <f t="shared" si="30"/>
        <v>0</v>
      </c>
      <c r="E396" s="139">
        <f t="shared" si="30"/>
        <v>0</v>
      </c>
    </row>
    <row r="397" spans="1:5" ht="12.75" customHeight="1" x14ac:dyDescent="0.2">
      <c r="A397" s="55" t="str">
        <f>"            "&amp;Labels!B115</f>
        <v xml:space="preserve">            Q2</v>
      </c>
      <c r="B397" s="86">
        <f t="shared" si="30"/>
        <v>0</v>
      </c>
      <c r="C397" s="86">
        <f t="shared" si="30"/>
        <v>0</v>
      </c>
      <c r="D397" s="86">
        <f t="shared" si="30"/>
        <v>0</v>
      </c>
      <c r="E397" s="139">
        <f t="shared" si="30"/>
        <v>0</v>
      </c>
    </row>
    <row r="398" spans="1:5" ht="12.75" customHeight="1" x14ac:dyDescent="0.2">
      <c r="A398" s="55" t="str">
        <f>"            "&amp;Labels!B116</f>
        <v xml:space="preserve">            Q3</v>
      </c>
      <c r="B398" s="86">
        <f t="shared" si="30"/>
        <v>0</v>
      </c>
      <c r="C398" s="86">
        <f t="shared" si="30"/>
        <v>0</v>
      </c>
      <c r="D398" s="86">
        <f t="shared" si="30"/>
        <v>0</v>
      </c>
      <c r="E398" s="139">
        <f t="shared" si="30"/>
        <v>0</v>
      </c>
    </row>
    <row r="399" spans="1:5" ht="12.75" customHeight="1" x14ac:dyDescent="0.2">
      <c r="A399" s="55" t="str">
        <f>"            "&amp;Labels!B117</f>
        <v xml:space="preserve">            Q4</v>
      </c>
      <c r="B399" s="86">
        <f t="shared" si="30"/>
        <v>0</v>
      </c>
      <c r="C399" s="86">
        <f t="shared" si="30"/>
        <v>0</v>
      </c>
      <c r="D399" s="86">
        <f t="shared" si="30"/>
        <v>0</v>
      </c>
      <c r="E399" s="139">
        <f t="shared" si="30"/>
        <v>0</v>
      </c>
    </row>
    <row r="400" spans="1:5" ht="12.75" customHeight="1" x14ac:dyDescent="0.2">
      <c r="A400" s="55" t="str">
        <f>"            "&amp;Labels!C113</f>
        <v xml:space="preserve">            Total</v>
      </c>
      <c r="B400" s="85">
        <f>B220</f>
        <v>0</v>
      </c>
      <c r="C400" s="85">
        <f>C220</f>
        <v>0</v>
      </c>
      <c r="D400" s="85">
        <f>D220</f>
        <v>0</v>
      </c>
      <c r="E400" s="138">
        <f>E220</f>
        <v>0</v>
      </c>
    </row>
    <row r="401" spans="1:5" ht="12.75" customHeight="1" x14ac:dyDescent="0.2">
      <c r="A401" s="55" t="str">
        <f>"      "&amp;Labels!B93</f>
        <v xml:space="preserve">      Indirect</v>
      </c>
      <c r="B401" s="85"/>
      <c r="C401" s="85"/>
      <c r="D401" s="85"/>
      <c r="E401" s="138"/>
    </row>
    <row r="402" spans="1:5" ht="12.75" customHeight="1" x14ac:dyDescent="0.2">
      <c r="A402" s="55" t="str">
        <f>"         "&amp;Labels!B96</f>
        <v xml:space="preserve">         Direct</v>
      </c>
      <c r="B402" s="85"/>
      <c r="C402" s="85"/>
      <c r="D402" s="85"/>
      <c r="E402" s="138"/>
    </row>
    <row r="403" spans="1:5" ht="12.75" customHeight="1" x14ac:dyDescent="0.2">
      <c r="A403" s="55" t="str">
        <f>"            "&amp;Labels!B114</f>
        <v xml:space="preserve">            Q1</v>
      </c>
      <c r="B403" s="86">
        <f t="shared" ref="B403:E407" si="31">B228</f>
        <v>0</v>
      </c>
      <c r="C403" s="86">
        <f t="shared" si="31"/>
        <v>0</v>
      </c>
      <c r="D403" s="86">
        <f t="shared" si="31"/>
        <v>0</v>
      </c>
      <c r="E403" s="139">
        <f t="shared" si="31"/>
        <v>0</v>
      </c>
    </row>
    <row r="404" spans="1:5" ht="12.75" customHeight="1" x14ac:dyDescent="0.2">
      <c r="A404" s="55" t="str">
        <f>"            "&amp;Labels!B115</f>
        <v xml:space="preserve">            Q2</v>
      </c>
      <c r="B404" s="86">
        <f t="shared" si="31"/>
        <v>0</v>
      </c>
      <c r="C404" s="86">
        <f t="shared" si="31"/>
        <v>0</v>
      </c>
      <c r="D404" s="86">
        <f t="shared" si="31"/>
        <v>0</v>
      </c>
      <c r="E404" s="139">
        <f t="shared" si="31"/>
        <v>0</v>
      </c>
    </row>
    <row r="405" spans="1:5" ht="12.75" customHeight="1" x14ac:dyDescent="0.2">
      <c r="A405" s="55" t="str">
        <f>"            "&amp;Labels!B116</f>
        <v xml:space="preserve">            Q3</v>
      </c>
      <c r="B405" s="86">
        <f t="shared" si="31"/>
        <v>0</v>
      </c>
      <c r="C405" s="86">
        <f t="shared" si="31"/>
        <v>0</v>
      </c>
      <c r="D405" s="86">
        <f t="shared" si="31"/>
        <v>0</v>
      </c>
      <c r="E405" s="139">
        <f t="shared" si="31"/>
        <v>0</v>
      </c>
    </row>
    <row r="406" spans="1:5" ht="12.75" customHeight="1" x14ac:dyDescent="0.2">
      <c r="A406" s="55" t="str">
        <f>"            "&amp;Labels!B117</f>
        <v xml:space="preserve">            Q4</v>
      </c>
      <c r="B406" s="86">
        <f t="shared" si="31"/>
        <v>0</v>
      </c>
      <c r="C406" s="86">
        <f t="shared" si="31"/>
        <v>0</v>
      </c>
      <c r="D406" s="86">
        <f t="shared" si="31"/>
        <v>0</v>
      </c>
      <c r="E406" s="139">
        <f t="shared" si="31"/>
        <v>0</v>
      </c>
    </row>
    <row r="407" spans="1:5" ht="12.75" customHeight="1" x14ac:dyDescent="0.2">
      <c r="A407" s="55" t="str">
        <f>"            "&amp;Labels!C113</f>
        <v xml:space="preserve">            Total</v>
      </c>
      <c r="B407" s="85">
        <f t="shared" si="31"/>
        <v>0</v>
      </c>
      <c r="C407" s="85">
        <f t="shared" si="31"/>
        <v>0</v>
      </c>
      <c r="D407" s="85">
        <f t="shared" si="31"/>
        <v>0</v>
      </c>
      <c r="E407" s="138">
        <f t="shared" si="31"/>
        <v>0</v>
      </c>
    </row>
    <row r="408" spans="1:5" ht="12.75" customHeight="1" x14ac:dyDescent="0.2">
      <c r="A408" s="55" t="str">
        <f>"         "&amp;Labels!B97</f>
        <v xml:space="preserve">         Indirect</v>
      </c>
      <c r="B408" s="85"/>
      <c r="C408" s="85"/>
      <c r="D408" s="85"/>
      <c r="E408" s="138"/>
    </row>
    <row r="409" spans="1:5" ht="12.75" customHeight="1" x14ac:dyDescent="0.2">
      <c r="A409" s="55" t="str">
        <f>"            "&amp;Labels!B114</f>
        <v xml:space="preserve">            Q1</v>
      </c>
      <c r="B409" s="86">
        <f t="shared" ref="B409:E418" si="32">B234</f>
        <v>0</v>
      </c>
      <c r="C409" s="86">
        <f t="shared" si="32"/>
        <v>0</v>
      </c>
      <c r="D409" s="86">
        <f t="shared" si="32"/>
        <v>0</v>
      </c>
      <c r="E409" s="139">
        <f t="shared" si="32"/>
        <v>0</v>
      </c>
    </row>
    <row r="410" spans="1:5" ht="12.75" customHeight="1" x14ac:dyDescent="0.2">
      <c r="A410" s="55" t="str">
        <f>"            "&amp;Labels!B115</f>
        <v xml:space="preserve">            Q2</v>
      </c>
      <c r="B410" s="86">
        <f t="shared" si="32"/>
        <v>0</v>
      </c>
      <c r="C410" s="86">
        <f t="shared" si="32"/>
        <v>0</v>
      </c>
      <c r="D410" s="86">
        <f t="shared" si="32"/>
        <v>0</v>
      </c>
      <c r="E410" s="139">
        <f t="shared" si="32"/>
        <v>0</v>
      </c>
    </row>
    <row r="411" spans="1:5" ht="12.75" customHeight="1" x14ac:dyDescent="0.2">
      <c r="A411" s="55" t="str">
        <f>"            "&amp;Labels!B116</f>
        <v xml:space="preserve">            Q3</v>
      </c>
      <c r="B411" s="86">
        <f t="shared" si="32"/>
        <v>0</v>
      </c>
      <c r="C411" s="86">
        <f t="shared" si="32"/>
        <v>0</v>
      </c>
      <c r="D411" s="86">
        <f t="shared" si="32"/>
        <v>0</v>
      </c>
      <c r="E411" s="139">
        <f t="shared" si="32"/>
        <v>0</v>
      </c>
    </row>
    <row r="412" spans="1:5" ht="12.75" customHeight="1" x14ac:dyDescent="0.2">
      <c r="A412" s="55" t="str">
        <f>"            "&amp;Labels!B117</f>
        <v xml:space="preserve">            Q4</v>
      </c>
      <c r="B412" s="86">
        <f t="shared" si="32"/>
        <v>0</v>
      </c>
      <c r="C412" s="86">
        <f t="shared" si="32"/>
        <v>0</v>
      </c>
      <c r="D412" s="86">
        <f t="shared" si="32"/>
        <v>0</v>
      </c>
      <c r="E412" s="139">
        <f t="shared" si="32"/>
        <v>0</v>
      </c>
    </row>
    <row r="413" spans="1:5" ht="12.75" customHeight="1" x14ac:dyDescent="0.2">
      <c r="A413" s="55" t="str">
        <f>"            "&amp;Labels!C113</f>
        <v xml:space="preserve">            Total</v>
      </c>
      <c r="B413" s="85">
        <f t="shared" si="32"/>
        <v>0</v>
      </c>
      <c r="C413" s="85">
        <f t="shared" si="32"/>
        <v>0</v>
      </c>
      <c r="D413" s="85">
        <f t="shared" si="32"/>
        <v>0</v>
      </c>
      <c r="E413" s="138">
        <f t="shared" si="32"/>
        <v>0</v>
      </c>
    </row>
    <row r="414" spans="1:5" ht="12.75" customHeight="1" x14ac:dyDescent="0.2">
      <c r="A414" s="55" t="str">
        <f>"         "&amp;Labels!C95</f>
        <v xml:space="preserve">         Total</v>
      </c>
      <c r="B414" s="85">
        <f t="shared" si="32"/>
        <v>0</v>
      </c>
      <c r="C414" s="85">
        <f t="shared" si="32"/>
        <v>0</v>
      </c>
      <c r="D414" s="85">
        <f t="shared" si="32"/>
        <v>0</v>
      </c>
      <c r="E414" s="138">
        <f t="shared" si="32"/>
        <v>0</v>
      </c>
    </row>
    <row r="415" spans="1:5" ht="12.75" customHeight="1" x14ac:dyDescent="0.2">
      <c r="A415" s="55" t="str">
        <f>"            "&amp;Labels!B114</f>
        <v xml:space="preserve">            Q1</v>
      </c>
      <c r="B415" s="86">
        <f t="shared" si="32"/>
        <v>0</v>
      </c>
      <c r="C415" s="86">
        <f t="shared" si="32"/>
        <v>0</v>
      </c>
      <c r="D415" s="86">
        <f t="shared" si="32"/>
        <v>0</v>
      </c>
      <c r="E415" s="139">
        <f t="shared" si="32"/>
        <v>0</v>
      </c>
    </row>
    <row r="416" spans="1:5" ht="12.75" customHeight="1" x14ac:dyDescent="0.2">
      <c r="A416" s="55" t="str">
        <f>"            "&amp;Labels!B115</f>
        <v xml:space="preserve">            Q2</v>
      </c>
      <c r="B416" s="86">
        <f t="shared" si="32"/>
        <v>0</v>
      </c>
      <c r="C416" s="86">
        <f t="shared" si="32"/>
        <v>0</v>
      </c>
      <c r="D416" s="86">
        <f t="shared" si="32"/>
        <v>0</v>
      </c>
      <c r="E416" s="139">
        <f t="shared" si="32"/>
        <v>0</v>
      </c>
    </row>
    <row r="417" spans="1:5" ht="12.75" customHeight="1" x14ac:dyDescent="0.2">
      <c r="A417" s="55" t="str">
        <f>"            "&amp;Labels!B116</f>
        <v xml:space="preserve">            Q3</v>
      </c>
      <c r="B417" s="86">
        <f t="shared" si="32"/>
        <v>0</v>
      </c>
      <c r="C417" s="86">
        <f t="shared" si="32"/>
        <v>0</v>
      </c>
      <c r="D417" s="86">
        <f t="shared" si="32"/>
        <v>0</v>
      </c>
      <c r="E417" s="139">
        <f t="shared" si="32"/>
        <v>0</v>
      </c>
    </row>
    <row r="418" spans="1:5" ht="12.75" customHeight="1" x14ac:dyDescent="0.2">
      <c r="A418" s="55" t="str">
        <f>"            "&amp;Labels!B117</f>
        <v xml:space="preserve">            Q4</v>
      </c>
      <c r="B418" s="86">
        <f t="shared" si="32"/>
        <v>0</v>
      </c>
      <c r="C418" s="86">
        <f t="shared" si="32"/>
        <v>0</v>
      </c>
      <c r="D418" s="86">
        <f t="shared" si="32"/>
        <v>0</v>
      </c>
      <c r="E418" s="139">
        <f t="shared" si="32"/>
        <v>0</v>
      </c>
    </row>
    <row r="419" spans="1:5" ht="12.75" customHeight="1" x14ac:dyDescent="0.2">
      <c r="A419" s="55" t="str">
        <f>"            "&amp;Labels!C113</f>
        <v xml:space="preserve">            Total</v>
      </c>
      <c r="B419" s="85">
        <f>B239</f>
        <v>0</v>
      </c>
      <c r="C419" s="85">
        <f>C239</f>
        <v>0</v>
      </c>
      <c r="D419" s="85">
        <f>D239</f>
        <v>0</v>
      </c>
      <c r="E419" s="138">
        <f>E239</f>
        <v>0</v>
      </c>
    </row>
    <row r="420" spans="1:5" ht="12.75" customHeight="1" x14ac:dyDescent="0.2">
      <c r="A420" s="52" t="str">
        <f>"      "&amp;Labels!C91</f>
        <v xml:space="preserve">      Total</v>
      </c>
      <c r="B420" s="83">
        <f>B206</f>
        <v>0</v>
      </c>
      <c r="C420" s="83">
        <f>C206</f>
        <v>0</v>
      </c>
      <c r="D420" s="83">
        <f>D206</f>
        <v>0</v>
      </c>
      <c r="E420" s="135">
        <f>E206</f>
        <v>0</v>
      </c>
    </row>
    <row r="421" spans="1:5" ht="12.75" customHeight="1" x14ac:dyDescent="0.2">
      <c r="A421" s="55" t="str">
        <f>"         "&amp;Labels!B96</f>
        <v xml:space="preserve">         Direct</v>
      </c>
      <c r="B421" s="85"/>
      <c r="C421" s="85"/>
      <c r="D421" s="85"/>
      <c r="E421" s="138"/>
    </row>
    <row r="422" spans="1:5" ht="12.75" customHeight="1" x14ac:dyDescent="0.2">
      <c r="A422" s="55" t="str">
        <f>"            "&amp;Labels!B114</f>
        <v xml:space="preserve">            Q1</v>
      </c>
      <c r="B422" s="86">
        <f t="shared" ref="B422:E426" si="33">B247</f>
        <v>0</v>
      </c>
      <c r="C422" s="86">
        <f t="shared" si="33"/>
        <v>0</v>
      </c>
      <c r="D422" s="86">
        <f t="shared" si="33"/>
        <v>0</v>
      </c>
      <c r="E422" s="139">
        <f t="shared" si="33"/>
        <v>0</v>
      </c>
    </row>
    <row r="423" spans="1:5" ht="12.75" customHeight="1" x14ac:dyDescent="0.2">
      <c r="A423" s="55" t="str">
        <f>"            "&amp;Labels!B115</f>
        <v xml:space="preserve">            Q2</v>
      </c>
      <c r="B423" s="86">
        <f t="shared" si="33"/>
        <v>0</v>
      </c>
      <c r="C423" s="86">
        <f t="shared" si="33"/>
        <v>0</v>
      </c>
      <c r="D423" s="86">
        <f t="shared" si="33"/>
        <v>0</v>
      </c>
      <c r="E423" s="139">
        <f t="shared" si="33"/>
        <v>0</v>
      </c>
    </row>
    <row r="424" spans="1:5" ht="12.75" customHeight="1" x14ac:dyDescent="0.2">
      <c r="A424" s="55" t="str">
        <f>"            "&amp;Labels!B116</f>
        <v xml:space="preserve">            Q3</v>
      </c>
      <c r="B424" s="86">
        <f t="shared" si="33"/>
        <v>0</v>
      </c>
      <c r="C424" s="86">
        <f t="shared" si="33"/>
        <v>0</v>
      </c>
      <c r="D424" s="86">
        <f t="shared" si="33"/>
        <v>0</v>
      </c>
      <c r="E424" s="139">
        <f t="shared" si="33"/>
        <v>0</v>
      </c>
    </row>
    <row r="425" spans="1:5" ht="12.75" customHeight="1" x14ac:dyDescent="0.2">
      <c r="A425" s="55" t="str">
        <f>"            "&amp;Labels!B117</f>
        <v xml:space="preserve">            Q4</v>
      </c>
      <c r="B425" s="86">
        <f t="shared" si="33"/>
        <v>0</v>
      </c>
      <c r="C425" s="86">
        <f t="shared" si="33"/>
        <v>0</v>
      </c>
      <c r="D425" s="86">
        <f t="shared" si="33"/>
        <v>0</v>
      </c>
      <c r="E425" s="139">
        <f t="shared" si="33"/>
        <v>0</v>
      </c>
    </row>
    <row r="426" spans="1:5" ht="12.75" customHeight="1" x14ac:dyDescent="0.2">
      <c r="A426" s="55" t="str">
        <f>"            "&amp;Labels!C113</f>
        <v xml:space="preserve">            Total</v>
      </c>
      <c r="B426" s="85">
        <f t="shared" si="33"/>
        <v>0</v>
      </c>
      <c r="C426" s="85">
        <f t="shared" si="33"/>
        <v>0</v>
      </c>
      <c r="D426" s="85">
        <f t="shared" si="33"/>
        <v>0</v>
      </c>
      <c r="E426" s="138">
        <f t="shared" si="33"/>
        <v>0</v>
      </c>
    </row>
    <row r="427" spans="1:5" ht="12.75" customHeight="1" x14ac:dyDescent="0.2">
      <c r="A427" s="55" t="str">
        <f>"         "&amp;Labels!B97</f>
        <v xml:space="preserve">         Indirect</v>
      </c>
      <c r="B427" s="85"/>
      <c r="C427" s="85"/>
      <c r="D427" s="85"/>
      <c r="E427" s="138"/>
    </row>
    <row r="428" spans="1:5" ht="12.75" customHeight="1" x14ac:dyDescent="0.2">
      <c r="A428" s="55" t="str">
        <f>"            "&amp;Labels!B114</f>
        <v xml:space="preserve">            Q1</v>
      </c>
      <c r="B428" s="86">
        <f t="shared" ref="B428:E432" si="34">B253</f>
        <v>0</v>
      </c>
      <c r="C428" s="86">
        <f t="shared" si="34"/>
        <v>0</v>
      </c>
      <c r="D428" s="86">
        <f t="shared" si="34"/>
        <v>0</v>
      </c>
      <c r="E428" s="139">
        <f t="shared" si="34"/>
        <v>0</v>
      </c>
    </row>
    <row r="429" spans="1:5" ht="12.75" customHeight="1" x14ac:dyDescent="0.2">
      <c r="A429" s="55" t="str">
        <f>"            "&amp;Labels!B115</f>
        <v xml:space="preserve">            Q2</v>
      </c>
      <c r="B429" s="86">
        <f t="shared" si="34"/>
        <v>0</v>
      </c>
      <c r="C429" s="86">
        <f t="shared" si="34"/>
        <v>0</v>
      </c>
      <c r="D429" s="86">
        <f t="shared" si="34"/>
        <v>0</v>
      </c>
      <c r="E429" s="139">
        <f t="shared" si="34"/>
        <v>0</v>
      </c>
    </row>
    <row r="430" spans="1:5" ht="12.75" customHeight="1" x14ac:dyDescent="0.2">
      <c r="A430" s="55" t="str">
        <f>"            "&amp;Labels!B116</f>
        <v xml:space="preserve">            Q3</v>
      </c>
      <c r="B430" s="86">
        <f t="shared" si="34"/>
        <v>0</v>
      </c>
      <c r="C430" s="86">
        <f t="shared" si="34"/>
        <v>0</v>
      </c>
      <c r="D430" s="86">
        <f t="shared" si="34"/>
        <v>0</v>
      </c>
      <c r="E430" s="139">
        <f t="shared" si="34"/>
        <v>0</v>
      </c>
    </row>
    <row r="431" spans="1:5" ht="12.75" customHeight="1" x14ac:dyDescent="0.2">
      <c r="A431" s="55" t="str">
        <f>"            "&amp;Labels!B117</f>
        <v xml:space="preserve">            Q4</v>
      </c>
      <c r="B431" s="86">
        <f t="shared" si="34"/>
        <v>0</v>
      </c>
      <c r="C431" s="86">
        <f t="shared" si="34"/>
        <v>0</v>
      </c>
      <c r="D431" s="86">
        <f t="shared" si="34"/>
        <v>0</v>
      </c>
      <c r="E431" s="139">
        <f t="shared" si="34"/>
        <v>0</v>
      </c>
    </row>
    <row r="432" spans="1:5" ht="12.75" customHeight="1" x14ac:dyDescent="0.2">
      <c r="A432" s="55" t="str">
        <f>"            "&amp;Labels!C113</f>
        <v xml:space="preserve">            Total</v>
      </c>
      <c r="B432" s="85">
        <f t="shared" si="34"/>
        <v>0</v>
      </c>
      <c r="C432" s="85">
        <f t="shared" si="34"/>
        <v>0</v>
      </c>
      <c r="D432" s="85">
        <f t="shared" si="34"/>
        <v>0</v>
      </c>
      <c r="E432" s="138">
        <f t="shared" si="34"/>
        <v>0</v>
      </c>
    </row>
    <row r="433" spans="1:9" ht="12.75" customHeight="1" x14ac:dyDescent="0.2">
      <c r="A433" s="55" t="str">
        <f>"         "&amp;Labels!C95</f>
        <v xml:space="preserve">         Total</v>
      </c>
      <c r="B433" s="85">
        <f>B206</f>
        <v>0</v>
      </c>
      <c r="C433" s="85">
        <f>C206</f>
        <v>0</v>
      </c>
      <c r="D433" s="85">
        <f>D206</f>
        <v>0</v>
      </c>
      <c r="E433" s="138">
        <f>E206</f>
        <v>0</v>
      </c>
    </row>
    <row r="434" spans="1:9" ht="12.75" customHeight="1" x14ac:dyDescent="0.2">
      <c r="A434" s="55" t="str">
        <f>"            "&amp;Labels!B114</f>
        <v xml:space="preserve">            Q1</v>
      </c>
      <c r="B434" s="86">
        <f t="shared" ref="B434:E437" si="35">B259</f>
        <v>0</v>
      </c>
      <c r="C434" s="86">
        <f t="shared" si="35"/>
        <v>0</v>
      </c>
      <c r="D434" s="86">
        <f t="shared" si="35"/>
        <v>0</v>
      </c>
      <c r="E434" s="139">
        <f t="shared" si="35"/>
        <v>0</v>
      </c>
    </row>
    <row r="435" spans="1:9" ht="12.75" customHeight="1" x14ac:dyDescent="0.2">
      <c r="A435" s="55" t="str">
        <f>"            "&amp;Labels!B115</f>
        <v xml:space="preserve">            Q2</v>
      </c>
      <c r="B435" s="86">
        <f t="shared" si="35"/>
        <v>0</v>
      </c>
      <c r="C435" s="86">
        <f t="shared" si="35"/>
        <v>0</v>
      </c>
      <c r="D435" s="86">
        <f t="shared" si="35"/>
        <v>0</v>
      </c>
      <c r="E435" s="139">
        <f t="shared" si="35"/>
        <v>0</v>
      </c>
    </row>
    <row r="436" spans="1:9" ht="12.75" customHeight="1" x14ac:dyDescent="0.2">
      <c r="A436" s="55" t="str">
        <f>"            "&amp;Labels!B116</f>
        <v xml:space="preserve">            Q3</v>
      </c>
      <c r="B436" s="86">
        <f t="shared" si="35"/>
        <v>0</v>
      </c>
      <c r="C436" s="86">
        <f t="shared" si="35"/>
        <v>0</v>
      </c>
      <c r="D436" s="86">
        <f t="shared" si="35"/>
        <v>0</v>
      </c>
      <c r="E436" s="139">
        <f t="shared" si="35"/>
        <v>0</v>
      </c>
    </row>
    <row r="437" spans="1:9" ht="12.75" customHeight="1" x14ac:dyDescent="0.2">
      <c r="A437" s="55" t="str">
        <f>"            "&amp;Labels!B117</f>
        <v xml:space="preserve">            Q4</v>
      </c>
      <c r="B437" s="86">
        <f t="shared" si="35"/>
        <v>0</v>
      </c>
      <c r="C437" s="86">
        <f t="shared" si="35"/>
        <v>0</v>
      </c>
      <c r="D437" s="86">
        <f t="shared" si="35"/>
        <v>0</v>
      </c>
      <c r="E437" s="139">
        <f t="shared" si="35"/>
        <v>0</v>
      </c>
    </row>
    <row r="438" spans="1:9" ht="12.75" customHeight="1" x14ac:dyDescent="0.2">
      <c r="A438" s="59" t="str">
        <f>"            "&amp;Labels!C113</f>
        <v xml:space="preserve">            Total</v>
      </c>
      <c r="B438" s="88">
        <f>B206</f>
        <v>0</v>
      </c>
      <c r="C438" s="88">
        <f>C206</f>
        <v>0</v>
      </c>
      <c r="D438" s="88">
        <f>D206</f>
        <v>0</v>
      </c>
      <c r="E438" s="145">
        <f>E206</f>
        <v>0</v>
      </c>
    </row>
    <row r="439" spans="1:9" ht="12.75" customHeight="1" x14ac:dyDescent="0.2">
      <c r="A439" s="1" t="str">
        <f>"Price_List_History_2"</f>
        <v>Price_List_History_2</v>
      </c>
    </row>
    <row r="440" spans="1:9" ht="12.75" customHeight="1" x14ac:dyDescent="0.2">
      <c r="B440" s="9" t="str">
        <f>'(FnCalls 1)'!G6</f>
        <v>Q1 2009</v>
      </c>
      <c r="C440" s="10" t="str">
        <f>'(FnCalls 1)'!G7</f>
        <v>Q2 2009</v>
      </c>
      <c r="D440" s="10" t="str">
        <f>'(FnCalls 1)'!G8</f>
        <v>Q3 2009</v>
      </c>
      <c r="E440" s="10" t="str">
        <f>'(FnCalls 1)'!G9</f>
        <v>Q4 2009</v>
      </c>
      <c r="F440" s="10" t="str">
        <f>'(FnCalls 1)'!G10</f>
        <v>Q1 2010</v>
      </c>
      <c r="G440" s="10" t="str">
        <f>'(FnCalls 1)'!G11</f>
        <v>Q2 2010</v>
      </c>
      <c r="H440" s="10" t="str">
        <f>'(FnCalls 1)'!G12</f>
        <v>Q3 2010</v>
      </c>
      <c r="I440" s="11" t="str">
        <f>'(FnCalls 1)'!G13</f>
        <v>Q4 2010</v>
      </c>
    </row>
    <row r="441" spans="1:9" ht="12.75" customHeight="1" x14ac:dyDescent="0.2">
      <c r="A441" s="49" t="str">
        <f>Labels!B96</f>
        <v>Direct</v>
      </c>
      <c r="B441" s="50">
        <f>IF('Sales History'!B174=0,0,'(Other Variables)'!B420/'Sales History'!B174)</f>
        <v>0</v>
      </c>
      <c r="C441" s="50">
        <f>IF('Sales History'!C174=0,0,'(Other Variables)'!C420/'Sales History'!C174)</f>
        <v>0</v>
      </c>
      <c r="D441" s="50">
        <f>IF('Sales History'!D174=0,0,'(Other Variables)'!D420/'Sales History'!D174)</f>
        <v>0</v>
      </c>
      <c r="E441" s="50">
        <f>IF('Sales History'!E174=0,0,'(Other Variables)'!E420/'Sales History'!E174)</f>
        <v>0</v>
      </c>
      <c r="F441" s="50">
        <f>IF('Sales History'!G174=0,0,'(Other Variables)'!F420/'Sales History'!G174)</f>
        <v>0</v>
      </c>
      <c r="G441" s="50">
        <f>IF('Sales History'!H174=0,0,'(Other Variables)'!G420/'Sales History'!H174)</f>
        <v>0</v>
      </c>
      <c r="H441" s="50">
        <f>IF('Sales History'!I174=0,0,'(Other Variables)'!H420/'Sales History'!I174)</f>
        <v>0</v>
      </c>
      <c r="I441" s="120">
        <f>IF('Sales History'!J174=0,0,'(Other Variables)'!I420/'Sales History'!J174)</f>
        <v>0</v>
      </c>
    </row>
    <row r="442" spans="1:9" ht="12.75" customHeight="1" x14ac:dyDescent="0.2">
      <c r="A442" s="57" t="str">
        <f>Labels!B97</f>
        <v>Indirect</v>
      </c>
      <c r="B442" s="58">
        <f>IF('Sales History'!B175=0,0,'(Other Variables)'!B421/'Sales History'!B175)</f>
        <v>0</v>
      </c>
      <c r="C442" s="58">
        <f>IF('Sales History'!C175=0,0,'(Other Variables)'!C421/'Sales History'!C175)</f>
        <v>0</v>
      </c>
      <c r="D442" s="58">
        <f>IF('Sales History'!D175=0,0,'(Other Variables)'!D421/'Sales History'!D175)</f>
        <v>0</v>
      </c>
      <c r="E442" s="58">
        <f>IF('Sales History'!E175=0,0,'(Other Variables)'!E421/'Sales History'!E175)</f>
        <v>0</v>
      </c>
      <c r="F442" s="58">
        <f>IF('Sales History'!G175=0,0,'(Other Variables)'!F421/'Sales History'!G175)</f>
        <v>0</v>
      </c>
      <c r="G442" s="58">
        <f>IF('Sales History'!H175=0,0,'(Other Variables)'!G421/'Sales History'!H175)</f>
        <v>0</v>
      </c>
      <c r="H442" s="58">
        <f>IF('Sales History'!I175=0,0,'(Other Variables)'!H421/'Sales History'!I175)</f>
        <v>0</v>
      </c>
      <c r="I442" s="128">
        <f>IF('Sales History'!J175=0,0,'(Other Variables)'!I421/'Sales History'!J175)</f>
        <v>0</v>
      </c>
    </row>
    <row r="443" spans="1:9" ht="12.75" customHeight="1" x14ac:dyDescent="0.2">
      <c r="A443" s="90" t="str">
        <f>Labels!C95</f>
        <v>Total</v>
      </c>
      <c r="B443" s="152">
        <f>IF('Sales History'!B137=0,0,'(Other Variables)'!B383/'Sales History'!B137)</f>
        <v>0</v>
      </c>
      <c r="C443" s="152">
        <f>IF('Sales History'!C137=0,0,'(Other Variables)'!C383/'Sales History'!C137)</f>
        <v>0</v>
      </c>
      <c r="D443" s="152">
        <f>IF('Sales History'!D137=0,0,'(Other Variables)'!D383/'Sales History'!D137)</f>
        <v>0</v>
      </c>
      <c r="E443" s="152">
        <f>IF('Sales History'!E137=0,0,'(Other Variables)'!E383/'Sales History'!E137)</f>
        <v>0</v>
      </c>
      <c r="F443" s="152">
        <f>IF('Sales History'!G137=0,0,'(Other Variables)'!F383/'Sales History'!G137)</f>
        <v>0</v>
      </c>
      <c r="G443" s="152">
        <f>IF('Sales History'!H137=0,0,'(Other Variables)'!G383/'Sales History'!H137)</f>
        <v>0</v>
      </c>
      <c r="H443" s="152">
        <f>IF('Sales History'!I137=0,0,'(Other Variables)'!H383/'Sales History'!I137)</f>
        <v>0</v>
      </c>
      <c r="I443" s="210">
        <f>IF('Sales History'!J137=0,0,'(Other Variables)'!I383/'Sales History'!J137)</f>
        <v>0</v>
      </c>
    </row>
    <row r="444" spans="1:9" ht="12.75" customHeight="1" x14ac:dyDescent="0.2">
      <c r="A444" s="1" t="str">
        <f>"Price_List_Plan_1"</f>
        <v>Price_List_Plan_1</v>
      </c>
    </row>
    <row r="445" spans="1:9" ht="12.75" customHeight="1" x14ac:dyDescent="0.2">
      <c r="B445" s="9" t="str">
        <f>'(FnCalls 1)'!G14</f>
        <v>Q1 2011</v>
      </c>
      <c r="C445" s="10" t="str">
        <f>'(FnCalls 1)'!G15</f>
        <v>Q2 2011</v>
      </c>
      <c r="D445" s="10" t="str">
        <f>'(FnCalls 1)'!G16</f>
        <v>Q3 2011</v>
      </c>
      <c r="E445" s="11" t="str">
        <f>'(FnCalls 1)'!G17</f>
        <v>Q4 2011</v>
      </c>
    </row>
    <row r="446" spans="1:9" ht="12.75" customHeight="1" x14ac:dyDescent="0.2">
      <c r="A446" s="49" t="str">
        <f>Labels!B96</f>
        <v>Direct</v>
      </c>
      <c r="B446" s="50">
        <f>IF('Sales Plan'!H86=0,0,'(Other Variables)'!B338/'Sales Plan'!H86)</f>
        <v>0</v>
      </c>
      <c r="C446" s="50">
        <f>IF('Sales Plan'!I86=0,0,'(Other Variables)'!C338/'Sales Plan'!I86)</f>
        <v>0</v>
      </c>
      <c r="D446" s="50">
        <f>IF('Sales Plan'!J86=0,0,'(Other Variables)'!D338/'Sales Plan'!J86)</f>
        <v>0</v>
      </c>
      <c r="E446" s="120">
        <f>IF('Sales Plan'!K86=0,0,'(Other Variables)'!E338/'Sales Plan'!K86)</f>
        <v>0</v>
      </c>
    </row>
    <row r="447" spans="1:9" ht="12.75" customHeight="1" x14ac:dyDescent="0.2">
      <c r="A447" s="57" t="str">
        <f>Labels!B97</f>
        <v>Indirect</v>
      </c>
      <c r="B447" s="58">
        <f>IF('Sales Plan'!H87=0,0,'(Other Variables)'!B339/'Sales Plan'!H87)</f>
        <v>0</v>
      </c>
      <c r="C447" s="58">
        <f>IF('Sales Plan'!I87=0,0,'(Other Variables)'!C339/'Sales Plan'!I87)</f>
        <v>0</v>
      </c>
      <c r="D447" s="58">
        <f>IF('Sales Plan'!J87=0,0,'(Other Variables)'!D339/'Sales Plan'!J87)</f>
        <v>0</v>
      </c>
      <c r="E447" s="128">
        <f>IF('Sales Plan'!K87=0,0,'(Other Variables)'!E339/'Sales Plan'!K87)</f>
        <v>0</v>
      </c>
    </row>
    <row r="448" spans="1:9" ht="12.75" customHeight="1" x14ac:dyDescent="0.2">
      <c r="A448" s="90" t="str">
        <f>Labels!C95</f>
        <v>Total</v>
      </c>
      <c r="B448" s="152">
        <f>IF('Sales Plan'!H49=0,0,'(Other Variables)'!B301/'Sales Plan'!H49)</f>
        <v>0</v>
      </c>
      <c r="C448" s="152">
        <f>IF('Sales Plan'!I49=0,0,'(Other Variables)'!C301/'Sales Plan'!I49)</f>
        <v>0</v>
      </c>
      <c r="D448" s="152">
        <f>IF('Sales Plan'!J49=0,0,'(Other Variables)'!D301/'Sales Plan'!J49)</f>
        <v>0</v>
      </c>
      <c r="E448" s="210">
        <f>IF('Sales Plan'!K49=0,0,'(Other Variables)'!E301/'Sales Plan'!K49)</f>
        <v>0</v>
      </c>
    </row>
    <row r="449" spans="1:9" ht="12.75" customHeight="1" x14ac:dyDescent="0.2">
      <c r="A449" s="1" t="str">
        <f>"Units_Residual_1"</f>
        <v>Units_Residual_1</v>
      </c>
    </row>
    <row r="450" spans="1:9" ht="12.75" customHeight="1" x14ac:dyDescent="0.2">
      <c r="B450" s="9" t="str">
        <f>'(FnCalls 1)'!G6</f>
        <v>Q1 2009</v>
      </c>
      <c r="C450" s="10" t="str">
        <f>'(FnCalls 1)'!G7</f>
        <v>Q2 2009</v>
      </c>
      <c r="D450" s="10" t="str">
        <f>'(FnCalls 1)'!G8</f>
        <v>Q3 2009</v>
      </c>
      <c r="E450" s="10" t="str">
        <f>'(FnCalls 1)'!G9</f>
        <v>Q4 2009</v>
      </c>
      <c r="F450" s="10" t="str">
        <f>'(FnCalls 1)'!G10</f>
        <v>Q1 2010</v>
      </c>
      <c r="G450" s="10" t="str">
        <f>'(FnCalls 1)'!G11</f>
        <v>Q2 2010</v>
      </c>
      <c r="H450" s="10" t="str">
        <f>'(FnCalls 1)'!G12</f>
        <v>Q3 2010</v>
      </c>
      <c r="I450" s="11" t="str">
        <f>'(FnCalls 1)'!G13</f>
        <v>Q4 2010</v>
      </c>
    </row>
    <row r="451" spans="1:9" ht="12.75" customHeight="1" x14ac:dyDescent="0.2">
      <c r="A451" s="49" t="str">
        <f>Labels!B111</f>
        <v>Drill Press</v>
      </c>
      <c r="B451" s="189"/>
      <c r="C451" s="189"/>
      <c r="D451" s="189"/>
      <c r="E451" s="189"/>
      <c r="F451" s="189"/>
      <c r="G451" s="189"/>
      <c r="H451" s="189"/>
      <c r="I451" s="169"/>
    </row>
    <row r="452" spans="1:9" ht="12.75" customHeight="1" x14ac:dyDescent="0.2">
      <c r="A452" s="52" t="str">
        <f>"   "&amp;Labels!B100</f>
        <v xml:space="preserve">   East</v>
      </c>
      <c r="B452" s="190"/>
      <c r="C452" s="190"/>
      <c r="D452" s="190"/>
      <c r="E452" s="190"/>
      <c r="F452" s="190"/>
      <c r="G452" s="190"/>
      <c r="H452" s="190"/>
      <c r="I452" s="170"/>
    </row>
    <row r="453" spans="1:9" ht="12.75" customHeight="1" x14ac:dyDescent="0.2">
      <c r="A453" s="55" t="str">
        <f>"      "&amp;Labels!B92</f>
        <v xml:space="preserve">      Direct</v>
      </c>
      <c r="B453" s="191"/>
      <c r="C453" s="191"/>
      <c r="D453" s="191"/>
      <c r="E453" s="191"/>
      <c r="F453" s="191"/>
      <c r="G453" s="191"/>
      <c r="H453" s="191"/>
      <c r="I453" s="171"/>
    </row>
    <row r="454" spans="1:9" ht="12.75" customHeight="1" x14ac:dyDescent="0.2">
      <c r="A454" s="55" t="str">
        <f>"         "&amp;Labels!B96</f>
        <v xml:space="preserve">         Direct</v>
      </c>
      <c r="B454" s="191"/>
      <c r="C454" s="191"/>
      <c r="D454" s="191"/>
      <c r="E454" s="191"/>
      <c r="F454" s="191"/>
      <c r="G454" s="191"/>
      <c r="H454" s="191"/>
      <c r="I454" s="171"/>
    </row>
    <row r="455" spans="1:9" ht="12.75" customHeight="1" x14ac:dyDescent="0.2">
      <c r="A455" s="55" t="str">
        <f>"            "&amp;Labels!B114</f>
        <v xml:space="preserve">            Q1</v>
      </c>
      <c r="B455" s="192">
        <f>Regression!B151*'(Other Variables)'!B137</f>
        <v>0</v>
      </c>
      <c r="C455" s="192">
        <f>Regression!B151*'(Other Variables)'!C137</f>
        <v>0</v>
      </c>
      <c r="D455" s="192">
        <f>Regression!B151*'(Other Variables)'!D137</f>
        <v>0</v>
      </c>
      <c r="E455" s="192">
        <f>Regression!B151*'(Other Variables)'!E137</f>
        <v>0</v>
      </c>
      <c r="F455" s="192">
        <f>Regression!B151*'(Other Variables)'!F137</f>
        <v>0</v>
      </c>
      <c r="G455" s="192">
        <f>Regression!B151*'(Other Variables)'!G137</f>
        <v>0</v>
      </c>
      <c r="H455" s="192">
        <f>Regression!B151*'(Other Variables)'!H137</f>
        <v>0</v>
      </c>
      <c r="I455" s="193">
        <f>Regression!B151*'(Other Variables)'!I137</f>
        <v>0</v>
      </c>
    </row>
    <row r="456" spans="1:9" ht="12.75" customHeight="1" x14ac:dyDescent="0.2">
      <c r="A456" s="55" t="str">
        <f>"            "&amp;Labels!B115</f>
        <v xml:space="preserve">            Q2</v>
      </c>
      <c r="B456" s="192">
        <f>Regression!C151*'(Other Variables)'!B138</f>
        <v>0</v>
      </c>
      <c r="C456" s="192">
        <f>Regression!C151*'(Other Variables)'!C138</f>
        <v>0</v>
      </c>
      <c r="D456" s="192">
        <f>Regression!C151*'(Other Variables)'!D138</f>
        <v>0</v>
      </c>
      <c r="E456" s="192">
        <f>Regression!C151*'(Other Variables)'!E138</f>
        <v>0</v>
      </c>
      <c r="F456" s="192">
        <f>Regression!C151*'(Other Variables)'!F138</f>
        <v>0</v>
      </c>
      <c r="G456" s="192">
        <f>Regression!C151*'(Other Variables)'!G138</f>
        <v>0</v>
      </c>
      <c r="H456" s="192">
        <f>Regression!C151*'(Other Variables)'!H138</f>
        <v>0</v>
      </c>
      <c r="I456" s="193">
        <f>Regression!C151*'(Other Variables)'!I138</f>
        <v>0</v>
      </c>
    </row>
    <row r="457" spans="1:9" ht="12.75" customHeight="1" x14ac:dyDescent="0.2">
      <c r="A457" s="55" t="str">
        <f>"            "&amp;Labels!B116</f>
        <v xml:space="preserve">            Q3</v>
      </c>
      <c r="B457" s="192">
        <f>Regression!D151*'(Other Variables)'!B139</f>
        <v>0</v>
      </c>
      <c r="C457" s="192">
        <f>Regression!D151*'(Other Variables)'!C139</f>
        <v>0</v>
      </c>
      <c r="D457" s="192">
        <f>Regression!D151*'(Other Variables)'!D139</f>
        <v>0</v>
      </c>
      <c r="E457" s="192">
        <f>Regression!D151*'(Other Variables)'!E139</f>
        <v>0</v>
      </c>
      <c r="F457" s="192">
        <f>Regression!D151*'(Other Variables)'!F139</f>
        <v>0</v>
      </c>
      <c r="G457" s="192">
        <f>Regression!D151*'(Other Variables)'!G139</f>
        <v>0</v>
      </c>
      <c r="H457" s="192">
        <f>Regression!D151*'(Other Variables)'!H139</f>
        <v>0</v>
      </c>
      <c r="I457" s="193">
        <f>Regression!D151*'(Other Variables)'!I139</f>
        <v>0</v>
      </c>
    </row>
    <row r="458" spans="1:9" ht="12.75" customHeight="1" x14ac:dyDescent="0.2">
      <c r="A458" s="55" t="str">
        <f>"            "&amp;Labels!B117</f>
        <v xml:space="preserve">            Q4</v>
      </c>
      <c r="B458" s="192">
        <f>Regression!E151*'(Other Variables)'!B140</f>
        <v>0</v>
      </c>
      <c r="C458" s="192">
        <f>Regression!E151*'(Other Variables)'!C140</f>
        <v>0</v>
      </c>
      <c r="D458" s="192">
        <f>Regression!E151*'(Other Variables)'!D140</f>
        <v>0</v>
      </c>
      <c r="E458" s="192">
        <f>Regression!E151*'(Other Variables)'!E140</f>
        <v>0</v>
      </c>
      <c r="F458" s="192">
        <f>Regression!E151*'(Other Variables)'!F140</f>
        <v>0</v>
      </c>
      <c r="G458" s="192">
        <f>Regression!E151*'(Other Variables)'!G140</f>
        <v>0</v>
      </c>
      <c r="H458" s="192">
        <f>Regression!E151*'(Other Variables)'!H140</f>
        <v>0</v>
      </c>
      <c r="I458" s="193">
        <f>Regression!E151*'(Other Variables)'!I140</f>
        <v>0</v>
      </c>
    </row>
    <row r="459" spans="1:9" ht="12.75" customHeight="1" x14ac:dyDescent="0.2">
      <c r="A459" s="55" t="str">
        <f>"            "&amp;Labels!C113</f>
        <v xml:space="preserve">            Total</v>
      </c>
      <c r="B459" s="191">
        <f t="shared" ref="B459:I459" si="36">SUM(B455:B458)</f>
        <v>0</v>
      </c>
      <c r="C459" s="191">
        <f t="shared" si="36"/>
        <v>0</v>
      </c>
      <c r="D459" s="191">
        <f t="shared" si="36"/>
        <v>0</v>
      </c>
      <c r="E459" s="191">
        <f t="shared" si="36"/>
        <v>0</v>
      </c>
      <c r="F459" s="191">
        <f t="shared" si="36"/>
        <v>0</v>
      </c>
      <c r="G459" s="191">
        <f t="shared" si="36"/>
        <v>0</v>
      </c>
      <c r="H459" s="191">
        <f t="shared" si="36"/>
        <v>0</v>
      </c>
      <c r="I459" s="171">
        <f t="shared" si="36"/>
        <v>0</v>
      </c>
    </row>
    <row r="460" spans="1:9" ht="12.75" customHeight="1" x14ac:dyDescent="0.2">
      <c r="A460" s="55" t="str">
        <f>"         "&amp;Labels!B97</f>
        <v xml:space="preserve">         Indirect</v>
      </c>
      <c r="B460" s="191"/>
      <c r="C460" s="191"/>
      <c r="D460" s="191"/>
      <c r="E460" s="191"/>
      <c r="F460" s="191"/>
      <c r="G460" s="191"/>
      <c r="H460" s="191"/>
      <c r="I460" s="171"/>
    </row>
    <row r="461" spans="1:9" ht="12.75" customHeight="1" x14ac:dyDescent="0.2">
      <c r="A461" s="55" t="str">
        <f>"            "&amp;Labels!B114</f>
        <v xml:space="preserve">            Q1</v>
      </c>
      <c r="B461" s="192">
        <f>Regression!B152*'(Other Variables)'!B137</f>
        <v>0</v>
      </c>
      <c r="C461" s="192">
        <f>Regression!B152*'(Other Variables)'!C137</f>
        <v>0</v>
      </c>
      <c r="D461" s="192">
        <f>Regression!B152*'(Other Variables)'!D137</f>
        <v>0</v>
      </c>
      <c r="E461" s="192">
        <f>Regression!B152*'(Other Variables)'!E137</f>
        <v>0</v>
      </c>
      <c r="F461" s="192">
        <f>Regression!B152*'(Other Variables)'!F137</f>
        <v>0</v>
      </c>
      <c r="G461" s="192">
        <f>Regression!B152*'(Other Variables)'!G137</f>
        <v>0</v>
      </c>
      <c r="H461" s="192">
        <f>Regression!B152*'(Other Variables)'!H137</f>
        <v>0</v>
      </c>
      <c r="I461" s="193">
        <f>Regression!B152*'(Other Variables)'!I137</f>
        <v>0</v>
      </c>
    </row>
    <row r="462" spans="1:9" ht="12.75" customHeight="1" x14ac:dyDescent="0.2">
      <c r="A462" s="55" t="str">
        <f>"            "&amp;Labels!B115</f>
        <v xml:space="preserve">            Q2</v>
      </c>
      <c r="B462" s="192">
        <f>Regression!C152*'(Other Variables)'!B138</f>
        <v>0</v>
      </c>
      <c r="C462" s="192">
        <f>Regression!C152*'(Other Variables)'!C138</f>
        <v>0</v>
      </c>
      <c r="D462" s="192">
        <f>Regression!C152*'(Other Variables)'!D138</f>
        <v>0</v>
      </c>
      <c r="E462" s="192">
        <f>Regression!C152*'(Other Variables)'!E138</f>
        <v>0</v>
      </c>
      <c r="F462" s="192">
        <f>Regression!C152*'(Other Variables)'!F138</f>
        <v>0</v>
      </c>
      <c r="G462" s="192">
        <f>Regression!C152*'(Other Variables)'!G138</f>
        <v>0</v>
      </c>
      <c r="H462" s="192">
        <f>Regression!C152*'(Other Variables)'!H138</f>
        <v>0</v>
      </c>
      <c r="I462" s="193">
        <f>Regression!C152*'(Other Variables)'!I138</f>
        <v>0</v>
      </c>
    </row>
    <row r="463" spans="1:9" ht="12.75" customHeight="1" x14ac:dyDescent="0.2">
      <c r="A463" s="55" t="str">
        <f>"            "&amp;Labels!B116</f>
        <v xml:space="preserve">            Q3</v>
      </c>
      <c r="B463" s="192">
        <f>Regression!D152*'(Other Variables)'!B139</f>
        <v>0</v>
      </c>
      <c r="C463" s="192">
        <f>Regression!D152*'(Other Variables)'!C139</f>
        <v>0</v>
      </c>
      <c r="D463" s="192">
        <f>Regression!D152*'(Other Variables)'!D139</f>
        <v>0</v>
      </c>
      <c r="E463" s="192">
        <f>Regression!D152*'(Other Variables)'!E139</f>
        <v>0</v>
      </c>
      <c r="F463" s="192">
        <f>Regression!D152*'(Other Variables)'!F139</f>
        <v>0</v>
      </c>
      <c r="G463" s="192">
        <f>Regression!D152*'(Other Variables)'!G139</f>
        <v>0</v>
      </c>
      <c r="H463" s="192">
        <f>Regression!D152*'(Other Variables)'!H139</f>
        <v>0</v>
      </c>
      <c r="I463" s="193">
        <f>Regression!D152*'(Other Variables)'!I139</f>
        <v>0</v>
      </c>
    </row>
    <row r="464" spans="1:9" ht="12.75" customHeight="1" x14ac:dyDescent="0.2">
      <c r="A464" s="55" t="str">
        <f>"            "&amp;Labels!B117</f>
        <v xml:space="preserve">            Q4</v>
      </c>
      <c r="B464" s="192">
        <f>Regression!E152*'(Other Variables)'!B140</f>
        <v>0</v>
      </c>
      <c r="C464" s="192">
        <f>Regression!E152*'(Other Variables)'!C140</f>
        <v>0</v>
      </c>
      <c r="D464" s="192">
        <f>Regression!E152*'(Other Variables)'!D140</f>
        <v>0</v>
      </c>
      <c r="E464" s="192">
        <f>Regression!E152*'(Other Variables)'!E140</f>
        <v>0</v>
      </c>
      <c r="F464" s="192">
        <f>Regression!E152*'(Other Variables)'!F140</f>
        <v>0</v>
      </c>
      <c r="G464" s="192">
        <f>Regression!E152*'(Other Variables)'!G140</f>
        <v>0</v>
      </c>
      <c r="H464" s="192">
        <f>Regression!E152*'(Other Variables)'!H140</f>
        <v>0</v>
      </c>
      <c r="I464" s="193">
        <f>Regression!E152*'(Other Variables)'!I140</f>
        <v>0</v>
      </c>
    </row>
    <row r="465" spans="1:9" ht="12.75" customHeight="1" x14ac:dyDescent="0.2">
      <c r="A465" s="55" t="str">
        <f>"            "&amp;Labels!C113</f>
        <v xml:space="preserve">            Total</v>
      </c>
      <c r="B465" s="191">
        <f t="shared" ref="B465:I465" si="37">SUM(B461:B464)</f>
        <v>0</v>
      </c>
      <c r="C465" s="191">
        <f t="shared" si="37"/>
        <v>0</v>
      </c>
      <c r="D465" s="191">
        <f t="shared" si="37"/>
        <v>0</v>
      </c>
      <c r="E465" s="191">
        <f t="shared" si="37"/>
        <v>0</v>
      </c>
      <c r="F465" s="191">
        <f t="shared" si="37"/>
        <v>0</v>
      </c>
      <c r="G465" s="191">
        <f t="shared" si="37"/>
        <v>0</v>
      </c>
      <c r="H465" s="191">
        <f t="shared" si="37"/>
        <v>0</v>
      </c>
      <c r="I465" s="171">
        <f t="shared" si="37"/>
        <v>0</v>
      </c>
    </row>
    <row r="466" spans="1:9" ht="12.75" customHeight="1" x14ac:dyDescent="0.2">
      <c r="A466" s="55" t="str">
        <f>"         "&amp;Labels!C95</f>
        <v xml:space="preserve">         Total</v>
      </c>
      <c r="B466" s="191">
        <f t="shared" ref="B466:I466" si="38">SUM(B459,B465)</f>
        <v>0</v>
      </c>
      <c r="C466" s="191">
        <f t="shared" si="38"/>
        <v>0</v>
      </c>
      <c r="D466" s="191">
        <f t="shared" si="38"/>
        <v>0</v>
      </c>
      <c r="E466" s="191">
        <f t="shared" si="38"/>
        <v>0</v>
      </c>
      <c r="F466" s="191">
        <f t="shared" si="38"/>
        <v>0</v>
      </c>
      <c r="G466" s="191">
        <f t="shared" si="38"/>
        <v>0</v>
      </c>
      <c r="H466" s="191">
        <f t="shared" si="38"/>
        <v>0</v>
      </c>
      <c r="I466" s="171">
        <f t="shared" si="38"/>
        <v>0</v>
      </c>
    </row>
    <row r="467" spans="1:9" ht="12.75" customHeight="1" x14ac:dyDescent="0.2">
      <c r="A467" s="55" t="str">
        <f>"            "&amp;Labels!B114</f>
        <v xml:space="preserve">            Q1</v>
      </c>
      <c r="B467" s="192">
        <f t="shared" ref="B467:I471" si="39">SUM(B455,B461)</f>
        <v>0</v>
      </c>
      <c r="C467" s="192">
        <f t="shared" si="39"/>
        <v>0</v>
      </c>
      <c r="D467" s="192">
        <f t="shared" si="39"/>
        <v>0</v>
      </c>
      <c r="E467" s="192">
        <f t="shared" si="39"/>
        <v>0</v>
      </c>
      <c r="F467" s="192">
        <f t="shared" si="39"/>
        <v>0</v>
      </c>
      <c r="G467" s="192">
        <f t="shared" si="39"/>
        <v>0</v>
      </c>
      <c r="H467" s="192">
        <f t="shared" si="39"/>
        <v>0</v>
      </c>
      <c r="I467" s="193">
        <f t="shared" si="39"/>
        <v>0</v>
      </c>
    </row>
    <row r="468" spans="1:9" ht="12.75" customHeight="1" x14ac:dyDescent="0.2">
      <c r="A468" s="55" t="str">
        <f>"            "&amp;Labels!B115</f>
        <v xml:space="preserve">            Q2</v>
      </c>
      <c r="B468" s="192">
        <f t="shared" si="39"/>
        <v>0</v>
      </c>
      <c r="C468" s="192">
        <f t="shared" si="39"/>
        <v>0</v>
      </c>
      <c r="D468" s="192">
        <f t="shared" si="39"/>
        <v>0</v>
      </c>
      <c r="E468" s="192">
        <f t="shared" si="39"/>
        <v>0</v>
      </c>
      <c r="F468" s="192">
        <f t="shared" si="39"/>
        <v>0</v>
      </c>
      <c r="G468" s="192">
        <f t="shared" si="39"/>
        <v>0</v>
      </c>
      <c r="H468" s="192">
        <f t="shared" si="39"/>
        <v>0</v>
      </c>
      <c r="I468" s="193">
        <f t="shared" si="39"/>
        <v>0</v>
      </c>
    </row>
    <row r="469" spans="1:9" ht="12.75" customHeight="1" x14ac:dyDescent="0.2">
      <c r="A469" s="55" t="str">
        <f>"            "&amp;Labels!B116</f>
        <v xml:space="preserve">            Q3</v>
      </c>
      <c r="B469" s="192">
        <f t="shared" si="39"/>
        <v>0</v>
      </c>
      <c r="C469" s="192">
        <f t="shared" si="39"/>
        <v>0</v>
      </c>
      <c r="D469" s="192">
        <f t="shared" si="39"/>
        <v>0</v>
      </c>
      <c r="E469" s="192">
        <f t="shared" si="39"/>
        <v>0</v>
      </c>
      <c r="F469" s="192">
        <f t="shared" si="39"/>
        <v>0</v>
      </c>
      <c r="G469" s="192">
        <f t="shared" si="39"/>
        <v>0</v>
      </c>
      <c r="H469" s="192">
        <f t="shared" si="39"/>
        <v>0</v>
      </c>
      <c r="I469" s="193">
        <f t="shared" si="39"/>
        <v>0</v>
      </c>
    </row>
    <row r="470" spans="1:9" ht="12.75" customHeight="1" x14ac:dyDescent="0.2">
      <c r="A470" s="55" t="str">
        <f>"            "&amp;Labels!B117</f>
        <v xml:space="preserve">            Q4</v>
      </c>
      <c r="B470" s="192">
        <f t="shared" si="39"/>
        <v>0</v>
      </c>
      <c r="C470" s="192">
        <f t="shared" si="39"/>
        <v>0</v>
      </c>
      <c r="D470" s="192">
        <f t="shared" si="39"/>
        <v>0</v>
      </c>
      <c r="E470" s="192">
        <f t="shared" si="39"/>
        <v>0</v>
      </c>
      <c r="F470" s="192">
        <f t="shared" si="39"/>
        <v>0</v>
      </c>
      <c r="G470" s="192">
        <f t="shared" si="39"/>
        <v>0</v>
      </c>
      <c r="H470" s="192">
        <f t="shared" si="39"/>
        <v>0</v>
      </c>
      <c r="I470" s="193">
        <f t="shared" si="39"/>
        <v>0</v>
      </c>
    </row>
    <row r="471" spans="1:9" ht="12.75" customHeight="1" x14ac:dyDescent="0.2">
      <c r="A471" s="55" t="str">
        <f>"            "&amp;Labels!C113</f>
        <v xml:space="preserve">            Total</v>
      </c>
      <c r="B471" s="191">
        <f t="shared" si="39"/>
        <v>0</v>
      </c>
      <c r="C471" s="191">
        <f t="shared" si="39"/>
        <v>0</v>
      </c>
      <c r="D471" s="191">
        <f t="shared" si="39"/>
        <v>0</v>
      </c>
      <c r="E471" s="191">
        <f t="shared" si="39"/>
        <v>0</v>
      </c>
      <c r="F471" s="191">
        <f t="shared" si="39"/>
        <v>0</v>
      </c>
      <c r="G471" s="191">
        <f t="shared" si="39"/>
        <v>0</v>
      </c>
      <c r="H471" s="191">
        <f t="shared" si="39"/>
        <v>0</v>
      </c>
      <c r="I471" s="171">
        <f t="shared" si="39"/>
        <v>0</v>
      </c>
    </row>
    <row r="472" spans="1:9" ht="12.75" customHeight="1" x14ac:dyDescent="0.2">
      <c r="A472" s="55" t="str">
        <f>"      "&amp;Labels!B93</f>
        <v xml:space="preserve">      Indirect</v>
      </c>
      <c r="B472" s="191"/>
      <c r="C472" s="191"/>
      <c r="D472" s="191"/>
      <c r="E472" s="191"/>
      <c r="F472" s="191"/>
      <c r="G472" s="191"/>
      <c r="H472" s="191"/>
      <c r="I472" s="171"/>
    </row>
    <row r="473" spans="1:9" ht="12.75" customHeight="1" x14ac:dyDescent="0.2">
      <c r="A473" s="55" t="str">
        <f>"         "&amp;Labels!B96</f>
        <v xml:space="preserve">         Direct</v>
      </c>
      <c r="B473" s="191"/>
      <c r="C473" s="191"/>
      <c r="D473" s="191"/>
      <c r="E473" s="191"/>
      <c r="F473" s="191"/>
      <c r="G473" s="191"/>
      <c r="H473" s="191"/>
      <c r="I473" s="171"/>
    </row>
    <row r="474" spans="1:9" ht="12.75" customHeight="1" x14ac:dyDescent="0.2">
      <c r="A474" s="55" t="str">
        <f>"            "&amp;Labels!B114</f>
        <v xml:space="preserve">            Q1</v>
      </c>
      <c r="B474" s="192">
        <f>Regression!B154*'(Other Variables)'!B137</f>
        <v>0</v>
      </c>
      <c r="C474" s="192">
        <f>Regression!B154*'(Other Variables)'!C137</f>
        <v>0</v>
      </c>
      <c r="D474" s="192">
        <f>Regression!B154*'(Other Variables)'!D137</f>
        <v>0</v>
      </c>
      <c r="E474" s="192">
        <f>Regression!B154*'(Other Variables)'!E137</f>
        <v>0</v>
      </c>
      <c r="F474" s="192">
        <f>Regression!B154*'(Other Variables)'!F137</f>
        <v>0</v>
      </c>
      <c r="G474" s="192">
        <f>Regression!B154*'(Other Variables)'!G137</f>
        <v>0</v>
      </c>
      <c r="H474" s="192">
        <f>Regression!B154*'(Other Variables)'!H137</f>
        <v>0</v>
      </c>
      <c r="I474" s="193">
        <f>Regression!B154*'(Other Variables)'!I137</f>
        <v>0</v>
      </c>
    </row>
    <row r="475" spans="1:9" ht="12.75" customHeight="1" x14ac:dyDescent="0.2">
      <c r="A475" s="55" t="str">
        <f>"            "&amp;Labels!B115</f>
        <v xml:space="preserve">            Q2</v>
      </c>
      <c r="B475" s="192">
        <f>Regression!C154*'(Other Variables)'!B138</f>
        <v>0</v>
      </c>
      <c r="C475" s="192">
        <f>Regression!C154*'(Other Variables)'!C138</f>
        <v>0</v>
      </c>
      <c r="D475" s="192">
        <f>Regression!C154*'(Other Variables)'!D138</f>
        <v>0</v>
      </c>
      <c r="E475" s="192">
        <f>Regression!C154*'(Other Variables)'!E138</f>
        <v>0</v>
      </c>
      <c r="F475" s="192">
        <f>Regression!C154*'(Other Variables)'!F138</f>
        <v>0</v>
      </c>
      <c r="G475" s="192">
        <f>Regression!C154*'(Other Variables)'!G138</f>
        <v>0</v>
      </c>
      <c r="H475" s="192">
        <f>Regression!C154*'(Other Variables)'!H138</f>
        <v>0</v>
      </c>
      <c r="I475" s="193">
        <f>Regression!C154*'(Other Variables)'!I138</f>
        <v>0</v>
      </c>
    </row>
    <row r="476" spans="1:9" ht="12.75" customHeight="1" x14ac:dyDescent="0.2">
      <c r="A476" s="55" t="str">
        <f>"            "&amp;Labels!B116</f>
        <v xml:space="preserve">            Q3</v>
      </c>
      <c r="B476" s="192">
        <f>Regression!D154*'(Other Variables)'!B139</f>
        <v>0</v>
      </c>
      <c r="C476" s="192">
        <f>Regression!D154*'(Other Variables)'!C139</f>
        <v>0</v>
      </c>
      <c r="D476" s="192">
        <f>Regression!D154*'(Other Variables)'!D139</f>
        <v>0</v>
      </c>
      <c r="E476" s="192">
        <f>Regression!D154*'(Other Variables)'!E139</f>
        <v>0</v>
      </c>
      <c r="F476" s="192">
        <f>Regression!D154*'(Other Variables)'!F139</f>
        <v>0</v>
      </c>
      <c r="G476" s="192">
        <f>Regression!D154*'(Other Variables)'!G139</f>
        <v>0</v>
      </c>
      <c r="H476" s="192">
        <f>Regression!D154*'(Other Variables)'!H139</f>
        <v>0</v>
      </c>
      <c r="I476" s="193">
        <f>Regression!D154*'(Other Variables)'!I139</f>
        <v>0</v>
      </c>
    </row>
    <row r="477" spans="1:9" ht="12.75" customHeight="1" x14ac:dyDescent="0.2">
      <c r="A477" s="55" t="str">
        <f>"            "&amp;Labels!B117</f>
        <v xml:space="preserve">            Q4</v>
      </c>
      <c r="B477" s="192">
        <f>Regression!E154*'(Other Variables)'!B140</f>
        <v>0</v>
      </c>
      <c r="C477" s="192">
        <f>Regression!E154*'(Other Variables)'!C140</f>
        <v>0</v>
      </c>
      <c r="D477" s="192">
        <f>Regression!E154*'(Other Variables)'!D140</f>
        <v>0</v>
      </c>
      <c r="E477" s="192">
        <f>Regression!E154*'(Other Variables)'!E140</f>
        <v>0</v>
      </c>
      <c r="F477" s="192">
        <f>Regression!E154*'(Other Variables)'!F140</f>
        <v>0</v>
      </c>
      <c r="G477" s="192">
        <f>Regression!E154*'(Other Variables)'!G140</f>
        <v>0</v>
      </c>
      <c r="H477" s="192">
        <f>Regression!E154*'(Other Variables)'!H140</f>
        <v>0</v>
      </c>
      <c r="I477" s="193">
        <f>Regression!E154*'(Other Variables)'!I140</f>
        <v>0</v>
      </c>
    </row>
    <row r="478" spans="1:9" ht="12.75" customHeight="1" x14ac:dyDescent="0.2">
      <c r="A478" s="55" t="str">
        <f>"            "&amp;Labels!C113</f>
        <v xml:space="preserve">            Total</v>
      </c>
      <c r="B478" s="191">
        <f t="shared" ref="B478:I478" si="40">SUM(B474:B477)</f>
        <v>0</v>
      </c>
      <c r="C478" s="191">
        <f t="shared" si="40"/>
        <v>0</v>
      </c>
      <c r="D478" s="191">
        <f t="shared" si="40"/>
        <v>0</v>
      </c>
      <c r="E478" s="191">
        <f t="shared" si="40"/>
        <v>0</v>
      </c>
      <c r="F478" s="191">
        <f t="shared" si="40"/>
        <v>0</v>
      </c>
      <c r="G478" s="191">
        <f t="shared" si="40"/>
        <v>0</v>
      </c>
      <c r="H478" s="191">
        <f t="shared" si="40"/>
        <v>0</v>
      </c>
      <c r="I478" s="171">
        <f t="shared" si="40"/>
        <v>0</v>
      </c>
    </row>
    <row r="479" spans="1:9" ht="12.75" customHeight="1" x14ac:dyDescent="0.2">
      <c r="A479" s="55" t="str">
        <f>"         "&amp;Labels!B97</f>
        <v xml:space="preserve">         Indirect</v>
      </c>
      <c r="B479" s="191"/>
      <c r="C479" s="191"/>
      <c r="D479" s="191"/>
      <c r="E479" s="191"/>
      <c r="F479" s="191"/>
      <c r="G479" s="191"/>
      <c r="H479" s="191"/>
      <c r="I479" s="171"/>
    </row>
    <row r="480" spans="1:9" ht="12.75" customHeight="1" x14ac:dyDescent="0.2">
      <c r="A480" s="55" t="str">
        <f>"            "&amp;Labels!B114</f>
        <v xml:space="preserve">            Q1</v>
      </c>
      <c r="B480" s="192">
        <f>Regression!B155*'(Other Variables)'!B137</f>
        <v>0</v>
      </c>
      <c r="C480" s="192">
        <f>Regression!B155*'(Other Variables)'!C137</f>
        <v>0</v>
      </c>
      <c r="D480" s="192">
        <f>Regression!B155*'(Other Variables)'!D137</f>
        <v>0</v>
      </c>
      <c r="E480" s="192">
        <f>Regression!B155*'(Other Variables)'!E137</f>
        <v>0</v>
      </c>
      <c r="F480" s="192">
        <f>Regression!B155*'(Other Variables)'!F137</f>
        <v>0</v>
      </c>
      <c r="G480" s="192">
        <f>Regression!B155*'(Other Variables)'!G137</f>
        <v>0</v>
      </c>
      <c r="H480" s="192">
        <f>Regression!B155*'(Other Variables)'!H137</f>
        <v>0</v>
      </c>
      <c r="I480" s="193">
        <f>Regression!B155*'(Other Variables)'!I137</f>
        <v>0</v>
      </c>
    </row>
    <row r="481" spans="1:9" ht="12.75" customHeight="1" x14ac:dyDescent="0.2">
      <c r="A481" s="55" t="str">
        <f>"            "&amp;Labels!B115</f>
        <v xml:space="preserve">            Q2</v>
      </c>
      <c r="B481" s="192">
        <f>Regression!C155*'(Other Variables)'!B138</f>
        <v>0</v>
      </c>
      <c r="C481" s="192">
        <f>Regression!C155*'(Other Variables)'!C138</f>
        <v>0</v>
      </c>
      <c r="D481" s="192">
        <f>Regression!C155*'(Other Variables)'!D138</f>
        <v>0</v>
      </c>
      <c r="E481" s="192">
        <f>Regression!C155*'(Other Variables)'!E138</f>
        <v>0</v>
      </c>
      <c r="F481" s="192">
        <f>Regression!C155*'(Other Variables)'!F138</f>
        <v>0</v>
      </c>
      <c r="G481" s="192">
        <f>Regression!C155*'(Other Variables)'!G138</f>
        <v>0</v>
      </c>
      <c r="H481" s="192">
        <f>Regression!C155*'(Other Variables)'!H138</f>
        <v>0</v>
      </c>
      <c r="I481" s="193">
        <f>Regression!C155*'(Other Variables)'!I138</f>
        <v>0</v>
      </c>
    </row>
    <row r="482" spans="1:9" ht="12.75" customHeight="1" x14ac:dyDescent="0.2">
      <c r="A482" s="55" t="str">
        <f>"            "&amp;Labels!B116</f>
        <v xml:space="preserve">            Q3</v>
      </c>
      <c r="B482" s="192">
        <f>Regression!D155*'(Other Variables)'!B139</f>
        <v>0</v>
      </c>
      <c r="C482" s="192">
        <f>Regression!D155*'(Other Variables)'!C139</f>
        <v>0</v>
      </c>
      <c r="D482" s="192">
        <f>Regression!D155*'(Other Variables)'!D139</f>
        <v>0</v>
      </c>
      <c r="E482" s="192">
        <f>Regression!D155*'(Other Variables)'!E139</f>
        <v>0</v>
      </c>
      <c r="F482" s="192">
        <f>Regression!D155*'(Other Variables)'!F139</f>
        <v>0</v>
      </c>
      <c r="G482" s="192">
        <f>Regression!D155*'(Other Variables)'!G139</f>
        <v>0</v>
      </c>
      <c r="H482" s="192">
        <f>Regression!D155*'(Other Variables)'!H139</f>
        <v>0</v>
      </c>
      <c r="I482" s="193">
        <f>Regression!D155*'(Other Variables)'!I139</f>
        <v>0</v>
      </c>
    </row>
    <row r="483" spans="1:9" ht="12.75" customHeight="1" x14ac:dyDescent="0.2">
      <c r="A483" s="55" t="str">
        <f>"            "&amp;Labels!B117</f>
        <v xml:space="preserve">            Q4</v>
      </c>
      <c r="B483" s="192">
        <f>Regression!E155*'(Other Variables)'!B140</f>
        <v>0</v>
      </c>
      <c r="C483" s="192">
        <f>Regression!E155*'(Other Variables)'!C140</f>
        <v>0</v>
      </c>
      <c r="D483" s="192">
        <f>Regression!E155*'(Other Variables)'!D140</f>
        <v>0</v>
      </c>
      <c r="E483" s="192">
        <f>Regression!E155*'(Other Variables)'!E140</f>
        <v>0</v>
      </c>
      <c r="F483" s="192">
        <f>Regression!E155*'(Other Variables)'!F140</f>
        <v>0</v>
      </c>
      <c r="G483" s="192">
        <f>Regression!E155*'(Other Variables)'!G140</f>
        <v>0</v>
      </c>
      <c r="H483" s="192">
        <f>Regression!E155*'(Other Variables)'!H140</f>
        <v>0</v>
      </c>
      <c r="I483" s="193">
        <f>Regression!E155*'(Other Variables)'!I140</f>
        <v>0</v>
      </c>
    </row>
    <row r="484" spans="1:9" ht="12.75" customHeight="1" x14ac:dyDescent="0.2">
      <c r="A484" s="55" t="str">
        <f>"            "&amp;Labels!C113</f>
        <v xml:space="preserve">            Total</v>
      </c>
      <c r="B484" s="191">
        <f t="shared" ref="B484:I484" si="41">SUM(B480:B483)</f>
        <v>0</v>
      </c>
      <c r="C484" s="191">
        <f t="shared" si="41"/>
        <v>0</v>
      </c>
      <c r="D484" s="191">
        <f t="shared" si="41"/>
        <v>0</v>
      </c>
      <c r="E484" s="191">
        <f t="shared" si="41"/>
        <v>0</v>
      </c>
      <c r="F484" s="191">
        <f t="shared" si="41"/>
        <v>0</v>
      </c>
      <c r="G484" s="191">
        <f t="shared" si="41"/>
        <v>0</v>
      </c>
      <c r="H484" s="191">
        <f t="shared" si="41"/>
        <v>0</v>
      </c>
      <c r="I484" s="171">
        <f t="shared" si="41"/>
        <v>0</v>
      </c>
    </row>
    <row r="485" spans="1:9" ht="12.75" customHeight="1" x14ac:dyDescent="0.2">
      <c r="A485" s="55" t="str">
        <f>"         "&amp;Labels!C95</f>
        <v xml:space="preserve">         Total</v>
      </c>
      <c r="B485" s="191">
        <f t="shared" ref="B485:I485" si="42">SUM(B478,B484)</f>
        <v>0</v>
      </c>
      <c r="C485" s="191">
        <f t="shared" si="42"/>
        <v>0</v>
      </c>
      <c r="D485" s="191">
        <f t="shared" si="42"/>
        <v>0</v>
      </c>
      <c r="E485" s="191">
        <f t="shared" si="42"/>
        <v>0</v>
      </c>
      <c r="F485" s="191">
        <f t="shared" si="42"/>
        <v>0</v>
      </c>
      <c r="G485" s="191">
        <f t="shared" si="42"/>
        <v>0</v>
      </c>
      <c r="H485" s="191">
        <f t="shared" si="42"/>
        <v>0</v>
      </c>
      <c r="I485" s="171">
        <f t="shared" si="42"/>
        <v>0</v>
      </c>
    </row>
    <row r="486" spans="1:9" ht="12.75" customHeight="1" x14ac:dyDescent="0.2">
      <c r="A486" s="55" t="str">
        <f>"            "&amp;Labels!B114</f>
        <v xml:space="preserve">            Q1</v>
      </c>
      <c r="B486" s="192">
        <f t="shared" ref="B486:I490" si="43">SUM(B474,B480)</f>
        <v>0</v>
      </c>
      <c r="C486" s="192">
        <f t="shared" si="43"/>
        <v>0</v>
      </c>
      <c r="D486" s="192">
        <f t="shared" si="43"/>
        <v>0</v>
      </c>
      <c r="E486" s="192">
        <f t="shared" si="43"/>
        <v>0</v>
      </c>
      <c r="F486" s="192">
        <f t="shared" si="43"/>
        <v>0</v>
      </c>
      <c r="G486" s="192">
        <f t="shared" si="43"/>
        <v>0</v>
      </c>
      <c r="H486" s="192">
        <f t="shared" si="43"/>
        <v>0</v>
      </c>
      <c r="I486" s="193">
        <f t="shared" si="43"/>
        <v>0</v>
      </c>
    </row>
    <row r="487" spans="1:9" ht="12.75" customHeight="1" x14ac:dyDescent="0.2">
      <c r="A487" s="55" t="str">
        <f>"            "&amp;Labels!B115</f>
        <v xml:space="preserve">            Q2</v>
      </c>
      <c r="B487" s="192">
        <f t="shared" si="43"/>
        <v>0</v>
      </c>
      <c r="C487" s="192">
        <f t="shared" si="43"/>
        <v>0</v>
      </c>
      <c r="D487" s="192">
        <f t="shared" si="43"/>
        <v>0</v>
      </c>
      <c r="E487" s="192">
        <f t="shared" si="43"/>
        <v>0</v>
      </c>
      <c r="F487" s="192">
        <f t="shared" si="43"/>
        <v>0</v>
      </c>
      <c r="G487" s="192">
        <f t="shared" si="43"/>
        <v>0</v>
      </c>
      <c r="H487" s="192">
        <f t="shared" si="43"/>
        <v>0</v>
      </c>
      <c r="I487" s="193">
        <f t="shared" si="43"/>
        <v>0</v>
      </c>
    </row>
    <row r="488" spans="1:9" ht="12.75" customHeight="1" x14ac:dyDescent="0.2">
      <c r="A488" s="55" t="str">
        <f>"            "&amp;Labels!B116</f>
        <v xml:space="preserve">            Q3</v>
      </c>
      <c r="B488" s="192">
        <f t="shared" si="43"/>
        <v>0</v>
      </c>
      <c r="C488" s="192">
        <f t="shared" si="43"/>
        <v>0</v>
      </c>
      <c r="D488" s="192">
        <f t="shared" si="43"/>
        <v>0</v>
      </c>
      <c r="E488" s="192">
        <f t="shared" si="43"/>
        <v>0</v>
      </c>
      <c r="F488" s="192">
        <f t="shared" si="43"/>
        <v>0</v>
      </c>
      <c r="G488" s="192">
        <f t="shared" si="43"/>
        <v>0</v>
      </c>
      <c r="H488" s="192">
        <f t="shared" si="43"/>
        <v>0</v>
      </c>
      <c r="I488" s="193">
        <f t="shared" si="43"/>
        <v>0</v>
      </c>
    </row>
    <row r="489" spans="1:9" ht="12.75" customHeight="1" x14ac:dyDescent="0.2">
      <c r="A489" s="55" t="str">
        <f>"            "&amp;Labels!B117</f>
        <v xml:space="preserve">            Q4</v>
      </c>
      <c r="B489" s="192">
        <f t="shared" si="43"/>
        <v>0</v>
      </c>
      <c r="C489" s="192">
        <f t="shared" si="43"/>
        <v>0</v>
      </c>
      <c r="D489" s="192">
        <f t="shared" si="43"/>
        <v>0</v>
      </c>
      <c r="E489" s="192">
        <f t="shared" si="43"/>
        <v>0</v>
      </c>
      <c r="F489" s="192">
        <f t="shared" si="43"/>
        <v>0</v>
      </c>
      <c r="G489" s="192">
        <f t="shared" si="43"/>
        <v>0</v>
      </c>
      <c r="H489" s="192">
        <f t="shared" si="43"/>
        <v>0</v>
      </c>
      <c r="I489" s="193">
        <f t="shared" si="43"/>
        <v>0</v>
      </c>
    </row>
    <row r="490" spans="1:9" ht="12.75" customHeight="1" x14ac:dyDescent="0.2">
      <c r="A490" s="55" t="str">
        <f>"            "&amp;Labels!C113</f>
        <v xml:space="preserve">            Total</v>
      </c>
      <c r="B490" s="191">
        <f t="shared" si="43"/>
        <v>0</v>
      </c>
      <c r="C490" s="191">
        <f t="shared" si="43"/>
        <v>0</v>
      </c>
      <c r="D490" s="191">
        <f t="shared" si="43"/>
        <v>0</v>
      </c>
      <c r="E490" s="191">
        <f t="shared" si="43"/>
        <v>0</v>
      </c>
      <c r="F490" s="191">
        <f t="shared" si="43"/>
        <v>0</v>
      </c>
      <c r="G490" s="191">
        <f t="shared" si="43"/>
        <v>0</v>
      </c>
      <c r="H490" s="191">
        <f t="shared" si="43"/>
        <v>0</v>
      </c>
      <c r="I490" s="171">
        <f t="shared" si="43"/>
        <v>0</v>
      </c>
    </row>
    <row r="491" spans="1:9" ht="12.75" customHeight="1" x14ac:dyDescent="0.2">
      <c r="A491" s="52" t="str">
        <f>"      "&amp;Labels!C91</f>
        <v xml:space="preserve">      Total</v>
      </c>
      <c r="B491" s="190">
        <f t="shared" ref="B491:I491" si="44">SUM(B466,B485)</f>
        <v>0</v>
      </c>
      <c r="C491" s="190">
        <f t="shared" si="44"/>
        <v>0</v>
      </c>
      <c r="D491" s="190">
        <f t="shared" si="44"/>
        <v>0</v>
      </c>
      <c r="E491" s="190">
        <f t="shared" si="44"/>
        <v>0</v>
      </c>
      <c r="F491" s="190">
        <f t="shared" si="44"/>
        <v>0</v>
      </c>
      <c r="G491" s="190">
        <f t="shared" si="44"/>
        <v>0</v>
      </c>
      <c r="H491" s="190">
        <f t="shared" si="44"/>
        <v>0</v>
      </c>
      <c r="I491" s="170">
        <f t="shared" si="44"/>
        <v>0</v>
      </c>
    </row>
    <row r="492" spans="1:9" ht="12.75" customHeight="1" x14ac:dyDescent="0.2">
      <c r="A492" s="55" t="str">
        <f>"         "&amp;Labels!B96</f>
        <v xml:space="preserve">         Direct</v>
      </c>
      <c r="B492" s="191"/>
      <c r="C492" s="191"/>
      <c r="D492" s="191"/>
      <c r="E492" s="191"/>
      <c r="F492" s="191"/>
      <c r="G492" s="191"/>
      <c r="H492" s="191"/>
      <c r="I492" s="171"/>
    </row>
    <row r="493" spans="1:9" ht="12.75" customHeight="1" x14ac:dyDescent="0.2">
      <c r="A493" s="55" t="str">
        <f>"            "&amp;Labels!B114</f>
        <v xml:space="preserve">            Q1</v>
      </c>
      <c r="B493" s="192">
        <f t="shared" ref="B493:I497" si="45">SUM(B455,B474)</f>
        <v>0</v>
      </c>
      <c r="C493" s="192">
        <f t="shared" si="45"/>
        <v>0</v>
      </c>
      <c r="D493" s="192">
        <f t="shared" si="45"/>
        <v>0</v>
      </c>
      <c r="E493" s="192">
        <f t="shared" si="45"/>
        <v>0</v>
      </c>
      <c r="F493" s="192">
        <f t="shared" si="45"/>
        <v>0</v>
      </c>
      <c r="G493" s="192">
        <f t="shared" si="45"/>
        <v>0</v>
      </c>
      <c r="H493" s="192">
        <f t="shared" si="45"/>
        <v>0</v>
      </c>
      <c r="I493" s="193">
        <f t="shared" si="45"/>
        <v>0</v>
      </c>
    </row>
    <row r="494" spans="1:9" ht="12.75" customHeight="1" x14ac:dyDescent="0.2">
      <c r="A494" s="55" t="str">
        <f>"            "&amp;Labels!B115</f>
        <v xml:space="preserve">            Q2</v>
      </c>
      <c r="B494" s="192">
        <f t="shared" si="45"/>
        <v>0</v>
      </c>
      <c r="C494" s="192">
        <f t="shared" si="45"/>
        <v>0</v>
      </c>
      <c r="D494" s="192">
        <f t="shared" si="45"/>
        <v>0</v>
      </c>
      <c r="E494" s="192">
        <f t="shared" si="45"/>
        <v>0</v>
      </c>
      <c r="F494" s="192">
        <f t="shared" si="45"/>
        <v>0</v>
      </c>
      <c r="G494" s="192">
        <f t="shared" si="45"/>
        <v>0</v>
      </c>
      <c r="H494" s="192">
        <f t="shared" si="45"/>
        <v>0</v>
      </c>
      <c r="I494" s="193">
        <f t="shared" si="45"/>
        <v>0</v>
      </c>
    </row>
    <row r="495" spans="1:9" ht="12.75" customHeight="1" x14ac:dyDescent="0.2">
      <c r="A495" s="55" t="str">
        <f>"            "&amp;Labels!B116</f>
        <v xml:space="preserve">            Q3</v>
      </c>
      <c r="B495" s="192">
        <f t="shared" si="45"/>
        <v>0</v>
      </c>
      <c r="C495" s="192">
        <f t="shared" si="45"/>
        <v>0</v>
      </c>
      <c r="D495" s="192">
        <f t="shared" si="45"/>
        <v>0</v>
      </c>
      <c r="E495" s="192">
        <f t="shared" si="45"/>
        <v>0</v>
      </c>
      <c r="F495" s="192">
        <f t="shared" si="45"/>
        <v>0</v>
      </c>
      <c r="G495" s="192">
        <f t="shared" si="45"/>
        <v>0</v>
      </c>
      <c r="H495" s="192">
        <f t="shared" si="45"/>
        <v>0</v>
      </c>
      <c r="I495" s="193">
        <f t="shared" si="45"/>
        <v>0</v>
      </c>
    </row>
    <row r="496" spans="1:9" ht="12.75" customHeight="1" x14ac:dyDescent="0.2">
      <c r="A496" s="55" t="str">
        <f>"            "&amp;Labels!B117</f>
        <v xml:space="preserve">            Q4</v>
      </c>
      <c r="B496" s="192">
        <f t="shared" si="45"/>
        <v>0</v>
      </c>
      <c r="C496" s="192">
        <f t="shared" si="45"/>
        <v>0</v>
      </c>
      <c r="D496" s="192">
        <f t="shared" si="45"/>
        <v>0</v>
      </c>
      <c r="E496" s="192">
        <f t="shared" si="45"/>
        <v>0</v>
      </c>
      <c r="F496" s="192">
        <f t="shared" si="45"/>
        <v>0</v>
      </c>
      <c r="G496" s="192">
        <f t="shared" si="45"/>
        <v>0</v>
      </c>
      <c r="H496" s="192">
        <f t="shared" si="45"/>
        <v>0</v>
      </c>
      <c r="I496" s="193">
        <f t="shared" si="45"/>
        <v>0</v>
      </c>
    </row>
    <row r="497" spans="1:9" ht="12.75" customHeight="1" x14ac:dyDescent="0.2">
      <c r="A497" s="55" t="str">
        <f>"            "&amp;Labels!C113</f>
        <v xml:space="preserve">            Total</v>
      </c>
      <c r="B497" s="191">
        <f t="shared" si="45"/>
        <v>0</v>
      </c>
      <c r="C497" s="191">
        <f t="shared" si="45"/>
        <v>0</v>
      </c>
      <c r="D497" s="191">
        <f t="shared" si="45"/>
        <v>0</v>
      </c>
      <c r="E497" s="191">
        <f t="shared" si="45"/>
        <v>0</v>
      </c>
      <c r="F497" s="191">
        <f t="shared" si="45"/>
        <v>0</v>
      </c>
      <c r="G497" s="191">
        <f t="shared" si="45"/>
        <v>0</v>
      </c>
      <c r="H497" s="191">
        <f t="shared" si="45"/>
        <v>0</v>
      </c>
      <c r="I497" s="171">
        <f t="shared" si="45"/>
        <v>0</v>
      </c>
    </row>
    <row r="498" spans="1:9" ht="12.75" customHeight="1" x14ac:dyDescent="0.2">
      <c r="A498" s="55" t="str">
        <f>"         "&amp;Labels!B97</f>
        <v xml:space="preserve">         Indirect</v>
      </c>
      <c r="B498" s="191"/>
      <c r="C498" s="191"/>
      <c r="D498" s="191"/>
      <c r="E498" s="191"/>
      <c r="F498" s="191"/>
      <c r="G498" s="191"/>
      <c r="H498" s="191"/>
      <c r="I498" s="171"/>
    </row>
    <row r="499" spans="1:9" ht="12.75" customHeight="1" x14ac:dyDescent="0.2">
      <c r="A499" s="55" t="str">
        <f>"            "&amp;Labels!B114</f>
        <v xml:space="preserve">            Q1</v>
      </c>
      <c r="B499" s="192">
        <f t="shared" ref="B499:I508" si="46">SUM(B461,B480)</f>
        <v>0</v>
      </c>
      <c r="C499" s="192">
        <f t="shared" si="46"/>
        <v>0</v>
      </c>
      <c r="D499" s="192">
        <f t="shared" si="46"/>
        <v>0</v>
      </c>
      <c r="E499" s="192">
        <f t="shared" si="46"/>
        <v>0</v>
      </c>
      <c r="F499" s="192">
        <f t="shared" si="46"/>
        <v>0</v>
      </c>
      <c r="G499" s="192">
        <f t="shared" si="46"/>
        <v>0</v>
      </c>
      <c r="H499" s="192">
        <f t="shared" si="46"/>
        <v>0</v>
      </c>
      <c r="I499" s="193">
        <f t="shared" si="46"/>
        <v>0</v>
      </c>
    </row>
    <row r="500" spans="1:9" ht="12.75" customHeight="1" x14ac:dyDescent="0.2">
      <c r="A500" s="55" t="str">
        <f>"            "&amp;Labels!B115</f>
        <v xml:space="preserve">            Q2</v>
      </c>
      <c r="B500" s="192">
        <f t="shared" si="46"/>
        <v>0</v>
      </c>
      <c r="C500" s="192">
        <f t="shared" si="46"/>
        <v>0</v>
      </c>
      <c r="D500" s="192">
        <f t="shared" si="46"/>
        <v>0</v>
      </c>
      <c r="E500" s="192">
        <f t="shared" si="46"/>
        <v>0</v>
      </c>
      <c r="F500" s="192">
        <f t="shared" si="46"/>
        <v>0</v>
      </c>
      <c r="G500" s="192">
        <f t="shared" si="46"/>
        <v>0</v>
      </c>
      <c r="H500" s="192">
        <f t="shared" si="46"/>
        <v>0</v>
      </c>
      <c r="I500" s="193">
        <f t="shared" si="46"/>
        <v>0</v>
      </c>
    </row>
    <row r="501" spans="1:9" ht="12.75" customHeight="1" x14ac:dyDescent="0.2">
      <c r="A501" s="55" t="str">
        <f>"            "&amp;Labels!B116</f>
        <v xml:space="preserve">            Q3</v>
      </c>
      <c r="B501" s="192">
        <f t="shared" si="46"/>
        <v>0</v>
      </c>
      <c r="C501" s="192">
        <f t="shared" si="46"/>
        <v>0</v>
      </c>
      <c r="D501" s="192">
        <f t="shared" si="46"/>
        <v>0</v>
      </c>
      <c r="E501" s="192">
        <f t="shared" si="46"/>
        <v>0</v>
      </c>
      <c r="F501" s="192">
        <f t="shared" si="46"/>
        <v>0</v>
      </c>
      <c r="G501" s="192">
        <f t="shared" si="46"/>
        <v>0</v>
      </c>
      <c r="H501" s="192">
        <f t="shared" si="46"/>
        <v>0</v>
      </c>
      <c r="I501" s="193">
        <f t="shared" si="46"/>
        <v>0</v>
      </c>
    </row>
    <row r="502" spans="1:9" ht="12.75" customHeight="1" x14ac:dyDescent="0.2">
      <c r="A502" s="55" t="str">
        <f>"            "&amp;Labels!B117</f>
        <v xml:space="preserve">            Q4</v>
      </c>
      <c r="B502" s="192">
        <f t="shared" si="46"/>
        <v>0</v>
      </c>
      <c r="C502" s="192">
        <f t="shared" si="46"/>
        <v>0</v>
      </c>
      <c r="D502" s="192">
        <f t="shared" si="46"/>
        <v>0</v>
      </c>
      <c r="E502" s="192">
        <f t="shared" si="46"/>
        <v>0</v>
      </c>
      <c r="F502" s="192">
        <f t="shared" si="46"/>
        <v>0</v>
      </c>
      <c r="G502" s="192">
        <f t="shared" si="46"/>
        <v>0</v>
      </c>
      <c r="H502" s="192">
        <f t="shared" si="46"/>
        <v>0</v>
      </c>
      <c r="I502" s="193">
        <f t="shared" si="46"/>
        <v>0</v>
      </c>
    </row>
    <row r="503" spans="1:9" ht="12.75" customHeight="1" x14ac:dyDescent="0.2">
      <c r="A503" s="55" t="str">
        <f>"            "&amp;Labels!C113</f>
        <v xml:space="preserve">            Total</v>
      </c>
      <c r="B503" s="191">
        <f t="shared" si="46"/>
        <v>0</v>
      </c>
      <c r="C503" s="191">
        <f t="shared" si="46"/>
        <v>0</v>
      </c>
      <c r="D503" s="191">
        <f t="shared" si="46"/>
        <v>0</v>
      </c>
      <c r="E503" s="191">
        <f t="shared" si="46"/>
        <v>0</v>
      </c>
      <c r="F503" s="191">
        <f t="shared" si="46"/>
        <v>0</v>
      </c>
      <c r="G503" s="191">
        <f t="shared" si="46"/>
        <v>0</v>
      </c>
      <c r="H503" s="191">
        <f t="shared" si="46"/>
        <v>0</v>
      </c>
      <c r="I503" s="171">
        <f t="shared" si="46"/>
        <v>0</v>
      </c>
    </row>
    <row r="504" spans="1:9" ht="12.75" customHeight="1" x14ac:dyDescent="0.2">
      <c r="A504" s="55" t="str">
        <f>"         "&amp;Labels!C95</f>
        <v xml:space="preserve">         Total</v>
      </c>
      <c r="B504" s="191">
        <f t="shared" si="46"/>
        <v>0</v>
      </c>
      <c r="C504" s="191">
        <f t="shared" si="46"/>
        <v>0</v>
      </c>
      <c r="D504" s="191">
        <f t="shared" si="46"/>
        <v>0</v>
      </c>
      <c r="E504" s="191">
        <f t="shared" si="46"/>
        <v>0</v>
      </c>
      <c r="F504" s="191">
        <f t="shared" si="46"/>
        <v>0</v>
      </c>
      <c r="G504" s="191">
        <f t="shared" si="46"/>
        <v>0</v>
      </c>
      <c r="H504" s="191">
        <f t="shared" si="46"/>
        <v>0</v>
      </c>
      <c r="I504" s="171">
        <f t="shared" si="46"/>
        <v>0</v>
      </c>
    </row>
    <row r="505" spans="1:9" ht="12.75" customHeight="1" x14ac:dyDescent="0.2">
      <c r="A505" s="55" t="str">
        <f>"            "&amp;Labels!B114</f>
        <v xml:space="preserve">            Q1</v>
      </c>
      <c r="B505" s="192">
        <f t="shared" si="46"/>
        <v>0</v>
      </c>
      <c r="C505" s="192">
        <f t="shared" si="46"/>
        <v>0</v>
      </c>
      <c r="D505" s="192">
        <f t="shared" si="46"/>
        <v>0</v>
      </c>
      <c r="E505" s="192">
        <f t="shared" si="46"/>
        <v>0</v>
      </c>
      <c r="F505" s="192">
        <f t="shared" si="46"/>
        <v>0</v>
      </c>
      <c r="G505" s="192">
        <f t="shared" si="46"/>
        <v>0</v>
      </c>
      <c r="H505" s="192">
        <f t="shared" si="46"/>
        <v>0</v>
      </c>
      <c r="I505" s="193">
        <f t="shared" si="46"/>
        <v>0</v>
      </c>
    </row>
    <row r="506" spans="1:9" ht="12.75" customHeight="1" x14ac:dyDescent="0.2">
      <c r="A506" s="55" t="str">
        <f>"            "&amp;Labels!B115</f>
        <v xml:space="preserve">            Q2</v>
      </c>
      <c r="B506" s="192">
        <f t="shared" si="46"/>
        <v>0</v>
      </c>
      <c r="C506" s="192">
        <f t="shared" si="46"/>
        <v>0</v>
      </c>
      <c r="D506" s="192">
        <f t="shared" si="46"/>
        <v>0</v>
      </c>
      <c r="E506" s="192">
        <f t="shared" si="46"/>
        <v>0</v>
      </c>
      <c r="F506" s="192">
        <f t="shared" si="46"/>
        <v>0</v>
      </c>
      <c r="G506" s="192">
        <f t="shared" si="46"/>
        <v>0</v>
      </c>
      <c r="H506" s="192">
        <f t="shared" si="46"/>
        <v>0</v>
      </c>
      <c r="I506" s="193">
        <f t="shared" si="46"/>
        <v>0</v>
      </c>
    </row>
    <row r="507" spans="1:9" ht="12.75" customHeight="1" x14ac:dyDescent="0.2">
      <c r="A507" s="55" t="str">
        <f>"            "&amp;Labels!B116</f>
        <v xml:space="preserve">            Q3</v>
      </c>
      <c r="B507" s="192">
        <f t="shared" si="46"/>
        <v>0</v>
      </c>
      <c r="C507" s="192">
        <f t="shared" si="46"/>
        <v>0</v>
      </c>
      <c r="D507" s="192">
        <f t="shared" si="46"/>
        <v>0</v>
      </c>
      <c r="E507" s="192">
        <f t="shared" si="46"/>
        <v>0</v>
      </c>
      <c r="F507" s="192">
        <f t="shared" si="46"/>
        <v>0</v>
      </c>
      <c r="G507" s="192">
        <f t="shared" si="46"/>
        <v>0</v>
      </c>
      <c r="H507" s="192">
        <f t="shared" si="46"/>
        <v>0</v>
      </c>
      <c r="I507" s="193">
        <f t="shared" si="46"/>
        <v>0</v>
      </c>
    </row>
    <row r="508" spans="1:9" ht="12.75" customHeight="1" x14ac:dyDescent="0.2">
      <c r="A508" s="55" t="str">
        <f>"            "&amp;Labels!B117</f>
        <v xml:space="preserve">            Q4</v>
      </c>
      <c r="B508" s="192">
        <f t="shared" si="46"/>
        <v>0</v>
      </c>
      <c r="C508" s="192">
        <f t="shared" si="46"/>
        <v>0</v>
      </c>
      <c r="D508" s="192">
        <f t="shared" si="46"/>
        <v>0</v>
      </c>
      <c r="E508" s="192">
        <f t="shared" si="46"/>
        <v>0</v>
      </c>
      <c r="F508" s="192">
        <f t="shared" si="46"/>
        <v>0</v>
      </c>
      <c r="G508" s="192">
        <f t="shared" si="46"/>
        <v>0</v>
      </c>
      <c r="H508" s="192">
        <f t="shared" si="46"/>
        <v>0</v>
      </c>
      <c r="I508" s="193">
        <f t="shared" si="46"/>
        <v>0</v>
      </c>
    </row>
    <row r="509" spans="1:9" ht="12.75" customHeight="1" x14ac:dyDescent="0.2">
      <c r="A509" s="55" t="str">
        <f>"            "&amp;Labels!C113</f>
        <v xml:space="preserve">            Total</v>
      </c>
      <c r="B509" s="191">
        <f t="shared" ref="B509:I509" si="47">SUM(B466,B485)</f>
        <v>0</v>
      </c>
      <c r="C509" s="191">
        <f t="shared" si="47"/>
        <v>0</v>
      </c>
      <c r="D509" s="191">
        <f t="shared" si="47"/>
        <v>0</v>
      </c>
      <c r="E509" s="191">
        <f t="shared" si="47"/>
        <v>0</v>
      </c>
      <c r="F509" s="191">
        <f t="shared" si="47"/>
        <v>0</v>
      </c>
      <c r="G509" s="191">
        <f t="shared" si="47"/>
        <v>0</v>
      </c>
      <c r="H509" s="191">
        <f t="shared" si="47"/>
        <v>0</v>
      </c>
      <c r="I509" s="171">
        <f t="shared" si="47"/>
        <v>0</v>
      </c>
    </row>
    <row r="510" spans="1:9" ht="12.75" customHeight="1" x14ac:dyDescent="0.2">
      <c r="A510" s="52" t="str">
        <f>"   "&amp;Labels!B101</f>
        <v xml:space="preserve">   West</v>
      </c>
      <c r="B510" s="190"/>
      <c r="C510" s="190"/>
      <c r="D510" s="190"/>
      <c r="E510" s="190"/>
      <c r="F510" s="190"/>
      <c r="G510" s="190"/>
      <c r="H510" s="190"/>
      <c r="I510" s="170"/>
    </row>
    <row r="511" spans="1:9" ht="12.75" customHeight="1" x14ac:dyDescent="0.2">
      <c r="A511" s="55" t="str">
        <f>"      "&amp;Labels!B92</f>
        <v xml:space="preserve">      Direct</v>
      </c>
      <c r="B511" s="191"/>
      <c r="C511" s="191"/>
      <c r="D511" s="191"/>
      <c r="E511" s="191"/>
      <c r="F511" s="191"/>
      <c r="G511" s="191"/>
      <c r="H511" s="191"/>
      <c r="I511" s="171"/>
    </row>
    <row r="512" spans="1:9" ht="12.75" customHeight="1" x14ac:dyDescent="0.2">
      <c r="A512" s="55" t="str">
        <f>"         "&amp;Labels!B96</f>
        <v xml:space="preserve">         Direct</v>
      </c>
      <c r="B512" s="191"/>
      <c r="C512" s="191"/>
      <c r="D512" s="191"/>
      <c r="E512" s="191"/>
      <c r="F512" s="191"/>
      <c r="G512" s="191"/>
      <c r="H512" s="191"/>
      <c r="I512" s="171"/>
    </row>
    <row r="513" spans="1:9" ht="12.75" customHeight="1" x14ac:dyDescent="0.2">
      <c r="A513" s="55" t="str">
        <f>"            "&amp;Labels!B114</f>
        <v xml:space="preserve">            Q1</v>
      </c>
      <c r="B513" s="192">
        <f>Regression!B158*'(Other Variables)'!B137</f>
        <v>0</v>
      </c>
      <c r="C513" s="192">
        <f>Regression!B158*'(Other Variables)'!C137</f>
        <v>0</v>
      </c>
      <c r="D513" s="192">
        <f>Regression!B158*'(Other Variables)'!D137</f>
        <v>0</v>
      </c>
      <c r="E513" s="192">
        <f>Regression!B158*'(Other Variables)'!E137</f>
        <v>0</v>
      </c>
      <c r="F513" s="192">
        <f>Regression!B158*'(Other Variables)'!F137</f>
        <v>0</v>
      </c>
      <c r="G513" s="192">
        <f>Regression!B158*'(Other Variables)'!G137</f>
        <v>0</v>
      </c>
      <c r="H513" s="192">
        <f>Regression!B158*'(Other Variables)'!H137</f>
        <v>0</v>
      </c>
      <c r="I513" s="193">
        <f>Regression!B158*'(Other Variables)'!I137</f>
        <v>0</v>
      </c>
    </row>
    <row r="514" spans="1:9" ht="12.75" customHeight="1" x14ac:dyDescent="0.2">
      <c r="A514" s="55" t="str">
        <f>"            "&amp;Labels!B115</f>
        <v xml:space="preserve">            Q2</v>
      </c>
      <c r="B514" s="192">
        <f>Regression!C158*'(Other Variables)'!B138</f>
        <v>0</v>
      </c>
      <c r="C514" s="192">
        <f>Regression!C158*'(Other Variables)'!C138</f>
        <v>0</v>
      </c>
      <c r="D514" s="192">
        <f>Regression!C158*'(Other Variables)'!D138</f>
        <v>0</v>
      </c>
      <c r="E514" s="192">
        <f>Regression!C158*'(Other Variables)'!E138</f>
        <v>0</v>
      </c>
      <c r="F514" s="192">
        <f>Regression!C158*'(Other Variables)'!F138</f>
        <v>0</v>
      </c>
      <c r="G514" s="192">
        <f>Regression!C158*'(Other Variables)'!G138</f>
        <v>0</v>
      </c>
      <c r="H514" s="192">
        <f>Regression!C158*'(Other Variables)'!H138</f>
        <v>0</v>
      </c>
      <c r="I514" s="193">
        <f>Regression!C158*'(Other Variables)'!I138</f>
        <v>0</v>
      </c>
    </row>
    <row r="515" spans="1:9" ht="12.75" customHeight="1" x14ac:dyDescent="0.2">
      <c r="A515" s="55" t="str">
        <f>"            "&amp;Labels!B116</f>
        <v xml:space="preserve">            Q3</v>
      </c>
      <c r="B515" s="192">
        <f>Regression!D158*'(Other Variables)'!B139</f>
        <v>0</v>
      </c>
      <c r="C515" s="192">
        <f>Regression!D158*'(Other Variables)'!C139</f>
        <v>0</v>
      </c>
      <c r="D515" s="192">
        <f>Regression!D158*'(Other Variables)'!D139</f>
        <v>0</v>
      </c>
      <c r="E515" s="192">
        <f>Regression!D158*'(Other Variables)'!E139</f>
        <v>0</v>
      </c>
      <c r="F515" s="192">
        <f>Regression!D158*'(Other Variables)'!F139</f>
        <v>0</v>
      </c>
      <c r="G515" s="192">
        <f>Regression!D158*'(Other Variables)'!G139</f>
        <v>0</v>
      </c>
      <c r="H515" s="192">
        <f>Regression!D158*'(Other Variables)'!H139</f>
        <v>0</v>
      </c>
      <c r="I515" s="193">
        <f>Regression!D158*'(Other Variables)'!I139</f>
        <v>0</v>
      </c>
    </row>
    <row r="516" spans="1:9" ht="12.75" customHeight="1" x14ac:dyDescent="0.2">
      <c r="A516" s="55" t="str">
        <f>"            "&amp;Labels!B117</f>
        <v xml:space="preserve">            Q4</v>
      </c>
      <c r="B516" s="192">
        <f>Regression!E158*'(Other Variables)'!B140</f>
        <v>0</v>
      </c>
      <c r="C516" s="192">
        <f>Regression!E158*'(Other Variables)'!C140</f>
        <v>0</v>
      </c>
      <c r="D516" s="192">
        <f>Regression!E158*'(Other Variables)'!D140</f>
        <v>0</v>
      </c>
      <c r="E516" s="192">
        <f>Regression!E158*'(Other Variables)'!E140</f>
        <v>0</v>
      </c>
      <c r="F516" s="192">
        <f>Regression!E158*'(Other Variables)'!F140</f>
        <v>0</v>
      </c>
      <c r="G516" s="192">
        <f>Regression!E158*'(Other Variables)'!G140</f>
        <v>0</v>
      </c>
      <c r="H516" s="192">
        <f>Regression!E158*'(Other Variables)'!H140</f>
        <v>0</v>
      </c>
      <c r="I516" s="193">
        <f>Regression!E158*'(Other Variables)'!I140</f>
        <v>0</v>
      </c>
    </row>
    <row r="517" spans="1:9" ht="12.75" customHeight="1" x14ac:dyDescent="0.2">
      <c r="A517" s="55" t="str">
        <f>"            "&amp;Labels!C113</f>
        <v xml:space="preserve">            Total</v>
      </c>
      <c r="B517" s="191">
        <f t="shared" ref="B517:I517" si="48">SUM(B513:B516)</f>
        <v>0</v>
      </c>
      <c r="C517" s="191">
        <f t="shared" si="48"/>
        <v>0</v>
      </c>
      <c r="D517" s="191">
        <f t="shared" si="48"/>
        <v>0</v>
      </c>
      <c r="E517" s="191">
        <f t="shared" si="48"/>
        <v>0</v>
      </c>
      <c r="F517" s="191">
        <f t="shared" si="48"/>
        <v>0</v>
      </c>
      <c r="G517" s="191">
        <f t="shared" si="48"/>
        <v>0</v>
      </c>
      <c r="H517" s="191">
        <f t="shared" si="48"/>
        <v>0</v>
      </c>
      <c r="I517" s="171">
        <f t="shared" si="48"/>
        <v>0</v>
      </c>
    </row>
    <row r="518" spans="1:9" ht="12.75" customHeight="1" x14ac:dyDescent="0.2">
      <c r="A518" s="55" t="str">
        <f>"         "&amp;Labels!B97</f>
        <v xml:space="preserve">         Indirect</v>
      </c>
      <c r="B518" s="191"/>
      <c r="C518" s="191"/>
      <c r="D518" s="191"/>
      <c r="E518" s="191"/>
      <c r="F518" s="191"/>
      <c r="G518" s="191"/>
      <c r="H518" s="191"/>
      <c r="I518" s="171"/>
    </row>
    <row r="519" spans="1:9" ht="12.75" customHeight="1" x14ac:dyDescent="0.2">
      <c r="A519" s="55" t="str">
        <f>"            "&amp;Labels!B114</f>
        <v xml:space="preserve">            Q1</v>
      </c>
      <c r="B519" s="192">
        <f>Regression!B159*'(Other Variables)'!B137</f>
        <v>0</v>
      </c>
      <c r="C519" s="192">
        <f>Regression!B159*'(Other Variables)'!C137</f>
        <v>0</v>
      </c>
      <c r="D519" s="192">
        <f>Regression!B159*'(Other Variables)'!D137</f>
        <v>0</v>
      </c>
      <c r="E519" s="192">
        <f>Regression!B159*'(Other Variables)'!E137</f>
        <v>0</v>
      </c>
      <c r="F519" s="192">
        <f>Regression!B159*'(Other Variables)'!F137</f>
        <v>0</v>
      </c>
      <c r="G519" s="192">
        <f>Regression!B159*'(Other Variables)'!G137</f>
        <v>0</v>
      </c>
      <c r="H519" s="192">
        <f>Regression!B159*'(Other Variables)'!H137</f>
        <v>0</v>
      </c>
      <c r="I519" s="193">
        <f>Regression!B159*'(Other Variables)'!I137</f>
        <v>0</v>
      </c>
    </row>
    <row r="520" spans="1:9" ht="12.75" customHeight="1" x14ac:dyDescent="0.2">
      <c r="A520" s="55" t="str">
        <f>"            "&amp;Labels!B115</f>
        <v xml:space="preserve">            Q2</v>
      </c>
      <c r="B520" s="192">
        <f>Regression!C159*'(Other Variables)'!B138</f>
        <v>0</v>
      </c>
      <c r="C520" s="192">
        <f>Regression!C159*'(Other Variables)'!C138</f>
        <v>0</v>
      </c>
      <c r="D520" s="192">
        <f>Regression!C159*'(Other Variables)'!D138</f>
        <v>0</v>
      </c>
      <c r="E520" s="192">
        <f>Regression!C159*'(Other Variables)'!E138</f>
        <v>0</v>
      </c>
      <c r="F520" s="192">
        <f>Regression!C159*'(Other Variables)'!F138</f>
        <v>0</v>
      </c>
      <c r="G520" s="192">
        <f>Regression!C159*'(Other Variables)'!G138</f>
        <v>0</v>
      </c>
      <c r="H520" s="192">
        <f>Regression!C159*'(Other Variables)'!H138</f>
        <v>0</v>
      </c>
      <c r="I520" s="193">
        <f>Regression!C159*'(Other Variables)'!I138</f>
        <v>0</v>
      </c>
    </row>
    <row r="521" spans="1:9" ht="12.75" customHeight="1" x14ac:dyDescent="0.2">
      <c r="A521" s="55" t="str">
        <f>"            "&amp;Labels!B116</f>
        <v xml:space="preserve">            Q3</v>
      </c>
      <c r="B521" s="192">
        <f>Regression!D159*'(Other Variables)'!B139</f>
        <v>0</v>
      </c>
      <c r="C521" s="192">
        <f>Regression!D159*'(Other Variables)'!C139</f>
        <v>0</v>
      </c>
      <c r="D521" s="192">
        <f>Regression!D159*'(Other Variables)'!D139</f>
        <v>0</v>
      </c>
      <c r="E521" s="192">
        <f>Regression!D159*'(Other Variables)'!E139</f>
        <v>0</v>
      </c>
      <c r="F521" s="192">
        <f>Regression!D159*'(Other Variables)'!F139</f>
        <v>0</v>
      </c>
      <c r="G521" s="192">
        <f>Regression!D159*'(Other Variables)'!G139</f>
        <v>0</v>
      </c>
      <c r="H521" s="192">
        <f>Regression!D159*'(Other Variables)'!H139</f>
        <v>0</v>
      </c>
      <c r="I521" s="193">
        <f>Regression!D159*'(Other Variables)'!I139</f>
        <v>0</v>
      </c>
    </row>
    <row r="522" spans="1:9" ht="12.75" customHeight="1" x14ac:dyDescent="0.2">
      <c r="A522" s="55" t="str">
        <f>"            "&amp;Labels!B117</f>
        <v xml:space="preserve">            Q4</v>
      </c>
      <c r="B522" s="192">
        <f>Regression!E159*'(Other Variables)'!B140</f>
        <v>0</v>
      </c>
      <c r="C522" s="192">
        <f>Regression!E159*'(Other Variables)'!C140</f>
        <v>0</v>
      </c>
      <c r="D522" s="192">
        <f>Regression!E159*'(Other Variables)'!D140</f>
        <v>0</v>
      </c>
      <c r="E522" s="192">
        <f>Regression!E159*'(Other Variables)'!E140</f>
        <v>0</v>
      </c>
      <c r="F522" s="192">
        <f>Regression!E159*'(Other Variables)'!F140</f>
        <v>0</v>
      </c>
      <c r="G522" s="192">
        <f>Regression!E159*'(Other Variables)'!G140</f>
        <v>0</v>
      </c>
      <c r="H522" s="192">
        <f>Regression!E159*'(Other Variables)'!H140</f>
        <v>0</v>
      </c>
      <c r="I522" s="193">
        <f>Regression!E159*'(Other Variables)'!I140</f>
        <v>0</v>
      </c>
    </row>
    <row r="523" spans="1:9" ht="12.75" customHeight="1" x14ac:dyDescent="0.2">
      <c r="A523" s="55" t="str">
        <f>"            "&amp;Labels!C113</f>
        <v xml:space="preserve">            Total</v>
      </c>
      <c r="B523" s="191">
        <f t="shared" ref="B523:I523" si="49">SUM(B519:B522)</f>
        <v>0</v>
      </c>
      <c r="C523" s="191">
        <f t="shared" si="49"/>
        <v>0</v>
      </c>
      <c r="D523" s="191">
        <f t="shared" si="49"/>
        <v>0</v>
      </c>
      <c r="E523" s="191">
        <f t="shared" si="49"/>
        <v>0</v>
      </c>
      <c r="F523" s="191">
        <f t="shared" si="49"/>
        <v>0</v>
      </c>
      <c r="G523" s="191">
        <f t="shared" si="49"/>
        <v>0</v>
      </c>
      <c r="H523" s="191">
        <f t="shared" si="49"/>
        <v>0</v>
      </c>
      <c r="I523" s="171">
        <f t="shared" si="49"/>
        <v>0</v>
      </c>
    </row>
    <row r="524" spans="1:9" ht="12.75" customHeight="1" x14ac:dyDescent="0.2">
      <c r="A524" s="55" t="str">
        <f>"         "&amp;Labels!C95</f>
        <v xml:space="preserve">         Total</v>
      </c>
      <c r="B524" s="191">
        <f t="shared" ref="B524:I524" si="50">SUM(B517,B523)</f>
        <v>0</v>
      </c>
      <c r="C524" s="191">
        <f t="shared" si="50"/>
        <v>0</v>
      </c>
      <c r="D524" s="191">
        <f t="shared" si="50"/>
        <v>0</v>
      </c>
      <c r="E524" s="191">
        <f t="shared" si="50"/>
        <v>0</v>
      </c>
      <c r="F524" s="191">
        <f t="shared" si="50"/>
        <v>0</v>
      </c>
      <c r="G524" s="191">
        <f t="shared" si="50"/>
        <v>0</v>
      </c>
      <c r="H524" s="191">
        <f t="shared" si="50"/>
        <v>0</v>
      </c>
      <c r="I524" s="171">
        <f t="shared" si="50"/>
        <v>0</v>
      </c>
    </row>
    <row r="525" spans="1:9" ht="12.75" customHeight="1" x14ac:dyDescent="0.2">
      <c r="A525" s="55" t="str">
        <f>"            "&amp;Labels!B114</f>
        <v xml:space="preserve">            Q1</v>
      </c>
      <c r="B525" s="192">
        <f t="shared" ref="B525:I529" si="51">SUM(B513,B519)</f>
        <v>0</v>
      </c>
      <c r="C525" s="192">
        <f t="shared" si="51"/>
        <v>0</v>
      </c>
      <c r="D525" s="192">
        <f t="shared" si="51"/>
        <v>0</v>
      </c>
      <c r="E525" s="192">
        <f t="shared" si="51"/>
        <v>0</v>
      </c>
      <c r="F525" s="192">
        <f t="shared" si="51"/>
        <v>0</v>
      </c>
      <c r="G525" s="192">
        <f t="shared" si="51"/>
        <v>0</v>
      </c>
      <c r="H525" s="192">
        <f t="shared" si="51"/>
        <v>0</v>
      </c>
      <c r="I525" s="193">
        <f t="shared" si="51"/>
        <v>0</v>
      </c>
    </row>
    <row r="526" spans="1:9" ht="12.75" customHeight="1" x14ac:dyDescent="0.2">
      <c r="A526" s="55" t="str">
        <f>"            "&amp;Labels!B115</f>
        <v xml:space="preserve">            Q2</v>
      </c>
      <c r="B526" s="192">
        <f t="shared" si="51"/>
        <v>0</v>
      </c>
      <c r="C526" s="192">
        <f t="shared" si="51"/>
        <v>0</v>
      </c>
      <c r="D526" s="192">
        <f t="shared" si="51"/>
        <v>0</v>
      </c>
      <c r="E526" s="192">
        <f t="shared" si="51"/>
        <v>0</v>
      </c>
      <c r="F526" s="192">
        <f t="shared" si="51"/>
        <v>0</v>
      </c>
      <c r="G526" s="192">
        <f t="shared" si="51"/>
        <v>0</v>
      </c>
      <c r="H526" s="192">
        <f t="shared" si="51"/>
        <v>0</v>
      </c>
      <c r="I526" s="193">
        <f t="shared" si="51"/>
        <v>0</v>
      </c>
    </row>
    <row r="527" spans="1:9" ht="12.75" customHeight="1" x14ac:dyDescent="0.2">
      <c r="A527" s="55" t="str">
        <f>"            "&amp;Labels!B116</f>
        <v xml:space="preserve">            Q3</v>
      </c>
      <c r="B527" s="192">
        <f t="shared" si="51"/>
        <v>0</v>
      </c>
      <c r="C527" s="192">
        <f t="shared" si="51"/>
        <v>0</v>
      </c>
      <c r="D527" s="192">
        <f t="shared" si="51"/>
        <v>0</v>
      </c>
      <c r="E527" s="192">
        <f t="shared" si="51"/>
        <v>0</v>
      </c>
      <c r="F527" s="192">
        <f t="shared" si="51"/>
        <v>0</v>
      </c>
      <c r="G527" s="192">
        <f t="shared" si="51"/>
        <v>0</v>
      </c>
      <c r="H527" s="192">
        <f t="shared" si="51"/>
        <v>0</v>
      </c>
      <c r="I527" s="193">
        <f t="shared" si="51"/>
        <v>0</v>
      </c>
    </row>
    <row r="528" spans="1:9" ht="12.75" customHeight="1" x14ac:dyDescent="0.2">
      <c r="A528" s="55" t="str">
        <f>"            "&amp;Labels!B117</f>
        <v xml:space="preserve">            Q4</v>
      </c>
      <c r="B528" s="192">
        <f t="shared" si="51"/>
        <v>0</v>
      </c>
      <c r="C528" s="192">
        <f t="shared" si="51"/>
        <v>0</v>
      </c>
      <c r="D528" s="192">
        <f t="shared" si="51"/>
        <v>0</v>
      </c>
      <c r="E528" s="192">
        <f t="shared" si="51"/>
        <v>0</v>
      </c>
      <c r="F528" s="192">
        <f t="shared" si="51"/>
        <v>0</v>
      </c>
      <c r="G528" s="192">
        <f t="shared" si="51"/>
        <v>0</v>
      </c>
      <c r="H528" s="192">
        <f t="shared" si="51"/>
        <v>0</v>
      </c>
      <c r="I528" s="193">
        <f t="shared" si="51"/>
        <v>0</v>
      </c>
    </row>
    <row r="529" spans="1:9" ht="12.75" customHeight="1" x14ac:dyDescent="0.2">
      <c r="A529" s="55" t="str">
        <f>"            "&amp;Labels!C113</f>
        <v xml:space="preserve">            Total</v>
      </c>
      <c r="B529" s="191">
        <f t="shared" si="51"/>
        <v>0</v>
      </c>
      <c r="C529" s="191">
        <f t="shared" si="51"/>
        <v>0</v>
      </c>
      <c r="D529" s="191">
        <f t="shared" si="51"/>
        <v>0</v>
      </c>
      <c r="E529" s="191">
        <f t="shared" si="51"/>
        <v>0</v>
      </c>
      <c r="F529" s="191">
        <f t="shared" si="51"/>
        <v>0</v>
      </c>
      <c r="G529" s="191">
        <f t="shared" si="51"/>
        <v>0</v>
      </c>
      <c r="H529" s="191">
        <f t="shared" si="51"/>
        <v>0</v>
      </c>
      <c r="I529" s="171">
        <f t="shared" si="51"/>
        <v>0</v>
      </c>
    </row>
    <row r="530" spans="1:9" ht="12.75" customHeight="1" x14ac:dyDescent="0.2">
      <c r="A530" s="55" t="str">
        <f>"      "&amp;Labels!B93</f>
        <v xml:space="preserve">      Indirect</v>
      </c>
      <c r="B530" s="191"/>
      <c r="C530" s="191"/>
      <c r="D530" s="191"/>
      <c r="E530" s="191"/>
      <c r="F530" s="191"/>
      <c r="G530" s="191"/>
      <c r="H530" s="191"/>
      <c r="I530" s="171"/>
    </row>
    <row r="531" spans="1:9" ht="12.75" customHeight="1" x14ac:dyDescent="0.2">
      <c r="A531" s="55" t="str">
        <f>"         "&amp;Labels!B96</f>
        <v xml:space="preserve">         Direct</v>
      </c>
      <c r="B531" s="191"/>
      <c r="C531" s="191"/>
      <c r="D531" s="191"/>
      <c r="E531" s="191"/>
      <c r="F531" s="191"/>
      <c r="G531" s="191"/>
      <c r="H531" s="191"/>
      <c r="I531" s="171"/>
    </row>
    <row r="532" spans="1:9" ht="12.75" customHeight="1" x14ac:dyDescent="0.2">
      <c r="A532" s="55" t="str">
        <f>"            "&amp;Labels!B114</f>
        <v xml:space="preserve">            Q1</v>
      </c>
      <c r="B532" s="192">
        <f>Regression!B161*'(Other Variables)'!B137</f>
        <v>0</v>
      </c>
      <c r="C532" s="192">
        <f>Regression!B161*'(Other Variables)'!C137</f>
        <v>0</v>
      </c>
      <c r="D532" s="192">
        <f>Regression!B161*'(Other Variables)'!D137</f>
        <v>0</v>
      </c>
      <c r="E532" s="192">
        <f>Regression!B161*'(Other Variables)'!E137</f>
        <v>0</v>
      </c>
      <c r="F532" s="192">
        <f>Regression!B161*'(Other Variables)'!F137</f>
        <v>0</v>
      </c>
      <c r="G532" s="192">
        <f>Regression!B161*'(Other Variables)'!G137</f>
        <v>0</v>
      </c>
      <c r="H532" s="192">
        <f>Regression!B161*'(Other Variables)'!H137</f>
        <v>0</v>
      </c>
      <c r="I532" s="193">
        <f>Regression!B161*'(Other Variables)'!I137</f>
        <v>0</v>
      </c>
    </row>
    <row r="533" spans="1:9" ht="12.75" customHeight="1" x14ac:dyDescent="0.2">
      <c r="A533" s="55" t="str">
        <f>"            "&amp;Labels!B115</f>
        <v xml:space="preserve">            Q2</v>
      </c>
      <c r="B533" s="192">
        <f>Regression!C161*'(Other Variables)'!B138</f>
        <v>0</v>
      </c>
      <c r="C533" s="192">
        <f>Regression!C161*'(Other Variables)'!C138</f>
        <v>0</v>
      </c>
      <c r="D533" s="192">
        <f>Regression!C161*'(Other Variables)'!D138</f>
        <v>0</v>
      </c>
      <c r="E533" s="192">
        <f>Regression!C161*'(Other Variables)'!E138</f>
        <v>0</v>
      </c>
      <c r="F533" s="192">
        <f>Regression!C161*'(Other Variables)'!F138</f>
        <v>0</v>
      </c>
      <c r="G533" s="192">
        <f>Regression!C161*'(Other Variables)'!G138</f>
        <v>0</v>
      </c>
      <c r="H533" s="192">
        <f>Regression!C161*'(Other Variables)'!H138</f>
        <v>0</v>
      </c>
      <c r="I533" s="193">
        <f>Regression!C161*'(Other Variables)'!I138</f>
        <v>0</v>
      </c>
    </row>
    <row r="534" spans="1:9" ht="12.75" customHeight="1" x14ac:dyDescent="0.2">
      <c r="A534" s="55" t="str">
        <f>"            "&amp;Labels!B116</f>
        <v xml:space="preserve">            Q3</v>
      </c>
      <c r="B534" s="192">
        <f>Regression!D161*'(Other Variables)'!B139</f>
        <v>0</v>
      </c>
      <c r="C534" s="192">
        <f>Regression!D161*'(Other Variables)'!C139</f>
        <v>0</v>
      </c>
      <c r="D534" s="192">
        <f>Regression!D161*'(Other Variables)'!D139</f>
        <v>0</v>
      </c>
      <c r="E534" s="192">
        <f>Regression!D161*'(Other Variables)'!E139</f>
        <v>0</v>
      </c>
      <c r="F534" s="192">
        <f>Regression!D161*'(Other Variables)'!F139</f>
        <v>0</v>
      </c>
      <c r="G534" s="192">
        <f>Regression!D161*'(Other Variables)'!G139</f>
        <v>0</v>
      </c>
      <c r="H534" s="192">
        <f>Regression!D161*'(Other Variables)'!H139</f>
        <v>0</v>
      </c>
      <c r="I534" s="193">
        <f>Regression!D161*'(Other Variables)'!I139</f>
        <v>0</v>
      </c>
    </row>
    <row r="535" spans="1:9" ht="12.75" customHeight="1" x14ac:dyDescent="0.2">
      <c r="A535" s="55" t="str">
        <f>"            "&amp;Labels!B117</f>
        <v xml:space="preserve">            Q4</v>
      </c>
      <c r="B535" s="192">
        <f>Regression!E161*'(Other Variables)'!B140</f>
        <v>0</v>
      </c>
      <c r="C535" s="192">
        <f>Regression!E161*'(Other Variables)'!C140</f>
        <v>0</v>
      </c>
      <c r="D535" s="192">
        <f>Regression!E161*'(Other Variables)'!D140</f>
        <v>0</v>
      </c>
      <c r="E535" s="192">
        <f>Regression!E161*'(Other Variables)'!E140</f>
        <v>0</v>
      </c>
      <c r="F535" s="192">
        <f>Regression!E161*'(Other Variables)'!F140</f>
        <v>0</v>
      </c>
      <c r="G535" s="192">
        <f>Regression!E161*'(Other Variables)'!G140</f>
        <v>0</v>
      </c>
      <c r="H535" s="192">
        <f>Regression!E161*'(Other Variables)'!H140</f>
        <v>0</v>
      </c>
      <c r="I535" s="193">
        <f>Regression!E161*'(Other Variables)'!I140</f>
        <v>0</v>
      </c>
    </row>
    <row r="536" spans="1:9" ht="12.75" customHeight="1" x14ac:dyDescent="0.2">
      <c r="A536" s="55" t="str">
        <f>"            "&amp;Labels!C113</f>
        <v xml:space="preserve">            Total</v>
      </c>
      <c r="B536" s="191">
        <f t="shared" ref="B536:I536" si="52">SUM(B532:B535)</f>
        <v>0</v>
      </c>
      <c r="C536" s="191">
        <f t="shared" si="52"/>
        <v>0</v>
      </c>
      <c r="D536" s="191">
        <f t="shared" si="52"/>
        <v>0</v>
      </c>
      <c r="E536" s="191">
        <f t="shared" si="52"/>
        <v>0</v>
      </c>
      <c r="F536" s="191">
        <f t="shared" si="52"/>
        <v>0</v>
      </c>
      <c r="G536" s="191">
        <f t="shared" si="52"/>
        <v>0</v>
      </c>
      <c r="H536" s="191">
        <f t="shared" si="52"/>
        <v>0</v>
      </c>
      <c r="I536" s="171">
        <f t="shared" si="52"/>
        <v>0</v>
      </c>
    </row>
    <row r="537" spans="1:9" ht="12.75" customHeight="1" x14ac:dyDescent="0.2">
      <c r="A537" s="55" t="str">
        <f>"         "&amp;Labels!B97</f>
        <v xml:space="preserve">         Indirect</v>
      </c>
      <c r="B537" s="191"/>
      <c r="C537" s="191"/>
      <c r="D537" s="191"/>
      <c r="E537" s="191"/>
      <c r="F537" s="191"/>
      <c r="G537" s="191"/>
      <c r="H537" s="191"/>
      <c r="I537" s="171"/>
    </row>
    <row r="538" spans="1:9" ht="12.75" customHeight="1" x14ac:dyDescent="0.2">
      <c r="A538" s="55" t="str">
        <f>"            "&amp;Labels!B114</f>
        <v xml:space="preserve">            Q1</v>
      </c>
      <c r="B538" s="192">
        <f>Regression!B162*'(Other Variables)'!B137</f>
        <v>0</v>
      </c>
      <c r="C538" s="192">
        <f>Regression!B162*'(Other Variables)'!C137</f>
        <v>0</v>
      </c>
      <c r="D538" s="192">
        <f>Regression!B162*'(Other Variables)'!D137</f>
        <v>0</v>
      </c>
      <c r="E538" s="192">
        <f>Regression!B162*'(Other Variables)'!E137</f>
        <v>0</v>
      </c>
      <c r="F538" s="192">
        <f>Regression!B162*'(Other Variables)'!F137</f>
        <v>0</v>
      </c>
      <c r="G538" s="192">
        <f>Regression!B162*'(Other Variables)'!G137</f>
        <v>0</v>
      </c>
      <c r="H538" s="192">
        <f>Regression!B162*'(Other Variables)'!H137</f>
        <v>0</v>
      </c>
      <c r="I538" s="193">
        <f>Regression!B162*'(Other Variables)'!I137</f>
        <v>0</v>
      </c>
    </row>
    <row r="539" spans="1:9" ht="12.75" customHeight="1" x14ac:dyDescent="0.2">
      <c r="A539" s="55" t="str">
        <f>"            "&amp;Labels!B115</f>
        <v xml:space="preserve">            Q2</v>
      </c>
      <c r="B539" s="192">
        <f>Regression!C162*'(Other Variables)'!B138</f>
        <v>0</v>
      </c>
      <c r="C539" s="192">
        <f>Regression!C162*'(Other Variables)'!C138</f>
        <v>0</v>
      </c>
      <c r="D539" s="192">
        <f>Regression!C162*'(Other Variables)'!D138</f>
        <v>0</v>
      </c>
      <c r="E539" s="192">
        <f>Regression!C162*'(Other Variables)'!E138</f>
        <v>0</v>
      </c>
      <c r="F539" s="192">
        <f>Regression!C162*'(Other Variables)'!F138</f>
        <v>0</v>
      </c>
      <c r="G539" s="192">
        <f>Regression!C162*'(Other Variables)'!G138</f>
        <v>0</v>
      </c>
      <c r="H539" s="192">
        <f>Regression!C162*'(Other Variables)'!H138</f>
        <v>0</v>
      </c>
      <c r="I539" s="193">
        <f>Regression!C162*'(Other Variables)'!I138</f>
        <v>0</v>
      </c>
    </row>
    <row r="540" spans="1:9" ht="12.75" customHeight="1" x14ac:dyDescent="0.2">
      <c r="A540" s="55" t="str">
        <f>"            "&amp;Labels!B116</f>
        <v xml:space="preserve">            Q3</v>
      </c>
      <c r="B540" s="192">
        <f>Regression!D162*'(Other Variables)'!B139</f>
        <v>0</v>
      </c>
      <c r="C540" s="192">
        <f>Regression!D162*'(Other Variables)'!C139</f>
        <v>0</v>
      </c>
      <c r="D540" s="192">
        <f>Regression!D162*'(Other Variables)'!D139</f>
        <v>0</v>
      </c>
      <c r="E540" s="192">
        <f>Regression!D162*'(Other Variables)'!E139</f>
        <v>0</v>
      </c>
      <c r="F540" s="192">
        <f>Regression!D162*'(Other Variables)'!F139</f>
        <v>0</v>
      </c>
      <c r="G540" s="192">
        <f>Regression!D162*'(Other Variables)'!G139</f>
        <v>0</v>
      </c>
      <c r="H540" s="192">
        <f>Regression!D162*'(Other Variables)'!H139</f>
        <v>0</v>
      </c>
      <c r="I540" s="193">
        <f>Regression!D162*'(Other Variables)'!I139</f>
        <v>0</v>
      </c>
    </row>
    <row r="541" spans="1:9" ht="12.75" customHeight="1" x14ac:dyDescent="0.2">
      <c r="A541" s="55" t="str">
        <f>"            "&amp;Labels!B117</f>
        <v xml:space="preserve">            Q4</v>
      </c>
      <c r="B541" s="192">
        <f>Regression!E162*'(Other Variables)'!B140</f>
        <v>0</v>
      </c>
      <c r="C541" s="192">
        <f>Regression!E162*'(Other Variables)'!C140</f>
        <v>0</v>
      </c>
      <c r="D541" s="192">
        <f>Regression!E162*'(Other Variables)'!D140</f>
        <v>0</v>
      </c>
      <c r="E541" s="192">
        <f>Regression!E162*'(Other Variables)'!E140</f>
        <v>0</v>
      </c>
      <c r="F541" s="192">
        <f>Regression!E162*'(Other Variables)'!F140</f>
        <v>0</v>
      </c>
      <c r="G541" s="192">
        <f>Regression!E162*'(Other Variables)'!G140</f>
        <v>0</v>
      </c>
      <c r="H541" s="192">
        <f>Regression!E162*'(Other Variables)'!H140</f>
        <v>0</v>
      </c>
      <c r="I541" s="193">
        <f>Regression!E162*'(Other Variables)'!I140</f>
        <v>0</v>
      </c>
    </row>
    <row r="542" spans="1:9" ht="12.75" customHeight="1" x14ac:dyDescent="0.2">
      <c r="A542" s="55" t="str">
        <f>"            "&amp;Labels!C113</f>
        <v xml:space="preserve">            Total</v>
      </c>
      <c r="B542" s="191">
        <f t="shared" ref="B542:I542" si="53">SUM(B538:B541)</f>
        <v>0</v>
      </c>
      <c r="C542" s="191">
        <f t="shared" si="53"/>
        <v>0</v>
      </c>
      <c r="D542" s="191">
        <f t="shared" si="53"/>
        <v>0</v>
      </c>
      <c r="E542" s="191">
        <f t="shared" si="53"/>
        <v>0</v>
      </c>
      <c r="F542" s="191">
        <f t="shared" si="53"/>
        <v>0</v>
      </c>
      <c r="G542" s="191">
        <f t="shared" si="53"/>
        <v>0</v>
      </c>
      <c r="H542" s="191">
        <f t="shared" si="53"/>
        <v>0</v>
      </c>
      <c r="I542" s="171">
        <f t="shared" si="53"/>
        <v>0</v>
      </c>
    </row>
    <row r="543" spans="1:9" ht="12.75" customHeight="1" x14ac:dyDescent="0.2">
      <c r="A543" s="55" t="str">
        <f>"         "&amp;Labels!C95</f>
        <v xml:space="preserve">         Total</v>
      </c>
      <c r="B543" s="191">
        <f t="shared" ref="B543:I543" si="54">SUM(B536,B542)</f>
        <v>0</v>
      </c>
      <c r="C543" s="191">
        <f t="shared" si="54"/>
        <v>0</v>
      </c>
      <c r="D543" s="191">
        <f t="shared" si="54"/>
        <v>0</v>
      </c>
      <c r="E543" s="191">
        <f t="shared" si="54"/>
        <v>0</v>
      </c>
      <c r="F543" s="191">
        <f t="shared" si="54"/>
        <v>0</v>
      </c>
      <c r="G543" s="191">
        <f t="shared" si="54"/>
        <v>0</v>
      </c>
      <c r="H543" s="191">
        <f t="shared" si="54"/>
        <v>0</v>
      </c>
      <c r="I543" s="171">
        <f t="shared" si="54"/>
        <v>0</v>
      </c>
    </row>
    <row r="544" spans="1:9" ht="12.75" customHeight="1" x14ac:dyDescent="0.2">
      <c r="A544" s="55" t="str">
        <f>"            "&amp;Labels!B114</f>
        <v xml:space="preserve">            Q1</v>
      </c>
      <c r="B544" s="192">
        <f t="shared" ref="B544:I548" si="55">SUM(B532,B538)</f>
        <v>0</v>
      </c>
      <c r="C544" s="192">
        <f t="shared" si="55"/>
        <v>0</v>
      </c>
      <c r="D544" s="192">
        <f t="shared" si="55"/>
        <v>0</v>
      </c>
      <c r="E544" s="192">
        <f t="shared" si="55"/>
        <v>0</v>
      </c>
      <c r="F544" s="192">
        <f t="shared" si="55"/>
        <v>0</v>
      </c>
      <c r="G544" s="192">
        <f t="shared" si="55"/>
        <v>0</v>
      </c>
      <c r="H544" s="192">
        <f t="shared" si="55"/>
        <v>0</v>
      </c>
      <c r="I544" s="193">
        <f t="shared" si="55"/>
        <v>0</v>
      </c>
    </row>
    <row r="545" spans="1:9" ht="12.75" customHeight="1" x14ac:dyDescent="0.2">
      <c r="A545" s="55" t="str">
        <f>"            "&amp;Labels!B115</f>
        <v xml:space="preserve">            Q2</v>
      </c>
      <c r="B545" s="192">
        <f t="shared" si="55"/>
        <v>0</v>
      </c>
      <c r="C545" s="192">
        <f t="shared" si="55"/>
        <v>0</v>
      </c>
      <c r="D545" s="192">
        <f t="shared" si="55"/>
        <v>0</v>
      </c>
      <c r="E545" s="192">
        <f t="shared" si="55"/>
        <v>0</v>
      </c>
      <c r="F545" s="192">
        <f t="shared" si="55"/>
        <v>0</v>
      </c>
      <c r="G545" s="192">
        <f t="shared" si="55"/>
        <v>0</v>
      </c>
      <c r="H545" s="192">
        <f t="shared" si="55"/>
        <v>0</v>
      </c>
      <c r="I545" s="193">
        <f t="shared" si="55"/>
        <v>0</v>
      </c>
    </row>
    <row r="546" spans="1:9" ht="12.75" customHeight="1" x14ac:dyDescent="0.2">
      <c r="A546" s="55" t="str">
        <f>"            "&amp;Labels!B116</f>
        <v xml:space="preserve">            Q3</v>
      </c>
      <c r="B546" s="192">
        <f t="shared" si="55"/>
        <v>0</v>
      </c>
      <c r="C546" s="192">
        <f t="shared" si="55"/>
        <v>0</v>
      </c>
      <c r="D546" s="192">
        <f t="shared" si="55"/>
        <v>0</v>
      </c>
      <c r="E546" s="192">
        <f t="shared" si="55"/>
        <v>0</v>
      </c>
      <c r="F546" s="192">
        <f t="shared" si="55"/>
        <v>0</v>
      </c>
      <c r="G546" s="192">
        <f t="shared" si="55"/>
        <v>0</v>
      </c>
      <c r="H546" s="192">
        <f t="shared" si="55"/>
        <v>0</v>
      </c>
      <c r="I546" s="193">
        <f t="shared" si="55"/>
        <v>0</v>
      </c>
    </row>
    <row r="547" spans="1:9" ht="12.75" customHeight="1" x14ac:dyDescent="0.2">
      <c r="A547" s="55" t="str">
        <f>"            "&amp;Labels!B117</f>
        <v xml:space="preserve">            Q4</v>
      </c>
      <c r="B547" s="192">
        <f t="shared" si="55"/>
        <v>0</v>
      </c>
      <c r="C547" s="192">
        <f t="shared" si="55"/>
        <v>0</v>
      </c>
      <c r="D547" s="192">
        <f t="shared" si="55"/>
        <v>0</v>
      </c>
      <c r="E547" s="192">
        <f t="shared" si="55"/>
        <v>0</v>
      </c>
      <c r="F547" s="192">
        <f t="shared" si="55"/>
        <v>0</v>
      </c>
      <c r="G547" s="192">
        <f t="shared" si="55"/>
        <v>0</v>
      </c>
      <c r="H547" s="192">
        <f t="shared" si="55"/>
        <v>0</v>
      </c>
      <c r="I547" s="193">
        <f t="shared" si="55"/>
        <v>0</v>
      </c>
    </row>
    <row r="548" spans="1:9" ht="12.75" customHeight="1" x14ac:dyDescent="0.2">
      <c r="A548" s="55" t="str">
        <f>"            "&amp;Labels!C113</f>
        <v xml:space="preserve">            Total</v>
      </c>
      <c r="B548" s="191">
        <f t="shared" si="55"/>
        <v>0</v>
      </c>
      <c r="C548" s="191">
        <f t="shared" si="55"/>
        <v>0</v>
      </c>
      <c r="D548" s="191">
        <f t="shared" si="55"/>
        <v>0</v>
      </c>
      <c r="E548" s="191">
        <f t="shared" si="55"/>
        <v>0</v>
      </c>
      <c r="F548" s="191">
        <f t="shared" si="55"/>
        <v>0</v>
      </c>
      <c r="G548" s="191">
        <f t="shared" si="55"/>
        <v>0</v>
      </c>
      <c r="H548" s="191">
        <f t="shared" si="55"/>
        <v>0</v>
      </c>
      <c r="I548" s="171">
        <f t="shared" si="55"/>
        <v>0</v>
      </c>
    </row>
    <row r="549" spans="1:9" ht="12.75" customHeight="1" x14ac:dyDescent="0.2">
      <c r="A549" s="52" t="str">
        <f>"      "&amp;Labels!C91</f>
        <v xml:space="preserve">      Total</v>
      </c>
      <c r="B549" s="190">
        <f t="shared" ref="B549:I549" si="56">SUM(B524,B543)</f>
        <v>0</v>
      </c>
      <c r="C549" s="190">
        <f t="shared" si="56"/>
        <v>0</v>
      </c>
      <c r="D549" s="190">
        <f t="shared" si="56"/>
        <v>0</v>
      </c>
      <c r="E549" s="190">
        <f t="shared" si="56"/>
        <v>0</v>
      </c>
      <c r="F549" s="190">
        <f t="shared" si="56"/>
        <v>0</v>
      </c>
      <c r="G549" s="190">
        <f t="shared" si="56"/>
        <v>0</v>
      </c>
      <c r="H549" s="190">
        <f t="shared" si="56"/>
        <v>0</v>
      </c>
      <c r="I549" s="170">
        <f t="shared" si="56"/>
        <v>0</v>
      </c>
    </row>
    <row r="550" spans="1:9" ht="12.75" customHeight="1" x14ac:dyDescent="0.2">
      <c r="A550" s="55" t="str">
        <f>"         "&amp;Labels!B96</f>
        <v xml:space="preserve">         Direct</v>
      </c>
      <c r="B550" s="191"/>
      <c r="C550" s="191"/>
      <c r="D550" s="191"/>
      <c r="E550" s="191"/>
      <c r="F550" s="191"/>
      <c r="G550" s="191"/>
      <c r="H550" s="191"/>
      <c r="I550" s="171"/>
    </row>
    <row r="551" spans="1:9" ht="12.75" customHeight="1" x14ac:dyDescent="0.2">
      <c r="A551" s="55" t="str">
        <f>"            "&amp;Labels!B114</f>
        <v xml:space="preserve">            Q1</v>
      </c>
      <c r="B551" s="192">
        <f t="shared" ref="B551:I555" si="57">SUM(B513,B532)</f>
        <v>0</v>
      </c>
      <c r="C551" s="192">
        <f t="shared" si="57"/>
        <v>0</v>
      </c>
      <c r="D551" s="192">
        <f t="shared" si="57"/>
        <v>0</v>
      </c>
      <c r="E551" s="192">
        <f t="shared" si="57"/>
        <v>0</v>
      </c>
      <c r="F551" s="192">
        <f t="shared" si="57"/>
        <v>0</v>
      </c>
      <c r="G551" s="192">
        <f t="shared" si="57"/>
        <v>0</v>
      </c>
      <c r="H551" s="192">
        <f t="shared" si="57"/>
        <v>0</v>
      </c>
      <c r="I551" s="193">
        <f t="shared" si="57"/>
        <v>0</v>
      </c>
    </row>
    <row r="552" spans="1:9" ht="12.75" customHeight="1" x14ac:dyDescent="0.2">
      <c r="A552" s="55" t="str">
        <f>"            "&amp;Labels!B115</f>
        <v xml:space="preserve">            Q2</v>
      </c>
      <c r="B552" s="192">
        <f t="shared" si="57"/>
        <v>0</v>
      </c>
      <c r="C552" s="192">
        <f t="shared" si="57"/>
        <v>0</v>
      </c>
      <c r="D552" s="192">
        <f t="shared" si="57"/>
        <v>0</v>
      </c>
      <c r="E552" s="192">
        <f t="shared" si="57"/>
        <v>0</v>
      </c>
      <c r="F552" s="192">
        <f t="shared" si="57"/>
        <v>0</v>
      </c>
      <c r="G552" s="192">
        <f t="shared" si="57"/>
        <v>0</v>
      </c>
      <c r="H552" s="192">
        <f t="shared" si="57"/>
        <v>0</v>
      </c>
      <c r="I552" s="193">
        <f t="shared" si="57"/>
        <v>0</v>
      </c>
    </row>
    <row r="553" spans="1:9" ht="12.75" customHeight="1" x14ac:dyDescent="0.2">
      <c r="A553" s="55" t="str">
        <f>"            "&amp;Labels!B116</f>
        <v xml:space="preserve">            Q3</v>
      </c>
      <c r="B553" s="192">
        <f t="shared" si="57"/>
        <v>0</v>
      </c>
      <c r="C553" s="192">
        <f t="shared" si="57"/>
        <v>0</v>
      </c>
      <c r="D553" s="192">
        <f t="shared" si="57"/>
        <v>0</v>
      </c>
      <c r="E553" s="192">
        <f t="shared" si="57"/>
        <v>0</v>
      </c>
      <c r="F553" s="192">
        <f t="shared" si="57"/>
        <v>0</v>
      </c>
      <c r="G553" s="192">
        <f t="shared" si="57"/>
        <v>0</v>
      </c>
      <c r="H553" s="192">
        <f t="shared" si="57"/>
        <v>0</v>
      </c>
      <c r="I553" s="193">
        <f t="shared" si="57"/>
        <v>0</v>
      </c>
    </row>
    <row r="554" spans="1:9" ht="12.75" customHeight="1" x14ac:dyDescent="0.2">
      <c r="A554" s="55" t="str">
        <f>"            "&amp;Labels!B117</f>
        <v xml:space="preserve">            Q4</v>
      </c>
      <c r="B554" s="192">
        <f t="shared" si="57"/>
        <v>0</v>
      </c>
      <c r="C554" s="192">
        <f t="shared" si="57"/>
        <v>0</v>
      </c>
      <c r="D554" s="192">
        <f t="shared" si="57"/>
        <v>0</v>
      </c>
      <c r="E554" s="192">
        <f t="shared" si="57"/>
        <v>0</v>
      </c>
      <c r="F554" s="192">
        <f t="shared" si="57"/>
        <v>0</v>
      </c>
      <c r="G554" s="192">
        <f t="shared" si="57"/>
        <v>0</v>
      </c>
      <c r="H554" s="192">
        <f t="shared" si="57"/>
        <v>0</v>
      </c>
      <c r="I554" s="193">
        <f t="shared" si="57"/>
        <v>0</v>
      </c>
    </row>
    <row r="555" spans="1:9" ht="12.75" customHeight="1" x14ac:dyDescent="0.2">
      <c r="A555" s="55" t="str">
        <f>"            "&amp;Labels!C113</f>
        <v xml:space="preserve">            Total</v>
      </c>
      <c r="B555" s="191">
        <f t="shared" si="57"/>
        <v>0</v>
      </c>
      <c r="C555" s="191">
        <f t="shared" si="57"/>
        <v>0</v>
      </c>
      <c r="D555" s="191">
        <f t="shared" si="57"/>
        <v>0</v>
      </c>
      <c r="E555" s="191">
        <f t="shared" si="57"/>
        <v>0</v>
      </c>
      <c r="F555" s="191">
        <f t="shared" si="57"/>
        <v>0</v>
      </c>
      <c r="G555" s="191">
        <f t="shared" si="57"/>
        <v>0</v>
      </c>
      <c r="H555" s="191">
        <f t="shared" si="57"/>
        <v>0</v>
      </c>
      <c r="I555" s="171">
        <f t="shared" si="57"/>
        <v>0</v>
      </c>
    </row>
    <row r="556" spans="1:9" ht="12.75" customHeight="1" x14ac:dyDescent="0.2">
      <c r="A556" s="55" t="str">
        <f>"         "&amp;Labels!B97</f>
        <v xml:space="preserve">         Indirect</v>
      </c>
      <c r="B556" s="191"/>
      <c r="C556" s="191"/>
      <c r="D556" s="191"/>
      <c r="E556" s="191"/>
      <c r="F556" s="191"/>
      <c r="G556" s="191"/>
      <c r="H556" s="191"/>
      <c r="I556" s="171"/>
    </row>
    <row r="557" spans="1:9" ht="12.75" customHeight="1" x14ac:dyDescent="0.2">
      <c r="A557" s="55" t="str">
        <f>"            "&amp;Labels!B114</f>
        <v xml:space="preserve">            Q1</v>
      </c>
      <c r="B557" s="192">
        <f t="shared" ref="B557:I566" si="58">SUM(B519,B538)</f>
        <v>0</v>
      </c>
      <c r="C557" s="192">
        <f t="shared" si="58"/>
        <v>0</v>
      </c>
      <c r="D557" s="192">
        <f t="shared" si="58"/>
        <v>0</v>
      </c>
      <c r="E557" s="192">
        <f t="shared" si="58"/>
        <v>0</v>
      </c>
      <c r="F557" s="192">
        <f t="shared" si="58"/>
        <v>0</v>
      </c>
      <c r="G557" s="192">
        <f t="shared" si="58"/>
        <v>0</v>
      </c>
      <c r="H557" s="192">
        <f t="shared" si="58"/>
        <v>0</v>
      </c>
      <c r="I557" s="193">
        <f t="shared" si="58"/>
        <v>0</v>
      </c>
    </row>
    <row r="558" spans="1:9" ht="12.75" customHeight="1" x14ac:dyDescent="0.2">
      <c r="A558" s="55" t="str">
        <f>"            "&amp;Labels!B115</f>
        <v xml:space="preserve">            Q2</v>
      </c>
      <c r="B558" s="192">
        <f t="shared" si="58"/>
        <v>0</v>
      </c>
      <c r="C558" s="192">
        <f t="shared" si="58"/>
        <v>0</v>
      </c>
      <c r="D558" s="192">
        <f t="shared" si="58"/>
        <v>0</v>
      </c>
      <c r="E558" s="192">
        <f t="shared" si="58"/>
        <v>0</v>
      </c>
      <c r="F558" s="192">
        <f t="shared" si="58"/>
        <v>0</v>
      </c>
      <c r="G558" s="192">
        <f t="shared" si="58"/>
        <v>0</v>
      </c>
      <c r="H558" s="192">
        <f t="shared" si="58"/>
        <v>0</v>
      </c>
      <c r="I558" s="193">
        <f t="shared" si="58"/>
        <v>0</v>
      </c>
    </row>
    <row r="559" spans="1:9" ht="12.75" customHeight="1" x14ac:dyDescent="0.2">
      <c r="A559" s="55" t="str">
        <f>"            "&amp;Labels!B116</f>
        <v xml:space="preserve">            Q3</v>
      </c>
      <c r="B559" s="192">
        <f t="shared" si="58"/>
        <v>0</v>
      </c>
      <c r="C559" s="192">
        <f t="shared" si="58"/>
        <v>0</v>
      </c>
      <c r="D559" s="192">
        <f t="shared" si="58"/>
        <v>0</v>
      </c>
      <c r="E559" s="192">
        <f t="shared" si="58"/>
        <v>0</v>
      </c>
      <c r="F559" s="192">
        <f t="shared" si="58"/>
        <v>0</v>
      </c>
      <c r="G559" s="192">
        <f t="shared" si="58"/>
        <v>0</v>
      </c>
      <c r="H559" s="192">
        <f t="shared" si="58"/>
        <v>0</v>
      </c>
      <c r="I559" s="193">
        <f t="shared" si="58"/>
        <v>0</v>
      </c>
    </row>
    <row r="560" spans="1:9" ht="12.75" customHeight="1" x14ac:dyDescent="0.2">
      <c r="A560" s="55" t="str">
        <f>"            "&amp;Labels!B117</f>
        <v xml:space="preserve">            Q4</v>
      </c>
      <c r="B560" s="192">
        <f t="shared" si="58"/>
        <v>0</v>
      </c>
      <c r="C560" s="192">
        <f t="shared" si="58"/>
        <v>0</v>
      </c>
      <c r="D560" s="192">
        <f t="shared" si="58"/>
        <v>0</v>
      </c>
      <c r="E560" s="192">
        <f t="shared" si="58"/>
        <v>0</v>
      </c>
      <c r="F560" s="192">
        <f t="shared" si="58"/>
        <v>0</v>
      </c>
      <c r="G560" s="192">
        <f t="shared" si="58"/>
        <v>0</v>
      </c>
      <c r="H560" s="192">
        <f t="shared" si="58"/>
        <v>0</v>
      </c>
      <c r="I560" s="193">
        <f t="shared" si="58"/>
        <v>0</v>
      </c>
    </row>
    <row r="561" spans="1:9" ht="12.75" customHeight="1" x14ac:dyDescent="0.2">
      <c r="A561" s="55" t="str">
        <f>"            "&amp;Labels!C113</f>
        <v xml:space="preserve">            Total</v>
      </c>
      <c r="B561" s="191">
        <f t="shared" si="58"/>
        <v>0</v>
      </c>
      <c r="C561" s="191">
        <f t="shared" si="58"/>
        <v>0</v>
      </c>
      <c r="D561" s="191">
        <f t="shared" si="58"/>
        <v>0</v>
      </c>
      <c r="E561" s="191">
        <f t="shared" si="58"/>
        <v>0</v>
      </c>
      <c r="F561" s="191">
        <f t="shared" si="58"/>
        <v>0</v>
      </c>
      <c r="G561" s="191">
        <f t="shared" si="58"/>
        <v>0</v>
      </c>
      <c r="H561" s="191">
        <f t="shared" si="58"/>
        <v>0</v>
      </c>
      <c r="I561" s="171">
        <f t="shared" si="58"/>
        <v>0</v>
      </c>
    </row>
    <row r="562" spans="1:9" ht="12.75" customHeight="1" x14ac:dyDescent="0.2">
      <c r="A562" s="55" t="str">
        <f>"         "&amp;Labels!C95</f>
        <v xml:space="preserve">         Total</v>
      </c>
      <c r="B562" s="191">
        <f t="shared" si="58"/>
        <v>0</v>
      </c>
      <c r="C562" s="191">
        <f t="shared" si="58"/>
        <v>0</v>
      </c>
      <c r="D562" s="191">
        <f t="shared" si="58"/>
        <v>0</v>
      </c>
      <c r="E562" s="191">
        <f t="shared" si="58"/>
        <v>0</v>
      </c>
      <c r="F562" s="191">
        <f t="shared" si="58"/>
        <v>0</v>
      </c>
      <c r="G562" s="191">
        <f t="shared" si="58"/>
        <v>0</v>
      </c>
      <c r="H562" s="191">
        <f t="shared" si="58"/>
        <v>0</v>
      </c>
      <c r="I562" s="171">
        <f t="shared" si="58"/>
        <v>0</v>
      </c>
    </row>
    <row r="563" spans="1:9" ht="12.75" customHeight="1" x14ac:dyDescent="0.2">
      <c r="A563" s="55" t="str">
        <f>"            "&amp;Labels!B114</f>
        <v xml:space="preserve">            Q1</v>
      </c>
      <c r="B563" s="192">
        <f t="shared" si="58"/>
        <v>0</v>
      </c>
      <c r="C563" s="192">
        <f t="shared" si="58"/>
        <v>0</v>
      </c>
      <c r="D563" s="192">
        <f t="shared" si="58"/>
        <v>0</v>
      </c>
      <c r="E563" s="192">
        <f t="shared" si="58"/>
        <v>0</v>
      </c>
      <c r="F563" s="192">
        <f t="shared" si="58"/>
        <v>0</v>
      </c>
      <c r="G563" s="192">
        <f t="shared" si="58"/>
        <v>0</v>
      </c>
      <c r="H563" s="192">
        <f t="shared" si="58"/>
        <v>0</v>
      </c>
      <c r="I563" s="193">
        <f t="shared" si="58"/>
        <v>0</v>
      </c>
    </row>
    <row r="564" spans="1:9" ht="12.75" customHeight="1" x14ac:dyDescent="0.2">
      <c r="A564" s="55" t="str">
        <f>"            "&amp;Labels!B115</f>
        <v xml:space="preserve">            Q2</v>
      </c>
      <c r="B564" s="192">
        <f t="shared" si="58"/>
        <v>0</v>
      </c>
      <c r="C564" s="192">
        <f t="shared" si="58"/>
        <v>0</v>
      </c>
      <c r="D564" s="192">
        <f t="shared" si="58"/>
        <v>0</v>
      </c>
      <c r="E564" s="192">
        <f t="shared" si="58"/>
        <v>0</v>
      </c>
      <c r="F564" s="192">
        <f t="shared" si="58"/>
        <v>0</v>
      </c>
      <c r="G564" s="192">
        <f t="shared" si="58"/>
        <v>0</v>
      </c>
      <c r="H564" s="192">
        <f t="shared" si="58"/>
        <v>0</v>
      </c>
      <c r="I564" s="193">
        <f t="shared" si="58"/>
        <v>0</v>
      </c>
    </row>
    <row r="565" spans="1:9" ht="12.75" customHeight="1" x14ac:dyDescent="0.2">
      <c r="A565" s="55" t="str">
        <f>"            "&amp;Labels!B116</f>
        <v xml:space="preserve">            Q3</v>
      </c>
      <c r="B565" s="192">
        <f t="shared" si="58"/>
        <v>0</v>
      </c>
      <c r="C565" s="192">
        <f t="shared" si="58"/>
        <v>0</v>
      </c>
      <c r="D565" s="192">
        <f t="shared" si="58"/>
        <v>0</v>
      </c>
      <c r="E565" s="192">
        <f t="shared" si="58"/>
        <v>0</v>
      </c>
      <c r="F565" s="192">
        <f t="shared" si="58"/>
        <v>0</v>
      </c>
      <c r="G565" s="192">
        <f t="shared" si="58"/>
        <v>0</v>
      </c>
      <c r="H565" s="192">
        <f t="shared" si="58"/>
        <v>0</v>
      </c>
      <c r="I565" s="193">
        <f t="shared" si="58"/>
        <v>0</v>
      </c>
    </row>
    <row r="566" spans="1:9" ht="12.75" customHeight="1" x14ac:dyDescent="0.2">
      <c r="A566" s="55" t="str">
        <f>"            "&amp;Labels!B117</f>
        <v xml:space="preserve">            Q4</v>
      </c>
      <c r="B566" s="192">
        <f t="shared" si="58"/>
        <v>0</v>
      </c>
      <c r="C566" s="192">
        <f t="shared" si="58"/>
        <v>0</v>
      </c>
      <c r="D566" s="192">
        <f t="shared" si="58"/>
        <v>0</v>
      </c>
      <c r="E566" s="192">
        <f t="shared" si="58"/>
        <v>0</v>
      </c>
      <c r="F566" s="192">
        <f t="shared" si="58"/>
        <v>0</v>
      </c>
      <c r="G566" s="192">
        <f t="shared" si="58"/>
        <v>0</v>
      </c>
      <c r="H566" s="192">
        <f t="shared" si="58"/>
        <v>0</v>
      </c>
      <c r="I566" s="193">
        <f t="shared" si="58"/>
        <v>0</v>
      </c>
    </row>
    <row r="567" spans="1:9" ht="12.75" customHeight="1" x14ac:dyDescent="0.2">
      <c r="A567" s="55" t="str">
        <f>"            "&amp;Labels!C113</f>
        <v xml:space="preserve">            Total</v>
      </c>
      <c r="B567" s="191">
        <f t="shared" ref="B567:I567" si="59">SUM(B524,B543)</f>
        <v>0</v>
      </c>
      <c r="C567" s="191">
        <f t="shared" si="59"/>
        <v>0</v>
      </c>
      <c r="D567" s="191">
        <f t="shared" si="59"/>
        <v>0</v>
      </c>
      <c r="E567" s="191">
        <f t="shared" si="59"/>
        <v>0</v>
      </c>
      <c r="F567" s="191">
        <f t="shared" si="59"/>
        <v>0</v>
      </c>
      <c r="G567" s="191">
        <f t="shared" si="59"/>
        <v>0</v>
      </c>
      <c r="H567" s="191">
        <f t="shared" si="59"/>
        <v>0</v>
      </c>
      <c r="I567" s="171">
        <f t="shared" si="59"/>
        <v>0</v>
      </c>
    </row>
    <row r="568" spans="1:9" ht="12.75" customHeight="1" x14ac:dyDescent="0.2">
      <c r="A568" s="57" t="str">
        <f>"   "&amp;Labels!C99</f>
        <v xml:space="preserve">   Total</v>
      </c>
      <c r="B568" s="194">
        <f t="shared" ref="B568:I568" si="60">SUM(B491,B549)</f>
        <v>0</v>
      </c>
      <c r="C568" s="194">
        <f t="shared" si="60"/>
        <v>0</v>
      </c>
      <c r="D568" s="194">
        <f t="shared" si="60"/>
        <v>0</v>
      </c>
      <c r="E568" s="194">
        <f t="shared" si="60"/>
        <v>0</v>
      </c>
      <c r="F568" s="194">
        <f t="shared" si="60"/>
        <v>0</v>
      </c>
      <c r="G568" s="194">
        <f t="shared" si="60"/>
        <v>0</v>
      </c>
      <c r="H568" s="194">
        <f t="shared" si="60"/>
        <v>0</v>
      </c>
      <c r="I568" s="195">
        <f t="shared" si="60"/>
        <v>0</v>
      </c>
    </row>
    <row r="569" spans="1:9" ht="12.75" customHeight="1" x14ac:dyDescent="0.2">
      <c r="A569" s="55" t="str">
        <f>"      "&amp;Labels!B92</f>
        <v xml:space="preserve">      Direct</v>
      </c>
      <c r="B569" s="191"/>
      <c r="C569" s="191"/>
      <c r="D569" s="191"/>
      <c r="E569" s="191"/>
      <c r="F569" s="191"/>
      <c r="G569" s="191"/>
      <c r="H569" s="191"/>
      <c r="I569" s="171"/>
    </row>
    <row r="570" spans="1:9" ht="12.75" customHeight="1" x14ac:dyDescent="0.2">
      <c r="A570" s="55" t="str">
        <f>"         "&amp;Labels!B96</f>
        <v xml:space="preserve">         Direct</v>
      </c>
      <c r="B570" s="191"/>
      <c r="C570" s="191"/>
      <c r="D570" s="191"/>
      <c r="E570" s="191"/>
      <c r="F570" s="191"/>
      <c r="G570" s="191"/>
      <c r="H570" s="191"/>
      <c r="I570" s="171"/>
    </row>
    <row r="571" spans="1:9" ht="12.75" customHeight="1" x14ac:dyDescent="0.2">
      <c r="A571" s="55" t="str">
        <f>"            "&amp;Labels!B114</f>
        <v xml:space="preserve">            Q1</v>
      </c>
      <c r="B571" s="192">
        <f t="shared" ref="B571:I575" si="61">SUM(B455,B513)</f>
        <v>0</v>
      </c>
      <c r="C571" s="192">
        <f t="shared" si="61"/>
        <v>0</v>
      </c>
      <c r="D571" s="192">
        <f t="shared" si="61"/>
        <v>0</v>
      </c>
      <c r="E571" s="192">
        <f t="shared" si="61"/>
        <v>0</v>
      </c>
      <c r="F571" s="192">
        <f t="shared" si="61"/>
        <v>0</v>
      </c>
      <c r="G571" s="192">
        <f t="shared" si="61"/>
        <v>0</v>
      </c>
      <c r="H571" s="192">
        <f t="shared" si="61"/>
        <v>0</v>
      </c>
      <c r="I571" s="193">
        <f t="shared" si="61"/>
        <v>0</v>
      </c>
    </row>
    <row r="572" spans="1:9" ht="12.75" customHeight="1" x14ac:dyDescent="0.2">
      <c r="A572" s="55" t="str">
        <f>"            "&amp;Labels!B115</f>
        <v xml:space="preserve">            Q2</v>
      </c>
      <c r="B572" s="192">
        <f t="shared" si="61"/>
        <v>0</v>
      </c>
      <c r="C572" s="192">
        <f t="shared" si="61"/>
        <v>0</v>
      </c>
      <c r="D572" s="192">
        <f t="shared" si="61"/>
        <v>0</v>
      </c>
      <c r="E572" s="192">
        <f t="shared" si="61"/>
        <v>0</v>
      </c>
      <c r="F572" s="192">
        <f t="shared" si="61"/>
        <v>0</v>
      </c>
      <c r="G572" s="192">
        <f t="shared" si="61"/>
        <v>0</v>
      </c>
      <c r="H572" s="192">
        <f t="shared" si="61"/>
        <v>0</v>
      </c>
      <c r="I572" s="193">
        <f t="shared" si="61"/>
        <v>0</v>
      </c>
    </row>
    <row r="573" spans="1:9" ht="12.75" customHeight="1" x14ac:dyDescent="0.2">
      <c r="A573" s="55" t="str">
        <f>"            "&amp;Labels!B116</f>
        <v xml:space="preserve">            Q3</v>
      </c>
      <c r="B573" s="192">
        <f t="shared" si="61"/>
        <v>0</v>
      </c>
      <c r="C573" s="192">
        <f t="shared" si="61"/>
        <v>0</v>
      </c>
      <c r="D573" s="192">
        <f t="shared" si="61"/>
        <v>0</v>
      </c>
      <c r="E573" s="192">
        <f t="shared" si="61"/>
        <v>0</v>
      </c>
      <c r="F573" s="192">
        <f t="shared" si="61"/>
        <v>0</v>
      </c>
      <c r="G573" s="192">
        <f t="shared" si="61"/>
        <v>0</v>
      </c>
      <c r="H573" s="192">
        <f t="shared" si="61"/>
        <v>0</v>
      </c>
      <c r="I573" s="193">
        <f t="shared" si="61"/>
        <v>0</v>
      </c>
    </row>
    <row r="574" spans="1:9" ht="12.75" customHeight="1" x14ac:dyDescent="0.2">
      <c r="A574" s="55" t="str">
        <f>"            "&amp;Labels!B117</f>
        <v xml:space="preserve">            Q4</v>
      </c>
      <c r="B574" s="192">
        <f t="shared" si="61"/>
        <v>0</v>
      </c>
      <c r="C574" s="192">
        <f t="shared" si="61"/>
        <v>0</v>
      </c>
      <c r="D574" s="192">
        <f t="shared" si="61"/>
        <v>0</v>
      </c>
      <c r="E574" s="192">
        <f t="shared" si="61"/>
        <v>0</v>
      </c>
      <c r="F574" s="192">
        <f t="shared" si="61"/>
        <v>0</v>
      </c>
      <c r="G574" s="192">
        <f t="shared" si="61"/>
        <v>0</v>
      </c>
      <c r="H574" s="192">
        <f t="shared" si="61"/>
        <v>0</v>
      </c>
      <c r="I574" s="193">
        <f t="shared" si="61"/>
        <v>0</v>
      </c>
    </row>
    <row r="575" spans="1:9" ht="12.75" customHeight="1" x14ac:dyDescent="0.2">
      <c r="A575" s="55" t="str">
        <f>"            "&amp;Labels!C113</f>
        <v xml:space="preserve">            Total</v>
      </c>
      <c r="B575" s="191">
        <f t="shared" si="61"/>
        <v>0</v>
      </c>
      <c r="C575" s="191">
        <f t="shared" si="61"/>
        <v>0</v>
      </c>
      <c r="D575" s="191">
        <f t="shared" si="61"/>
        <v>0</v>
      </c>
      <c r="E575" s="191">
        <f t="shared" si="61"/>
        <v>0</v>
      </c>
      <c r="F575" s="191">
        <f t="shared" si="61"/>
        <v>0</v>
      </c>
      <c r="G575" s="191">
        <f t="shared" si="61"/>
        <v>0</v>
      </c>
      <c r="H575" s="191">
        <f t="shared" si="61"/>
        <v>0</v>
      </c>
      <c r="I575" s="171">
        <f t="shared" si="61"/>
        <v>0</v>
      </c>
    </row>
    <row r="576" spans="1:9" ht="12.75" customHeight="1" x14ac:dyDescent="0.2">
      <c r="A576" s="55" t="str">
        <f>"         "&amp;Labels!B97</f>
        <v xml:space="preserve">         Indirect</v>
      </c>
      <c r="B576" s="191"/>
      <c r="C576" s="191"/>
      <c r="D576" s="191"/>
      <c r="E576" s="191"/>
      <c r="F576" s="191"/>
      <c r="G576" s="191"/>
      <c r="H576" s="191"/>
      <c r="I576" s="171"/>
    </row>
    <row r="577" spans="1:9" ht="12.75" customHeight="1" x14ac:dyDescent="0.2">
      <c r="A577" s="55" t="str">
        <f>"            "&amp;Labels!B114</f>
        <v xml:space="preserve">            Q1</v>
      </c>
      <c r="B577" s="192">
        <f t="shared" ref="B577:I586" si="62">SUM(B461,B519)</f>
        <v>0</v>
      </c>
      <c r="C577" s="192">
        <f t="shared" si="62"/>
        <v>0</v>
      </c>
      <c r="D577" s="192">
        <f t="shared" si="62"/>
        <v>0</v>
      </c>
      <c r="E577" s="192">
        <f t="shared" si="62"/>
        <v>0</v>
      </c>
      <c r="F577" s="192">
        <f t="shared" si="62"/>
        <v>0</v>
      </c>
      <c r="G577" s="192">
        <f t="shared" si="62"/>
        <v>0</v>
      </c>
      <c r="H577" s="192">
        <f t="shared" si="62"/>
        <v>0</v>
      </c>
      <c r="I577" s="193">
        <f t="shared" si="62"/>
        <v>0</v>
      </c>
    </row>
    <row r="578" spans="1:9" ht="12.75" customHeight="1" x14ac:dyDescent="0.2">
      <c r="A578" s="55" t="str">
        <f>"            "&amp;Labels!B115</f>
        <v xml:space="preserve">            Q2</v>
      </c>
      <c r="B578" s="192">
        <f t="shared" si="62"/>
        <v>0</v>
      </c>
      <c r="C578" s="192">
        <f t="shared" si="62"/>
        <v>0</v>
      </c>
      <c r="D578" s="192">
        <f t="shared" si="62"/>
        <v>0</v>
      </c>
      <c r="E578" s="192">
        <f t="shared" si="62"/>
        <v>0</v>
      </c>
      <c r="F578" s="192">
        <f t="shared" si="62"/>
        <v>0</v>
      </c>
      <c r="G578" s="192">
        <f t="shared" si="62"/>
        <v>0</v>
      </c>
      <c r="H578" s="192">
        <f t="shared" si="62"/>
        <v>0</v>
      </c>
      <c r="I578" s="193">
        <f t="shared" si="62"/>
        <v>0</v>
      </c>
    </row>
    <row r="579" spans="1:9" ht="12.75" customHeight="1" x14ac:dyDescent="0.2">
      <c r="A579" s="55" t="str">
        <f>"            "&amp;Labels!B116</f>
        <v xml:space="preserve">            Q3</v>
      </c>
      <c r="B579" s="192">
        <f t="shared" si="62"/>
        <v>0</v>
      </c>
      <c r="C579" s="192">
        <f t="shared" si="62"/>
        <v>0</v>
      </c>
      <c r="D579" s="192">
        <f t="shared" si="62"/>
        <v>0</v>
      </c>
      <c r="E579" s="192">
        <f t="shared" si="62"/>
        <v>0</v>
      </c>
      <c r="F579" s="192">
        <f t="shared" si="62"/>
        <v>0</v>
      </c>
      <c r="G579" s="192">
        <f t="shared" si="62"/>
        <v>0</v>
      </c>
      <c r="H579" s="192">
        <f t="shared" si="62"/>
        <v>0</v>
      </c>
      <c r="I579" s="193">
        <f t="shared" si="62"/>
        <v>0</v>
      </c>
    </row>
    <row r="580" spans="1:9" ht="12.75" customHeight="1" x14ac:dyDescent="0.2">
      <c r="A580" s="55" t="str">
        <f>"            "&amp;Labels!B117</f>
        <v xml:space="preserve">            Q4</v>
      </c>
      <c r="B580" s="192">
        <f t="shared" si="62"/>
        <v>0</v>
      </c>
      <c r="C580" s="192">
        <f t="shared" si="62"/>
        <v>0</v>
      </c>
      <c r="D580" s="192">
        <f t="shared" si="62"/>
        <v>0</v>
      </c>
      <c r="E580" s="192">
        <f t="shared" si="62"/>
        <v>0</v>
      </c>
      <c r="F580" s="192">
        <f t="shared" si="62"/>
        <v>0</v>
      </c>
      <c r="G580" s="192">
        <f t="shared" si="62"/>
        <v>0</v>
      </c>
      <c r="H580" s="192">
        <f t="shared" si="62"/>
        <v>0</v>
      </c>
      <c r="I580" s="193">
        <f t="shared" si="62"/>
        <v>0</v>
      </c>
    </row>
    <row r="581" spans="1:9" ht="12.75" customHeight="1" x14ac:dyDescent="0.2">
      <c r="A581" s="55" t="str">
        <f>"            "&amp;Labels!C113</f>
        <v xml:space="preserve">            Total</v>
      </c>
      <c r="B581" s="191">
        <f t="shared" si="62"/>
        <v>0</v>
      </c>
      <c r="C581" s="191">
        <f t="shared" si="62"/>
        <v>0</v>
      </c>
      <c r="D581" s="191">
        <f t="shared" si="62"/>
        <v>0</v>
      </c>
      <c r="E581" s="191">
        <f t="shared" si="62"/>
        <v>0</v>
      </c>
      <c r="F581" s="191">
        <f t="shared" si="62"/>
        <v>0</v>
      </c>
      <c r="G581" s="191">
        <f t="shared" si="62"/>
        <v>0</v>
      </c>
      <c r="H581" s="191">
        <f t="shared" si="62"/>
        <v>0</v>
      </c>
      <c r="I581" s="171">
        <f t="shared" si="62"/>
        <v>0</v>
      </c>
    </row>
    <row r="582" spans="1:9" ht="12.75" customHeight="1" x14ac:dyDescent="0.2">
      <c r="A582" s="55" t="str">
        <f>"         "&amp;Labels!C95</f>
        <v xml:space="preserve">         Total</v>
      </c>
      <c r="B582" s="191">
        <f t="shared" si="62"/>
        <v>0</v>
      </c>
      <c r="C582" s="191">
        <f t="shared" si="62"/>
        <v>0</v>
      </c>
      <c r="D582" s="191">
        <f t="shared" si="62"/>
        <v>0</v>
      </c>
      <c r="E582" s="191">
        <f t="shared" si="62"/>
        <v>0</v>
      </c>
      <c r="F582" s="191">
        <f t="shared" si="62"/>
        <v>0</v>
      </c>
      <c r="G582" s="191">
        <f t="shared" si="62"/>
        <v>0</v>
      </c>
      <c r="H582" s="191">
        <f t="shared" si="62"/>
        <v>0</v>
      </c>
      <c r="I582" s="171">
        <f t="shared" si="62"/>
        <v>0</v>
      </c>
    </row>
    <row r="583" spans="1:9" ht="12.75" customHeight="1" x14ac:dyDescent="0.2">
      <c r="A583" s="55" t="str">
        <f>"            "&amp;Labels!B114</f>
        <v xml:space="preserve">            Q1</v>
      </c>
      <c r="B583" s="192">
        <f t="shared" si="62"/>
        <v>0</v>
      </c>
      <c r="C583" s="192">
        <f t="shared" si="62"/>
        <v>0</v>
      </c>
      <c r="D583" s="192">
        <f t="shared" si="62"/>
        <v>0</v>
      </c>
      <c r="E583" s="192">
        <f t="shared" si="62"/>
        <v>0</v>
      </c>
      <c r="F583" s="192">
        <f t="shared" si="62"/>
        <v>0</v>
      </c>
      <c r="G583" s="192">
        <f t="shared" si="62"/>
        <v>0</v>
      </c>
      <c r="H583" s="192">
        <f t="shared" si="62"/>
        <v>0</v>
      </c>
      <c r="I583" s="193">
        <f t="shared" si="62"/>
        <v>0</v>
      </c>
    </row>
    <row r="584" spans="1:9" ht="12.75" customHeight="1" x14ac:dyDescent="0.2">
      <c r="A584" s="55" t="str">
        <f>"            "&amp;Labels!B115</f>
        <v xml:space="preserve">            Q2</v>
      </c>
      <c r="B584" s="192">
        <f t="shared" si="62"/>
        <v>0</v>
      </c>
      <c r="C584" s="192">
        <f t="shared" si="62"/>
        <v>0</v>
      </c>
      <c r="D584" s="192">
        <f t="shared" si="62"/>
        <v>0</v>
      </c>
      <c r="E584" s="192">
        <f t="shared" si="62"/>
        <v>0</v>
      </c>
      <c r="F584" s="192">
        <f t="shared" si="62"/>
        <v>0</v>
      </c>
      <c r="G584" s="192">
        <f t="shared" si="62"/>
        <v>0</v>
      </c>
      <c r="H584" s="192">
        <f t="shared" si="62"/>
        <v>0</v>
      </c>
      <c r="I584" s="193">
        <f t="shared" si="62"/>
        <v>0</v>
      </c>
    </row>
    <row r="585" spans="1:9" ht="12.75" customHeight="1" x14ac:dyDescent="0.2">
      <c r="A585" s="55" t="str">
        <f>"            "&amp;Labels!B116</f>
        <v xml:space="preserve">            Q3</v>
      </c>
      <c r="B585" s="192">
        <f t="shared" si="62"/>
        <v>0</v>
      </c>
      <c r="C585" s="192">
        <f t="shared" si="62"/>
        <v>0</v>
      </c>
      <c r="D585" s="192">
        <f t="shared" si="62"/>
        <v>0</v>
      </c>
      <c r="E585" s="192">
        <f t="shared" si="62"/>
        <v>0</v>
      </c>
      <c r="F585" s="192">
        <f t="shared" si="62"/>
        <v>0</v>
      </c>
      <c r="G585" s="192">
        <f t="shared" si="62"/>
        <v>0</v>
      </c>
      <c r="H585" s="192">
        <f t="shared" si="62"/>
        <v>0</v>
      </c>
      <c r="I585" s="193">
        <f t="shared" si="62"/>
        <v>0</v>
      </c>
    </row>
    <row r="586" spans="1:9" ht="12.75" customHeight="1" x14ac:dyDescent="0.2">
      <c r="A586" s="55" t="str">
        <f>"            "&amp;Labels!B117</f>
        <v xml:space="preserve">            Q4</v>
      </c>
      <c r="B586" s="192">
        <f t="shared" si="62"/>
        <v>0</v>
      </c>
      <c r="C586" s="192">
        <f t="shared" si="62"/>
        <v>0</v>
      </c>
      <c r="D586" s="192">
        <f t="shared" si="62"/>
        <v>0</v>
      </c>
      <c r="E586" s="192">
        <f t="shared" si="62"/>
        <v>0</v>
      </c>
      <c r="F586" s="192">
        <f t="shared" si="62"/>
        <v>0</v>
      </c>
      <c r="G586" s="192">
        <f t="shared" si="62"/>
        <v>0</v>
      </c>
      <c r="H586" s="192">
        <f t="shared" si="62"/>
        <v>0</v>
      </c>
      <c r="I586" s="193">
        <f t="shared" si="62"/>
        <v>0</v>
      </c>
    </row>
    <row r="587" spans="1:9" ht="12.75" customHeight="1" x14ac:dyDescent="0.2">
      <c r="A587" s="55" t="str">
        <f>"            "&amp;Labels!C113</f>
        <v xml:space="preserve">            Total</v>
      </c>
      <c r="B587" s="191">
        <f t="shared" ref="B587:I587" si="63">SUM(B466,B524)</f>
        <v>0</v>
      </c>
      <c r="C587" s="191">
        <f t="shared" si="63"/>
        <v>0</v>
      </c>
      <c r="D587" s="191">
        <f t="shared" si="63"/>
        <v>0</v>
      </c>
      <c r="E587" s="191">
        <f t="shared" si="63"/>
        <v>0</v>
      </c>
      <c r="F587" s="191">
        <f t="shared" si="63"/>
        <v>0</v>
      </c>
      <c r="G587" s="191">
        <f t="shared" si="63"/>
        <v>0</v>
      </c>
      <c r="H587" s="191">
        <f t="shared" si="63"/>
        <v>0</v>
      </c>
      <c r="I587" s="171">
        <f t="shared" si="63"/>
        <v>0</v>
      </c>
    </row>
    <row r="588" spans="1:9" ht="12.75" customHeight="1" x14ac:dyDescent="0.2">
      <c r="A588" s="55" t="str">
        <f>"      "&amp;Labels!B93</f>
        <v xml:space="preserve">      Indirect</v>
      </c>
      <c r="B588" s="191"/>
      <c r="C588" s="191"/>
      <c r="D588" s="191"/>
      <c r="E588" s="191"/>
      <c r="F588" s="191"/>
      <c r="G588" s="191"/>
      <c r="H588" s="191"/>
      <c r="I588" s="171"/>
    </row>
    <row r="589" spans="1:9" ht="12.75" customHeight="1" x14ac:dyDescent="0.2">
      <c r="A589" s="55" t="str">
        <f>"         "&amp;Labels!B96</f>
        <v xml:space="preserve">         Direct</v>
      </c>
      <c r="B589" s="191"/>
      <c r="C589" s="191"/>
      <c r="D589" s="191"/>
      <c r="E589" s="191"/>
      <c r="F589" s="191"/>
      <c r="G589" s="191"/>
      <c r="H589" s="191"/>
      <c r="I589" s="171"/>
    </row>
    <row r="590" spans="1:9" ht="12.75" customHeight="1" x14ac:dyDescent="0.2">
      <c r="A590" s="55" t="str">
        <f>"            "&amp;Labels!B114</f>
        <v xml:space="preserve">            Q1</v>
      </c>
      <c r="B590" s="192">
        <f t="shared" ref="B590:I594" si="64">SUM(B474,B532)</f>
        <v>0</v>
      </c>
      <c r="C590" s="192">
        <f t="shared" si="64"/>
        <v>0</v>
      </c>
      <c r="D590" s="192">
        <f t="shared" si="64"/>
        <v>0</v>
      </c>
      <c r="E590" s="192">
        <f t="shared" si="64"/>
        <v>0</v>
      </c>
      <c r="F590" s="192">
        <f t="shared" si="64"/>
        <v>0</v>
      </c>
      <c r="G590" s="192">
        <f t="shared" si="64"/>
        <v>0</v>
      </c>
      <c r="H590" s="192">
        <f t="shared" si="64"/>
        <v>0</v>
      </c>
      <c r="I590" s="193">
        <f t="shared" si="64"/>
        <v>0</v>
      </c>
    </row>
    <row r="591" spans="1:9" ht="12.75" customHeight="1" x14ac:dyDescent="0.2">
      <c r="A591" s="55" t="str">
        <f>"            "&amp;Labels!B115</f>
        <v xml:space="preserve">            Q2</v>
      </c>
      <c r="B591" s="192">
        <f t="shared" si="64"/>
        <v>0</v>
      </c>
      <c r="C591" s="192">
        <f t="shared" si="64"/>
        <v>0</v>
      </c>
      <c r="D591" s="192">
        <f t="shared" si="64"/>
        <v>0</v>
      </c>
      <c r="E591" s="192">
        <f t="shared" si="64"/>
        <v>0</v>
      </c>
      <c r="F591" s="192">
        <f t="shared" si="64"/>
        <v>0</v>
      </c>
      <c r="G591" s="192">
        <f t="shared" si="64"/>
        <v>0</v>
      </c>
      <c r="H591" s="192">
        <f t="shared" si="64"/>
        <v>0</v>
      </c>
      <c r="I591" s="193">
        <f t="shared" si="64"/>
        <v>0</v>
      </c>
    </row>
    <row r="592" spans="1:9" ht="12.75" customHeight="1" x14ac:dyDescent="0.2">
      <c r="A592" s="55" t="str">
        <f>"            "&amp;Labels!B116</f>
        <v xml:space="preserve">            Q3</v>
      </c>
      <c r="B592" s="192">
        <f t="shared" si="64"/>
        <v>0</v>
      </c>
      <c r="C592" s="192">
        <f t="shared" si="64"/>
        <v>0</v>
      </c>
      <c r="D592" s="192">
        <f t="shared" si="64"/>
        <v>0</v>
      </c>
      <c r="E592" s="192">
        <f t="shared" si="64"/>
        <v>0</v>
      </c>
      <c r="F592" s="192">
        <f t="shared" si="64"/>
        <v>0</v>
      </c>
      <c r="G592" s="192">
        <f t="shared" si="64"/>
        <v>0</v>
      </c>
      <c r="H592" s="192">
        <f t="shared" si="64"/>
        <v>0</v>
      </c>
      <c r="I592" s="193">
        <f t="shared" si="64"/>
        <v>0</v>
      </c>
    </row>
    <row r="593" spans="1:9" ht="12.75" customHeight="1" x14ac:dyDescent="0.2">
      <c r="A593" s="55" t="str">
        <f>"            "&amp;Labels!B117</f>
        <v xml:space="preserve">            Q4</v>
      </c>
      <c r="B593" s="192">
        <f t="shared" si="64"/>
        <v>0</v>
      </c>
      <c r="C593" s="192">
        <f t="shared" si="64"/>
        <v>0</v>
      </c>
      <c r="D593" s="192">
        <f t="shared" si="64"/>
        <v>0</v>
      </c>
      <c r="E593" s="192">
        <f t="shared" si="64"/>
        <v>0</v>
      </c>
      <c r="F593" s="192">
        <f t="shared" si="64"/>
        <v>0</v>
      </c>
      <c r="G593" s="192">
        <f t="shared" si="64"/>
        <v>0</v>
      </c>
      <c r="H593" s="192">
        <f t="shared" si="64"/>
        <v>0</v>
      </c>
      <c r="I593" s="193">
        <f t="shared" si="64"/>
        <v>0</v>
      </c>
    </row>
    <row r="594" spans="1:9" ht="12.75" customHeight="1" x14ac:dyDescent="0.2">
      <c r="A594" s="55" t="str">
        <f>"            "&amp;Labels!C113</f>
        <v xml:space="preserve">            Total</v>
      </c>
      <c r="B594" s="191">
        <f t="shared" si="64"/>
        <v>0</v>
      </c>
      <c r="C594" s="191">
        <f t="shared" si="64"/>
        <v>0</v>
      </c>
      <c r="D594" s="191">
        <f t="shared" si="64"/>
        <v>0</v>
      </c>
      <c r="E594" s="191">
        <f t="shared" si="64"/>
        <v>0</v>
      </c>
      <c r="F594" s="191">
        <f t="shared" si="64"/>
        <v>0</v>
      </c>
      <c r="G594" s="191">
        <f t="shared" si="64"/>
        <v>0</v>
      </c>
      <c r="H594" s="191">
        <f t="shared" si="64"/>
        <v>0</v>
      </c>
      <c r="I594" s="171">
        <f t="shared" si="64"/>
        <v>0</v>
      </c>
    </row>
    <row r="595" spans="1:9" ht="12.75" customHeight="1" x14ac:dyDescent="0.2">
      <c r="A595" s="55" t="str">
        <f>"         "&amp;Labels!B97</f>
        <v xml:space="preserve">         Indirect</v>
      </c>
      <c r="B595" s="191"/>
      <c r="C595" s="191"/>
      <c r="D595" s="191"/>
      <c r="E595" s="191"/>
      <c r="F595" s="191"/>
      <c r="G595" s="191"/>
      <c r="H595" s="191"/>
      <c r="I595" s="171"/>
    </row>
    <row r="596" spans="1:9" ht="12.75" customHeight="1" x14ac:dyDescent="0.2">
      <c r="A596" s="55" t="str">
        <f>"            "&amp;Labels!B114</f>
        <v xml:space="preserve">            Q1</v>
      </c>
      <c r="B596" s="192">
        <f t="shared" ref="B596:I605" si="65">SUM(B480,B538)</f>
        <v>0</v>
      </c>
      <c r="C596" s="192">
        <f t="shared" si="65"/>
        <v>0</v>
      </c>
      <c r="D596" s="192">
        <f t="shared" si="65"/>
        <v>0</v>
      </c>
      <c r="E596" s="192">
        <f t="shared" si="65"/>
        <v>0</v>
      </c>
      <c r="F596" s="192">
        <f t="shared" si="65"/>
        <v>0</v>
      </c>
      <c r="G596" s="192">
        <f t="shared" si="65"/>
        <v>0</v>
      </c>
      <c r="H596" s="192">
        <f t="shared" si="65"/>
        <v>0</v>
      </c>
      <c r="I596" s="193">
        <f t="shared" si="65"/>
        <v>0</v>
      </c>
    </row>
    <row r="597" spans="1:9" ht="12.75" customHeight="1" x14ac:dyDescent="0.2">
      <c r="A597" s="55" t="str">
        <f>"            "&amp;Labels!B115</f>
        <v xml:space="preserve">            Q2</v>
      </c>
      <c r="B597" s="192">
        <f t="shared" si="65"/>
        <v>0</v>
      </c>
      <c r="C597" s="192">
        <f t="shared" si="65"/>
        <v>0</v>
      </c>
      <c r="D597" s="192">
        <f t="shared" si="65"/>
        <v>0</v>
      </c>
      <c r="E597" s="192">
        <f t="shared" si="65"/>
        <v>0</v>
      </c>
      <c r="F597" s="192">
        <f t="shared" si="65"/>
        <v>0</v>
      </c>
      <c r="G597" s="192">
        <f t="shared" si="65"/>
        <v>0</v>
      </c>
      <c r="H597" s="192">
        <f t="shared" si="65"/>
        <v>0</v>
      </c>
      <c r="I597" s="193">
        <f t="shared" si="65"/>
        <v>0</v>
      </c>
    </row>
    <row r="598" spans="1:9" ht="12.75" customHeight="1" x14ac:dyDescent="0.2">
      <c r="A598" s="55" t="str">
        <f>"            "&amp;Labels!B116</f>
        <v xml:space="preserve">            Q3</v>
      </c>
      <c r="B598" s="192">
        <f t="shared" si="65"/>
        <v>0</v>
      </c>
      <c r="C598" s="192">
        <f t="shared" si="65"/>
        <v>0</v>
      </c>
      <c r="D598" s="192">
        <f t="shared" si="65"/>
        <v>0</v>
      </c>
      <c r="E598" s="192">
        <f t="shared" si="65"/>
        <v>0</v>
      </c>
      <c r="F598" s="192">
        <f t="shared" si="65"/>
        <v>0</v>
      </c>
      <c r="G598" s="192">
        <f t="shared" si="65"/>
        <v>0</v>
      </c>
      <c r="H598" s="192">
        <f t="shared" si="65"/>
        <v>0</v>
      </c>
      <c r="I598" s="193">
        <f t="shared" si="65"/>
        <v>0</v>
      </c>
    </row>
    <row r="599" spans="1:9" ht="12.75" customHeight="1" x14ac:dyDescent="0.2">
      <c r="A599" s="55" t="str">
        <f>"            "&amp;Labels!B117</f>
        <v xml:space="preserve">            Q4</v>
      </c>
      <c r="B599" s="192">
        <f t="shared" si="65"/>
        <v>0</v>
      </c>
      <c r="C599" s="192">
        <f t="shared" si="65"/>
        <v>0</v>
      </c>
      <c r="D599" s="192">
        <f t="shared" si="65"/>
        <v>0</v>
      </c>
      <c r="E599" s="192">
        <f t="shared" si="65"/>
        <v>0</v>
      </c>
      <c r="F599" s="192">
        <f t="shared" si="65"/>
        <v>0</v>
      </c>
      <c r="G599" s="192">
        <f t="shared" si="65"/>
        <v>0</v>
      </c>
      <c r="H599" s="192">
        <f t="shared" si="65"/>
        <v>0</v>
      </c>
      <c r="I599" s="193">
        <f t="shared" si="65"/>
        <v>0</v>
      </c>
    </row>
    <row r="600" spans="1:9" ht="12.75" customHeight="1" x14ac:dyDescent="0.2">
      <c r="A600" s="55" t="str">
        <f>"            "&amp;Labels!C113</f>
        <v xml:space="preserve">            Total</v>
      </c>
      <c r="B600" s="191">
        <f t="shared" si="65"/>
        <v>0</v>
      </c>
      <c r="C600" s="191">
        <f t="shared" si="65"/>
        <v>0</v>
      </c>
      <c r="D600" s="191">
        <f t="shared" si="65"/>
        <v>0</v>
      </c>
      <c r="E600" s="191">
        <f t="shared" si="65"/>
        <v>0</v>
      </c>
      <c r="F600" s="191">
        <f t="shared" si="65"/>
        <v>0</v>
      </c>
      <c r="G600" s="191">
        <f t="shared" si="65"/>
        <v>0</v>
      </c>
      <c r="H600" s="191">
        <f t="shared" si="65"/>
        <v>0</v>
      </c>
      <c r="I600" s="171">
        <f t="shared" si="65"/>
        <v>0</v>
      </c>
    </row>
    <row r="601" spans="1:9" ht="12.75" customHeight="1" x14ac:dyDescent="0.2">
      <c r="A601" s="55" t="str">
        <f>"         "&amp;Labels!C95</f>
        <v xml:space="preserve">         Total</v>
      </c>
      <c r="B601" s="191">
        <f t="shared" si="65"/>
        <v>0</v>
      </c>
      <c r="C601" s="191">
        <f t="shared" si="65"/>
        <v>0</v>
      </c>
      <c r="D601" s="191">
        <f t="shared" si="65"/>
        <v>0</v>
      </c>
      <c r="E601" s="191">
        <f t="shared" si="65"/>
        <v>0</v>
      </c>
      <c r="F601" s="191">
        <f t="shared" si="65"/>
        <v>0</v>
      </c>
      <c r="G601" s="191">
        <f t="shared" si="65"/>
        <v>0</v>
      </c>
      <c r="H601" s="191">
        <f t="shared" si="65"/>
        <v>0</v>
      </c>
      <c r="I601" s="171">
        <f t="shared" si="65"/>
        <v>0</v>
      </c>
    </row>
    <row r="602" spans="1:9" ht="12.75" customHeight="1" x14ac:dyDescent="0.2">
      <c r="A602" s="55" t="str">
        <f>"            "&amp;Labels!B114</f>
        <v xml:space="preserve">            Q1</v>
      </c>
      <c r="B602" s="192">
        <f t="shared" si="65"/>
        <v>0</v>
      </c>
      <c r="C602" s="192">
        <f t="shared" si="65"/>
        <v>0</v>
      </c>
      <c r="D602" s="192">
        <f t="shared" si="65"/>
        <v>0</v>
      </c>
      <c r="E602" s="192">
        <f t="shared" si="65"/>
        <v>0</v>
      </c>
      <c r="F602" s="192">
        <f t="shared" si="65"/>
        <v>0</v>
      </c>
      <c r="G602" s="192">
        <f t="shared" si="65"/>
        <v>0</v>
      </c>
      <c r="H602" s="192">
        <f t="shared" si="65"/>
        <v>0</v>
      </c>
      <c r="I602" s="193">
        <f t="shared" si="65"/>
        <v>0</v>
      </c>
    </row>
    <row r="603" spans="1:9" ht="12.75" customHeight="1" x14ac:dyDescent="0.2">
      <c r="A603" s="55" t="str">
        <f>"            "&amp;Labels!B115</f>
        <v xml:space="preserve">            Q2</v>
      </c>
      <c r="B603" s="192">
        <f t="shared" si="65"/>
        <v>0</v>
      </c>
      <c r="C603" s="192">
        <f t="shared" si="65"/>
        <v>0</v>
      </c>
      <c r="D603" s="192">
        <f t="shared" si="65"/>
        <v>0</v>
      </c>
      <c r="E603" s="192">
        <f t="shared" si="65"/>
        <v>0</v>
      </c>
      <c r="F603" s="192">
        <f t="shared" si="65"/>
        <v>0</v>
      </c>
      <c r="G603" s="192">
        <f t="shared" si="65"/>
        <v>0</v>
      </c>
      <c r="H603" s="192">
        <f t="shared" si="65"/>
        <v>0</v>
      </c>
      <c r="I603" s="193">
        <f t="shared" si="65"/>
        <v>0</v>
      </c>
    </row>
    <row r="604" spans="1:9" ht="12.75" customHeight="1" x14ac:dyDescent="0.2">
      <c r="A604" s="55" t="str">
        <f>"            "&amp;Labels!B116</f>
        <v xml:space="preserve">            Q3</v>
      </c>
      <c r="B604" s="192">
        <f t="shared" si="65"/>
        <v>0</v>
      </c>
      <c r="C604" s="192">
        <f t="shared" si="65"/>
        <v>0</v>
      </c>
      <c r="D604" s="192">
        <f t="shared" si="65"/>
        <v>0</v>
      </c>
      <c r="E604" s="192">
        <f t="shared" si="65"/>
        <v>0</v>
      </c>
      <c r="F604" s="192">
        <f t="shared" si="65"/>
        <v>0</v>
      </c>
      <c r="G604" s="192">
        <f t="shared" si="65"/>
        <v>0</v>
      </c>
      <c r="H604" s="192">
        <f t="shared" si="65"/>
        <v>0</v>
      </c>
      <c r="I604" s="193">
        <f t="shared" si="65"/>
        <v>0</v>
      </c>
    </row>
    <row r="605" spans="1:9" ht="12.75" customHeight="1" x14ac:dyDescent="0.2">
      <c r="A605" s="55" t="str">
        <f>"            "&amp;Labels!B117</f>
        <v xml:space="preserve">            Q4</v>
      </c>
      <c r="B605" s="192">
        <f t="shared" si="65"/>
        <v>0</v>
      </c>
      <c r="C605" s="192">
        <f t="shared" si="65"/>
        <v>0</v>
      </c>
      <c r="D605" s="192">
        <f t="shared" si="65"/>
        <v>0</v>
      </c>
      <c r="E605" s="192">
        <f t="shared" si="65"/>
        <v>0</v>
      </c>
      <c r="F605" s="192">
        <f t="shared" si="65"/>
        <v>0</v>
      </c>
      <c r="G605" s="192">
        <f t="shared" si="65"/>
        <v>0</v>
      </c>
      <c r="H605" s="192">
        <f t="shared" si="65"/>
        <v>0</v>
      </c>
      <c r="I605" s="193">
        <f t="shared" si="65"/>
        <v>0</v>
      </c>
    </row>
    <row r="606" spans="1:9" ht="12.75" customHeight="1" x14ac:dyDescent="0.2">
      <c r="A606" s="55" t="str">
        <f>"            "&amp;Labels!C113</f>
        <v xml:space="preserve">            Total</v>
      </c>
      <c r="B606" s="191">
        <f t="shared" ref="B606:I606" si="66">SUM(B485,B543)</f>
        <v>0</v>
      </c>
      <c r="C606" s="191">
        <f t="shared" si="66"/>
        <v>0</v>
      </c>
      <c r="D606" s="191">
        <f t="shared" si="66"/>
        <v>0</v>
      </c>
      <c r="E606" s="191">
        <f t="shared" si="66"/>
        <v>0</v>
      </c>
      <c r="F606" s="191">
        <f t="shared" si="66"/>
        <v>0</v>
      </c>
      <c r="G606" s="191">
        <f t="shared" si="66"/>
        <v>0</v>
      </c>
      <c r="H606" s="191">
        <f t="shared" si="66"/>
        <v>0</v>
      </c>
      <c r="I606" s="171">
        <f t="shared" si="66"/>
        <v>0</v>
      </c>
    </row>
    <row r="607" spans="1:9" ht="12.75" customHeight="1" x14ac:dyDescent="0.2">
      <c r="A607" s="52" t="str">
        <f>"      "&amp;Labels!C91</f>
        <v xml:space="preserve">      Total</v>
      </c>
      <c r="B607" s="190">
        <f t="shared" ref="B607:I607" si="67">SUM(B491,B549)</f>
        <v>0</v>
      </c>
      <c r="C607" s="190">
        <f t="shared" si="67"/>
        <v>0</v>
      </c>
      <c r="D607" s="190">
        <f t="shared" si="67"/>
        <v>0</v>
      </c>
      <c r="E607" s="190">
        <f t="shared" si="67"/>
        <v>0</v>
      </c>
      <c r="F607" s="190">
        <f t="shared" si="67"/>
        <v>0</v>
      </c>
      <c r="G607" s="190">
        <f t="shared" si="67"/>
        <v>0</v>
      </c>
      <c r="H607" s="190">
        <f t="shared" si="67"/>
        <v>0</v>
      </c>
      <c r="I607" s="170">
        <f t="shared" si="67"/>
        <v>0</v>
      </c>
    </row>
    <row r="608" spans="1:9" ht="12.75" customHeight="1" x14ac:dyDescent="0.2">
      <c r="A608" s="55" t="str">
        <f>"         "&amp;Labels!B96</f>
        <v xml:space="preserve">         Direct</v>
      </c>
      <c r="B608" s="191"/>
      <c r="C608" s="191"/>
      <c r="D608" s="191"/>
      <c r="E608" s="191"/>
      <c r="F608" s="191"/>
      <c r="G608" s="191"/>
      <c r="H608" s="191"/>
      <c r="I608" s="171"/>
    </row>
    <row r="609" spans="1:9" ht="12.75" customHeight="1" x14ac:dyDescent="0.2">
      <c r="A609" s="55" t="str">
        <f>"            "&amp;Labels!B114</f>
        <v xml:space="preserve">            Q1</v>
      </c>
      <c r="B609" s="192">
        <f t="shared" ref="B609:I613" si="68">SUM(B493,B551)</f>
        <v>0</v>
      </c>
      <c r="C609" s="192">
        <f t="shared" si="68"/>
        <v>0</v>
      </c>
      <c r="D609" s="192">
        <f t="shared" si="68"/>
        <v>0</v>
      </c>
      <c r="E609" s="192">
        <f t="shared" si="68"/>
        <v>0</v>
      </c>
      <c r="F609" s="192">
        <f t="shared" si="68"/>
        <v>0</v>
      </c>
      <c r="G609" s="192">
        <f t="shared" si="68"/>
        <v>0</v>
      </c>
      <c r="H609" s="192">
        <f t="shared" si="68"/>
        <v>0</v>
      </c>
      <c r="I609" s="193">
        <f t="shared" si="68"/>
        <v>0</v>
      </c>
    </row>
    <row r="610" spans="1:9" ht="12.75" customHeight="1" x14ac:dyDescent="0.2">
      <c r="A610" s="55" t="str">
        <f>"            "&amp;Labels!B115</f>
        <v xml:space="preserve">            Q2</v>
      </c>
      <c r="B610" s="192">
        <f t="shared" si="68"/>
        <v>0</v>
      </c>
      <c r="C610" s="192">
        <f t="shared" si="68"/>
        <v>0</v>
      </c>
      <c r="D610" s="192">
        <f t="shared" si="68"/>
        <v>0</v>
      </c>
      <c r="E610" s="192">
        <f t="shared" si="68"/>
        <v>0</v>
      </c>
      <c r="F610" s="192">
        <f t="shared" si="68"/>
        <v>0</v>
      </c>
      <c r="G610" s="192">
        <f t="shared" si="68"/>
        <v>0</v>
      </c>
      <c r="H610" s="192">
        <f t="shared" si="68"/>
        <v>0</v>
      </c>
      <c r="I610" s="193">
        <f t="shared" si="68"/>
        <v>0</v>
      </c>
    </row>
    <row r="611" spans="1:9" ht="12.75" customHeight="1" x14ac:dyDescent="0.2">
      <c r="A611" s="55" t="str">
        <f>"            "&amp;Labels!B116</f>
        <v xml:space="preserve">            Q3</v>
      </c>
      <c r="B611" s="192">
        <f t="shared" si="68"/>
        <v>0</v>
      </c>
      <c r="C611" s="192">
        <f t="shared" si="68"/>
        <v>0</v>
      </c>
      <c r="D611" s="192">
        <f t="shared" si="68"/>
        <v>0</v>
      </c>
      <c r="E611" s="192">
        <f t="shared" si="68"/>
        <v>0</v>
      </c>
      <c r="F611" s="192">
        <f t="shared" si="68"/>
        <v>0</v>
      </c>
      <c r="G611" s="192">
        <f t="shared" si="68"/>
        <v>0</v>
      </c>
      <c r="H611" s="192">
        <f t="shared" si="68"/>
        <v>0</v>
      </c>
      <c r="I611" s="193">
        <f t="shared" si="68"/>
        <v>0</v>
      </c>
    </row>
    <row r="612" spans="1:9" ht="12.75" customHeight="1" x14ac:dyDescent="0.2">
      <c r="A612" s="55" t="str">
        <f>"            "&amp;Labels!B117</f>
        <v xml:space="preserve">            Q4</v>
      </c>
      <c r="B612" s="192">
        <f t="shared" si="68"/>
        <v>0</v>
      </c>
      <c r="C612" s="192">
        <f t="shared" si="68"/>
        <v>0</v>
      </c>
      <c r="D612" s="192">
        <f t="shared" si="68"/>
        <v>0</v>
      </c>
      <c r="E612" s="192">
        <f t="shared" si="68"/>
        <v>0</v>
      </c>
      <c r="F612" s="192">
        <f t="shared" si="68"/>
        <v>0</v>
      </c>
      <c r="G612" s="192">
        <f t="shared" si="68"/>
        <v>0</v>
      </c>
      <c r="H612" s="192">
        <f t="shared" si="68"/>
        <v>0</v>
      </c>
      <c r="I612" s="193">
        <f t="shared" si="68"/>
        <v>0</v>
      </c>
    </row>
    <row r="613" spans="1:9" ht="12.75" customHeight="1" x14ac:dyDescent="0.2">
      <c r="A613" s="55" t="str">
        <f>"            "&amp;Labels!C113</f>
        <v xml:space="preserve">            Total</v>
      </c>
      <c r="B613" s="191">
        <f t="shared" si="68"/>
        <v>0</v>
      </c>
      <c r="C613" s="191">
        <f t="shared" si="68"/>
        <v>0</v>
      </c>
      <c r="D613" s="191">
        <f t="shared" si="68"/>
        <v>0</v>
      </c>
      <c r="E613" s="191">
        <f t="shared" si="68"/>
        <v>0</v>
      </c>
      <c r="F613" s="191">
        <f t="shared" si="68"/>
        <v>0</v>
      </c>
      <c r="G613" s="191">
        <f t="shared" si="68"/>
        <v>0</v>
      </c>
      <c r="H613" s="191">
        <f t="shared" si="68"/>
        <v>0</v>
      </c>
      <c r="I613" s="171">
        <f t="shared" si="68"/>
        <v>0</v>
      </c>
    </row>
    <row r="614" spans="1:9" ht="12.75" customHeight="1" x14ac:dyDescent="0.2">
      <c r="A614" s="55" t="str">
        <f>"         "&amp;Labels!B97</f>
        <v xml:space="preserve">         Indirect</v>
      </c>
      <c r="B614" s="191"/>
      <c r="C614" s="191"/>
      <c r="D614" s="191"/>
      <c r="E614" s="191"/>
      <c r="F614" s="191"/>
      <c r="G614" s="191"/>
      <c r="H614" s="191"/>
      <c r="I614" s="171"/>
    </row>
    <row r="615" spans="1:9" ht="12.75" customHeight="1" x14ac:dyDescent="0.2">
      <c r="A615" s="55" t="str">
        <f>"            "&amp;Labels!B114</f>
        <v xml:space="preserve">            Q1</v>
      </c>
      <c r="B615" s="192">
        <f t="shared" ref="B615:I619" si="69">SUM(B499,B557)</f>
        <v>0</v>
      </c>
      <c r="C615" s="192">
        <f t="shared" si="69"/>
        <v>0</v>
      </c>
      <c r="D615" s="192">
        <f t="shared" si="69"/>
        <v>0</v>
      </c>
      <c r="E615" s="192">
        <f t="shared" si="69"/>
        <v>0</v>
      </c>
      <c r="F615" s="192">
        <f t="shared" si="69"/>
        <v>0</v>
      </c>
      <c r="G615" s="192">
        <f t="shared" si="69"/>
        <v>0</v>
      </c>
      <c r="H615" s="192">
        <f t="shared" si="69"/>
        <v>0</v>
      </c>
      <c r="I615" s="193">
        <f t="shared" si="69"/>
        <v>0</v>
      </c>
    </row>
    <row r="616" spans="1:9" ht="12.75" customHeight="1" x14ac:dyDescent="0.2">
      <c r="A616" s="55" t="str">
        <f>"            "&amp;Labels!B115</f>
        <v xml:space="preserve">            Q2</v>
      </c>
      <c r="B616" s="192">
        <f t="shared" si="69"/>
        <v>0</v>
      </c>
      <c r="C616" s="192">
        <f t="shared" si="69"/>
        <v>0</v>
      </c>
      <c r="D616" s="192">
        <f t="shared" si="69"/>
        <v>0</v>
      </c>
      <c r="E616" s="192">
        <f t="shared" si="69"/>
        <v>0</v>
      </c>
      <c r="F616" s="192">
        <f t="shared" si="69"/>
        <v>0</v>
      </c>
      <c r="G616" s="192">
        <f t="shared" si="69"/>
        <v>0</v>
      </c>
      <c r="H616" s="192">
        <f t="shared" si="69"/>
        <v>0</v>
      </c>
      <c r="I616" s="193">
        <f t="shared" si="69"/>
        <v>0</v>
      </c>
    </row>
    <row r="617" spans="1:9" ht="12.75" customHeight="1" x14ac:dyDescent="0.2">
      <c r="A617" s="55" t="str">
        <f>"            "&amp;Labels!B116</f>
        <v xml:space="preserve">            Q3</v>
      </c>
      <c r="B617" s="192">
        <f t="shared" si="69"/>
        <v>0</v>
      </c>
      <c r="C617" s="192">
        <f t="shared" si="69"/>
        <v>0</v>
      </c>
      <c r="D617" s="192">
        <f t="shared" si="69"/>
        <v>0</v>
      </c>
      <c r="E617" s="192">
        <f t="shared" si="69"/>
        <v>0</v>
      </c>
      <c r="F617" s="192">
        <f t="shared" si="69"/>
        <v>0</v>
      </c>
      <c r="G617" s="192">
        <f t="shared" si="69"/>
        <v>0</v>
      </c>
      <c r="H617" s="192">
        <f t="shared" si="69"/>
        <v>0</v>
      </c>
      <c r="I617" s="193">
        <f t="shared" si="69"/>
        <v>0</v>
      </c>
    </row>
    <row r="618" spans="1:9" ht="12.75" customHeight="1" x14ac:dyDescent="0.2">
      <c r="A618" s="55" t="str">
        <f>"            "&amp;Labels!B117</f>
        <v xml:space="preserve">            Q4</v>
      </c>
      <c r="B618" s="192">
        <f t="shared" si="69"/>
        <v>0</v>
      </c>
      <c r="C618" s="192">
        <f t="shared" si="69"/>
        <v>0</v>
      </c>
      <c r="D618" s="192">
        <f t="shared" si="69"/>
        <v>0</v>
      </c>
      <c r="E618" s="192">
        <f t="shared" si="69"/>
        <v>0</v>
      </c>
      <c r="F618" s="192">
        <f t="shared" si="69"/>
        <v>0</v>
      </c>
      <c r="G618" s="192">
        <f t="shared" si="69"/>
        <v>0</v>
      </c>
      <c r="H618" s="192">
        <f t="shared" si="69"/>
        <v>0</v>
      </c>
      <c r="I618" s="193">
        <f t="shared" si="69"/>
        <v>0</v>
      </c>
    </row>
    <row r="619" spans="1:9" ht="12.75" customHeight="1" x14ac:dyDescent="0.2">
      <c r="A619" s="55" t="str">
        <f>"            "&amp;Labels!C113</f>
        <v xml:space="preserve">            Total</v>
      </c>
      <c r="B619" s="191">
        <f t="shared" si="69"/>
        <v>0</v>
      </c>
      <c r="C619" s="191">
        <f t="shared" si="69"/>
        <v>0</v>
      </c>
      <c r="D619" s="191">
        <f t="shared" si="69"/>
        <v>0</v>
      </c>
      <c r="E619" s="191">
        <f t="shared" si="69"/>
        <v>0</v>
      </c>
      <c r="F619" s="191">
        <f t="shared" si="69"/>
        <v>0</v>
      </c>
      <c r="G619" s="191">
        <f t="shared" si="69"/>
        <v>0</v>
      </c>
      <c r="H619" s="191">
        <f t="shared" si="69"/>
        <v>0</v>
      </c>
      <c r="I619" s="171">
        <f t="shared" si="69"/>
        <v>0</v>
      </c>
    </row>
    <row r="620" spans="1:9" ht="12.75" customHeight="1" x14ac:dyDescent="0.2">
      <c r="A620" s="55" t="str">
        <f>"         "&amp;Labels!C95</f>
        <v xml:space="preserve">         Total</v>
      </c>
      <c r="B620" s="191">
        <f t="shared" ref="B620:I620" si="70">SUM(B491,B549)</f>
        <v>0</v>
      </c>
      <c r="C620" s="191">
        <f t="shared" si="70"/>
        <v>0</v>
      </c>
      <c r="D620" s="191">
        <f t="shared" si="70"/>
        <v>0</v>
      </c>
      <c r="E620" s="191">
        <f t="shared" si="70"/>
        <v>0</v>
      </c>
      <c r="F620" s="191">
        <f t="shared" si="70"/>
        <v>0</v>
      </c>
      <c r="G620" s="191">
        <f t="shared" si="70"/>
        <v>0</v>
      </c>
      <c r="H620" s="191">
        <f t="shared" si="70"/>
        <v>0</v>
      </c>
      <c r="I620" s="171">
        <f t="shared" si="70"/>
        <v>0</v>
      </c>
    </row>
    <row r="621" spans="1:9" ht="12.75" customHeight="1" x14ac:dyDescent="0.2">
      <c r="A621" s="55" t="str">
        <f>"            "&amp;Labels!B114</f>
        <v xml:space="preserve">            Q1</v>
      </c>
      <c r="B621" s="192">
        <f t="shared" ref="B621:I624" si="71">SUM(B505,B563)</f>
        <v>0</v>
      </c>
      <c r="C621" s="192">
        <f t="shared" si="71"/>
        <v>0</v>
      </c>
      <c r="D621" s="192">
        <f t="shared" si="71"/>
        <v>0</v>
      </c>
      <c r="E621" s="192">
        <f t="shared" si="71"/>
        <v>0</v>
      </c>
      <c r="F621" s="192">
        <f t="shared" si="71"/>
        <v>0</v>
      </c>
      <c r="G621" s="192">
        <f t="shared" si="71"/>
        <v>0</v>
      </c>
      <c r="H621" s="192">
        <f t="shared" si="71"/>
        <v>0</v>
      </c>
      <c r="I621" s="193">
        <f t="shared" si="71"/>
        <v>0</v>
      </c>
    </row>
    <row r="622" spans="1:9" ht="12.75" customHeight="1" x14ac:dyDescent="0.2">
      <c r="A622" s="55" t="str">
        <f>"            "&amp;Labels!B115</f>
        <v xml:space="preserve">            Q2</v>
      </c>
      <c r="B622" s="192">
        <f t="shared" si="71"/>
        <v>0</v>
      </c>
      <c r="C622" s="192">
        <f t="shared" si="71"/>
        <v>0</v>
      </c>
      <c r="D622" s="192">
        <f t="shared" si="71"/>
        <v>0</v>
      </c>
      <c r="E622" s="192">
        <f t="shared" si="71"/>
        <v>0</v>
      </c>
      <c r="F622" s="192">
        <f t="shared" si="71"/>
        <v>0</v>
      </c>
      <c r="G622" s="192">
        <f t="shared" si="71"/>
        <v>0</v>
      </c>
      <c r="H622" s="192">
        <f t="shared" si="71"/>
        <v>0</v>
      </c>
      <c r="I622" s="193">
        <f t="shared" si="71"/>
        <v>0</v>
      </c>
    </row>
    <row r="623" spans="1:9" ht="12.75" customHeight="1" x14ac:dyDescent="0.2">
      <c r="A623" s="55" t="str">
        <f>"            "&amp;Labels!B116</f>
        <v xml:space="preserve">            Q3</v>
      </c>
      <c r="B623" s="192">
        <f t="shared" si="71"/>
        <v>0</v>
      </c>
      <c r="C623" s="192">
        <f t="shared" si="71"/>
        <v>0</v>
      </c>
      <c r="D623" s="192">
        <f t="shared" si="71"/>
        <v>0</v>
      </c>
      <c r="E623" s="192">
        <f t="shared" si="71"/>
        <v>0</v>
      </c>
      <c r="F623" s="192">
        <f t="shared" si="71"/>
        <v>0</v>
      </c>
      <c r="G623" s="192">
        <f t="shared" si="71"/>
        <v>0</v>
      </c>
      <c r="H623" s="192">
        <f t="shared" si="71"/>
        <v>0</v>
      </c>
      <c r="I623" s="193">
        <f t="shared" si="71"/>
        <v>0</v>
      </c>
    </row>
    <row r="624" spans="1:9" ht="12.75" customHeight="1" x14ac:dyDescent="0.2">
      <c r="A624" s="55" t="str">
        <f>"            "&amp;Labels!B117</f>
        <v xml:space="preserve">            Q4</v>
      </c>
      <c r="B624" s="192">
        <f t="shared" si="71"/>
        <v>0</v>
      </c>
      <c r="C624" s="192">
        <f t="shared" si="71"/>
        <v>0</v>
      </c>
      <c r="D624" s="192">
        <f t="shared" si="71"/>
        <v>0</v>
      </c>
      <c r="E624" s="192">
        <f t="shared" si="71"/>
        <v>0</v>
      </c>
      <c r="F624" s="192">
        <f t="shared" si="71"/>
        <v>0</v>
      </c>
      <c r="G624" s="192">
        <f t="shared" si="71"/>
        <v>0</v>
      </c>
      <c r="H624" s="192">
        <f t="shared" si="71"/>
        <v>0</v>
      </c>
      <c r="I624" s="193">
        <f t="shared" si="71"/>
        <v>0</v>
      </c>
    </row>
    <row r="625" spans="1:9" ht="12.75" customHeight="1" x14ac:dyDescent="0.2">
      <c r="A625" s="55" t="str">
        <f>"            "&amp;Labels!C113</f>
        <v xml:space="preserve">            Total</v>
      </c>
      <c r="B625" s="191">
        <f t="shared" ref="B625:I625" si="72">SUM(B491,B549)</f>
        <v>0</v>
      </c>
      <c r="C625" s="191">
        <f t="shared" si="72"/>
        <v>0</v>
      </c>
      <c r="D625" s="191">
        <f t="shared" si="72"/>
        <v>0</v>
      </c>
      <c r="E625" s="191">
        <f t="shared" si="72"/>
        <v>0</v>
      </c>
      <c r="F625" s="191">
        <f t="shared" si="72"/>
        <v>0</v>
      </c>
      <c r="G625" s="191">
        <f t="shared" si="72"/>
        <v>0</v>
      </c>
      <c r="H625" s="191">
        <f t="shared" si="72"/>
        <v>0</v>
      </c>
      <c r="I625" s="171">
        <f t="shared" si="72"/>
        <v>0</v>
      </c>
    </row>
    <row r="626" spans="1:9" ht="12.75" customHeight="1" x14ac:dyDescent="0.2">
      <c r="A626" s="90" t="str">
        <f>Labels!C110</f>
        <v>Total</v>
      </c>
      <c r="B626" s="212">
        <f t="shared" ref="B626:I626" si="73">B568</f>
        <v>0</v>
      </c>
      <c r="C626" s="212">
        <f t="shared" si="73"/>
        <v>0</v>
      </c>
      <c r="D626" s="212">
        <f t="shared" si="73"/>
        <v>0</v>
      </c>
      <c r="E626" s="212">
        <f t="shared" si="73"/>
        <v>0</v>
      </c>
      <c r="F626" s="212">
        <f t="shared" si="73"/>
        <v>0</v>
      </c>
      <c r="G626" s="212">
        <f t="shared" si="73"/>
        <v>0</v>
      </c>
      <c r="H626" s="212">
        <f t="shared" si="73"/>
        <v>0</v>
      </c>
      <c r="I626" s="213">
        <f t="shared" si="73"/>
        <v>0</v>
      </c>
    </row>
    <row r="627" spans="1:9" ht="12.75" customHeight="1" x14ac:dyDescent="0.2">
      <c r="A627" s="52" t="str">
        <f>"   "&amp;Labels!B100</f>
        <v xml:space="preserve">   East</v>
      </c>
      <c r="B627" s="190"/>
      <c r="C627" s="190"/>
      <c r="D627" s="190"/>
      <c r="E627" s="190"/>
      <c r="F627" s="190"/>
      <c r="G627" s="190"/>
      <c r="H627" s="190"/>
      <c r="I627" s="170"/>
    </row>
    <row r="628" spans="1:9" ht="12.75" customHeight="1" x14ac:dyDescent="0.2">
      <c r="A628" s="55" t="str">
        <f>"      "&amp;Labels!B92</f>
        <v xml:space="preserve">      Direct</v>
      </c>
      <c r="B628" s="191"/>
      <c r="C628" s="191"/>
      <c r="D628" s="191"/>
      <c r="E628" s="191"/>
      <c r="F628" s="191"/>
      <c r="G628" s="191"/>
      <c r="H628" s="191"/>
      <c r="I628" s="171"/>
    </row>
    <row r="629" spans="1:9" ht="12.75" customHeight="1" x14ac:dyDescent="0.2">
      <c r="A629" s="55" t="str">
        <f>"         "&amp;Labels!B96</f>
        <v xml:space="preserve">         Direct</v>
      </c>
      <c r="B629" s="191"/>
      <c r="C629" s="191"/>
      <c r="D629" s="191"/>
      <c r="E629" s="191"/>
      <c r="F629" s="191"/>
      <c r="G629" s="191"/>
      <c r="H629" s="191"/>
      <c r="I629" s="171"/>
    </row>
    <row r="630" spans="1:9" ht="12.75" customHeight="1" x14ac:dyDescent="0.2">
      <c r="A630" s="55" t="str">
        <f>"            "&amp;Labels!B114</f>
        <v xml:space="preserve">            Q1</v>
      </c>
      <c r="B630" s="192">
        <f t="shared" ref="B630:I634" si="74">B455</f>
        <v>0</v>
      </c>
      <c r="C630" s="192">
        <f t="shared" si="74"/>
        <v>0</v>
      </c>
      <c r="D630" s="192">
        <f t="shared" si="74"/>
        <v>0</v>
      </c>
      <c r="E630" s="192">
        <f t="shared" si="74"/>
        <v>0</v>
      </c>
      <c r="F630" s="192">
        <f t="shared" si="74"/>
        <v>0</v>
      </c>
      <c r="G630" s="192">
        <f t="shared" si="74"/>
        <v>0</v>
      </c>
      <c r="H630" s="192">
        <f t="shared" si="74"/>
        <v>0</v>
      </c>
      <c r="I630" s="193">
        <f t="shared" si="74"/>
        <v>0</v>
      </c>
    </row>
    <row r="631" spans="1:9" ht="12.75" customHeight="1" x14ac:dyDescent="0.2">
      <c r="A631" s="55" t="str">
        <f>"            "&amp;Labels!B115</f>
        <v xml:space="preserve">            Q2</v>
      </c>
      <c r="B631" s="192">
        <f t="shared" si="74"/>
        <v>0</v>
      </c>
      <c r="C631" s="192">
        <f t="shared" si="74"/>
        <v>0</v>
      </c>
      <c r="D631" s="192">
        <f t="shared" si="74"/>
        <v>0</v>
      </c>
      <c r="E631" s="192">
        <f t="shared" si="74"/>
        <v>0</v>
      </c>
      <c r="F631" s="192">
        <f t="shared" si="74"/>
        <v>0</v>
      </c>
      <c r="G631" s="192">
        <f t="shared" si="74"/>
        <v>0</v>
      </c>
      <c r="H631" s="192">
        <f t="shared" si="74"/>
        <v>0</v>
      </c>
      <c r="I631" s="193">
        <f t="shared" si="74"/>
        <v>0</v>
      </c>
    </row>
    <row r="632" spans="1:9" ht="12.75" customHeight="1" x14ac:dyDescent="0.2">
      <c r="A632" s="55" t="str">
        <f>"            "&amp;Labels!B116</f>
        <v xml:space="preserve">            Q3</v>
      </c>
      <c r="B632" s="192">
        <f t="shared" si="74"/>
        <v>0</v>
      </c>
      <c r="C632" s="192">
        <f t="shared" si="74"/>
        <v>0</v>
      </c>
      <c r="D632" s="192">
        <f t="shared" si="74"/>
        <v>0</v>
      </c>
      <c r="E632" s="192">
        <f t="shared" si="74"/>
        <v>0</v>
      </c>
      <c r="F632" s="192">
        <f t="shared" si="74"/>
        <v>0</v>
      </c>
      <c r="G632" s="192">
        <f t="shared" si="74"/>
        <v>0</v>
      </c>
      <c r="H632" s="192">
        <f t="shared" si="74"/>
        <v>0</v>
      </c>
      <c r="I632" s="193">
        <f t="shared" si="74"/>
        <v>0</v>
      </c>
    </row>
    <row r="633" spans="1:9" ht="12.75" customHeight="1" x14ac:dyDescent="0.2">
      <c r="A633" s="55" t="str">
        <f>"            "&amp;Labels!B117</f>
        <v xml:space="preserve">            Q4</v>
      </c>
      <c r="B633" s="192">
        <f t="shared" si="74"/>
        <v>0</v>
      </c>
      <c r="C633" s="192">
        <f t="shared" si="74"/>
        <v>0</v>
      </c>
      <c r="D633" s="192">
        <f t="shared" si="74"/>
        <v>0</v>
      </c>
      <c r="E633" s="192">
        <f t="shared" si="74"/>
        <v>0</v>
      </c>
      <c r="F633" s="192">
        <f t="shared" si="74"/>
        <v>0</v>
      </c>
      <c r="G633" s="192">
        <f t="shared" si="74"/>
        <v>0</v>
      </c>
      <c r="H633" s="192">
        <f t="shared" si="74"/>
        <v>0</v>
      </c>
      <c r="I633" s="193">
        <f t="shared" si="74"/>
        <v>0</v>
      </c>
    </row>
    <row r="634" spans="1:9" ht="12.75" customHeight="1" x14ac:dyDescent="0.2">
      <c r="A634" s="55" t="str">
        <f>"            "&amp;Labels!C113</f>
        <v xml:space="preserve">            Total</v>
      </c>
      <c r="B634" s="191">
        <f t="shared" si="74"/>
        <v>0</v>
      </c>
      <c r="C634" s="191">
        <f t="shared" si="74"/>
        <v>0</v>
      </c>
      <c r="D634" s="191">
        <f t="shared" si="74"/>
        <v>0</v>
      </c>
      <c r="E634" s="191">
        <f t="shared" si="74"/>
        <v>0</v>
      </c>
      <c r="F634" s="191">
        <f t="shared" si="74"/>
        <v>0</v>
      </c>
      <c r="G634" s="191">
        <f t="shared" si="74"/>
        <v>0</v>
      </c>
      <c r="H634" s="191">
        <f t="shared" si="74"/>
        <v>0</v>
      </c>
      <c r="I634" s="171">
        <f t="shared" si="74"/>
        <v>0</v>
      </c>
    </row>
    <row r="635" spans="1:9" ht="12.75" customHeight="1" x14ac:dyDescent="0.2">
      <c r="A635" s="55" t="str">
        <f>"         "&amp;Labels!B97</f>
        <v xml:space="preserve">         Indirect</v>
      </c>
      <c r="B635" s="191"/>
      <c r="C635" s="191"/>
      <c r="D635" s="191"/>
      <c r="E635" s="191"/>
      <c r="F635" s="191"/>
      <c r="G635" s="191"/>
      <c r="H635" s="191"/>
      <c r="I635" s="171"/>
    </row>
    <row r="636" spans="1:9" ht="12.75" customHeight="1" x14ac:dyDescent="0.2">
      <c r="A636" s="55" t="str">
        <f>"            "&amp;Labels!B114</f>
        <v xml:space="preserve">            Q1</v>
      </c>
      <c r="B636" s="192">
        <f t="shared" ref="B636:I645" si="75">B461</f>
        <v>0</v>
      </c>
      <c r="C636" s="192">
        <f t="shared" si="75"/>
        <v>0</v>
      </c>
      <c r="D636" s="192">
        <f t="shared" si="75"/>
        <v>0</v>
      </c>
      <c r="E636" s="192">
        <f t="shared" si="75"/>
        <v>0</v>
      </c>
      <c r="F636" s="192">
        <f t="shared" si="75"/>
        <v>0</v>
      </c>
      <c r="G636" s="192">
        <f t="shared" si="75"/>
        <v>0</v>
      </c>
      <c r="H636" s="192">
        <f t="shared" si="75"/>
        <v>0</v>
      </c>
      <c r="I636" s="193">
        <f t="shared" si="75"/>
        <v>0</v>
      </c>
    </row>
    <row r="637" spans="1:9" ht="12.75" customHeight="1" x14ac:dyDescent="0.2">
      <c r="A637" s="55" t="str">
        <f>"            "&amp;Labels!B115</f>
        <v xml:space="preserve">            Q2</v>
      </c>
      <c r="B637" s="192">
        <f t="shared" si="75"/>
        <v>0</v>
      </c>
      <c r="C637" s="192">
        <f t="shared" si="75"/>
        <v>0</v>
      </c>
      <c r="D637" s="192">
        <f t="shared" si="75"/>
        <v>0</v>
      </c>
      <c r="E637" s="192">
        <f t="shared" si="75"/>
        <v>0</v>
      </c>
      <c r="F637" s="192">
        <f t="shared" si="75"/>
        <v>0</v>
      </c>
      <c r="G637" s="192">
        <f t="shared" si="75"/>
        <v>0</v>
      </c>
      <c r="H637" s="192">
        <f t="shared" si="75"/>
        <v>0</v>
      </c>
      <c r="I637" s="193">
        <f t="shared" si="75"/>
        <v>0</v>
      </c>
    </row>
    <row r="638" spans="1:9" ht="12.75" customHeight="1" x14ac:dyDescent="0.2">
      <c r="A638" s="55" t="str">
        <f>"            "&amp;Labels!B116</f>
        <v xml:space="preserve">            Q3</v>
      </c>
      <c r="B638" s="192">
        <f t="shared" si="75"/>
        <v>0</v>
      </c>
      <c r="C638" s="192">
        <f t="shared" si="75"/>
        <v>0</v>
      </c>
      <c r="D638" s="192">
        <f t="shared" si="75"/>
        <v>0</v>
      </c>
      <c r="E638" s="192">
        <f t="shared" si="75"/>
        <v>0</v>
      </c>
      <c r="F638" s="192">
        <f t="shared" si="75"/>
        <v>0</v>
      </c>
      <c r="G638" s="192">
        <f t="shared" si="75"/>
        <v>0</v>
      </c>
      <c r="H638" s="192">
        <f t="shared" si="75"/>
        <v>0</v>
      </c>
      <c r="I638" s="193">
        <f t="shared" si="75"/>
        <v>0</v>
      </c>
    </row>
    <row r="639" spans="1:9" ht="12.75" customHeight="1" x14ac:dyDescent="0.2">
      <c r="A639" s="55" t="str">
        <f>"            "&amp;Labels!B117</f>
        <v xml:space="preserve">            Q4</v>
      </c>
      <c r="B639" s="192">
        <f t="shared" si="75"/>
        <v>0</v>
      </c>
      <c r="C639" s="192">
        <f t="shared" si="75"/>
        <v>0</v>
      </c>
      <c r="D639" s="192">
        <f t="shared" si="75"/>
        <v>0</v>
      </c>
      <c r="E639" s="192">
        <f t="shared" si="75"/>
        <v>0</v>
      </c>
      <c r="F639" s="192">
        <f t="shared" si="75"/>
        <v>0</v>
      </c>
      <c r="G639" s="192">
        <f t="shared" si="75"/>
        <v>0</v>
      </c>
      <c r="H639" s="192">
        <f t="shared" si="75"/>
        <v>0</v>
      </c>
      <c r="I639" s="193">
        <f t="shared" si="75"/>
        <v>0</v>
      </c>
    </row>
    <row r="640" spans="1:9" ht="12.75" customHeight="1" x14ac:dyDescent="0.2">
      <c r="A640" s="55" t="str">
        <f>"            "&amp;Labels!C113</f>
        <v xml:space="preserve">            Total</v>
      </c>
      <c r="B640" s="191">
        <f t="shared" si="75"/>
        <v>0</v>
      </c>
      <c r="C640" s="191">
        <f t="shared" si="75"/>
        <v>0</v>
      </c>
      <c r="D640" s="191">
        <f t="shared" si="75"/>
        <v>0</v>
      </c>
      <c r="E640" s="191">
        <f t="shared" si="75"/>
        <v>0</v>
      </c>
      <c r="F640" s="191">
        <f t="shared" si="75"/>
        <v>0</v>
      </c>
      <c r="G640" s="191">
        <f t="shared" si="75"/>
        <v>0</v>
      </c>
      <c r="H640" s="191">
        <f t="shared" si="75"/>
        <v>0</v>
      </c>
      <c r="I640" s="171">
        <f t="shared" si="75"/>
        <v>0</v>
      </c>
    </row>
    <row r="641" spans="1:9" ht="12.75" customHeight="1" x14ac:dyDescent="0.2">
      <c r="A641" s="55" t="str">
        <f>"         "&amp;Labels!C95</f>
        <v xml:space="preserve">         Total</v>
      </c>
      <c r="B641" s="191">
        <f t="shared" si="75"/>
        <v>0</v>
      </c>
      <c r="C641" s="191">
        <f t="shared" si="75"/>
        <v>0</v>
      </c>
      <c r="D641" s="191">
        <f t="shared" si="75"/>
        <v>0</v>
      </c>
      <c r="E641" s="191">
        <f t="shared" si="75"/>
        <v>0</v>
      </c>
      <c r="F641" s="191">
        <f t="shared" si="75"/>
        <v>0</v>
      </c>
      <c r="G641" s="191">
        <f t="shared" si="75"/>
        <v>0</v>
      </c>
      <c r="H641" s="191">
        <f t="shared" si="75"/>
        <v>0</v>
      </c>
      <c r="I641" s="171">
        <f t="shared" si="75"/>
        <v>0</v>
      </c>
    </row>
    <row r="642" spans="1:9" ht="12.75" customHeight="1" x14ac:dyDescent="0.2">
      <c r="A642" s="55" t="str">
        <f>"            "&amp;Labels!B114</f>
        <v xml:space="preserve">            Q1</v>
      </c>
      <c r="B642" s="192">
        <f t="shared" si="75"/>
        <v>0</v>
      </c>
      <c r="C642" s="192">
        <f t="shared" si="75"/>
        <v>0</v>
      </c>
      <c r="D642" s="192">
        <f t="shared" si="75"/>
        <v>0</v>
      </c>
      <c r="E642" s="192">
        <f t="shared" si="75"/>
        <v>0</v>
      </c>
      <c r="F642" s="192">
        <f t="shared" si="75"/>
        <v>0</v>
      </c>
      <c r="G642" s="192">
        <f t="shared" si="75"/>
        <v>0</v>
      </c>
      <c r="H642" s="192">
        <f t="shared" si="75"/>
        <v>0</v>
      </c>
      <c r="I642" s="193">
        <f t="shared" si="75"/>
        <v>0</v>
      </c>
    </row>
    <row r="643" spans="1:9" ht="12.75" customHeight="1" x14ac:dyDescent="0.2">
      <c r="A643" s="55" t="str">
        <f>"            "&amp;Labels!B115</f>
        <v xml:space="preserve">            Q2</v>
      </c>
      <c r="B643" s="192">
        <f t="shared" si="75"/>
        <v>0</v>
      </c>
      <c r="C643" s="192">
        <f t="shared" si="75"/>
        <v>0</v>
      </c>
      <c r="D643" s="192">
        <f t="shared" si="75"/>
        <v>0</v>
      </c>
      <c r="E643" s="192">
        <f t="shared" si="75"/>
        <v>0</v>
      </c>
      <c r="F643" s="192">
        <f t="shared" si="75"/>
        <v>0</v>
      </c>
      <c r="G643" s="192">
        <f t="shared" si="75"/>
        <v>0</v>
      </c>
      <c r="H643" s="192">
        <f t="shared" si="75"/>
        <v>0</v>
      </c>
      <c r="I643" s="193">
        <f t="shared" si="75"/>
        <v>0</v>
      </c>
    </row>
    <row r="644" spans="1:9" ht="12.75" customHeight="1" x14ac:dyDescent="0.2">
      <c r="A644" s="55" t="str">
        <f>"            "&amp;Labels!B116</f>
        <v xml:space="preserve">            Q3</v>
      </c>
      <c r="B644" s="192">
        <f t="shared" si="75"/>
        <v>0</v>
      </c>
      <c r="C644" s="192">
        <f t="shared" si="75"/>
        <v>0</v>
      </c>
      <c r="D644" s="192">
        <f t="shared" si="75"/>
        <v>0</v>
      </c>
      <c r="E644" s="192">
        <f t="shared" si="75"/>
        <v>0</v>
      </c>
      <c r="F644" s="192">
        <f t="shared" si="75"/>
        <v>0</v>
      </c>
      <c r="G644" s="192">
        <f t="shared" si="75"/>
        <v>0</v>
      </c>
      <c r="H644" s="192">
        <f t="shared" si="75"/>
        <v>0</v>
      </c>
      <c r="I644" s="193">
        <f t="shared" si="75"/>
        <v>0</v>
      </c>
    </row>
    <row r="645" spans="1:9" ht="12.75" customHeight="1" x14ac:dyDescent="0.2">
      <c r="A645" s="55" t="str">
        <f>"            "&amp;Labels!B117</f>
        <v xml:space="preserve">            Q4</v>
      </c>
      <c r="B645" s="192">
        <f t="shared" si="75"/>
        <v>0</v>
      </c>
      <c r="C645" s="192">
        <f t="shared" si="75"/>
        <v>0</v>
      </c>
      <c r="D645" s="192">
        <f t="shared" si="75"/>
        <v>0</v>
      </c>
      <c r="E645" s="192">
        <f t="shared" si="75"/>
        <v>0</v>
      </c>
      <c r="F645" s="192">
        <f t="shared" si="75"/>
        <v>0</v>
      </c>
      <c r="G645" s="192">
        <f t="shared" si="75"/>
        <v>0</v>
      </c>
      <c r="H645" s="192">
        <f t="shared" si="75"/>
        <v>0</v>
      </c>
      <c r="I645" s="193">
        <f t="shared" si="75"/>
        <v>0</v>
      </c>
    </row>
    <row r="646" spans="1:9" ht="12.75" customHeight="1" x14ac:dyDescent="0.2">
      <c r="A646" s="55" t="str">
        <f>"            "&amp;Labels!C113</f>
        <v xml:space="preserve">            Total</v>
      </c>
      <c r="B646" s="191">
        <f t="shared" ref="B646:I646" si="76">B466</f>
        <v>0</v>
      </c>
      <c r="C646" s="191">
        <f t="shared" si="76"/>
        <v>0</v>
      </c>
      <c r="D646" s="191">
        <f t="shared" si="76"/>
        <v>0</v>
      </c>
      <c r="E646" s="191">
        <f t="shared" si="76"/>
        <v>0</v>
      </c>
      <c r="F646" s="191">
        <f t="shared" si="76"/>
        <v>0</v>
      </c>
      <c r="G646" s="191">
        <f t="shared" si="76"/>
        <v>0</v>
      </c>
      <c r="H646" s="191">
        <f t="shared" si="76"/>
        <v>0</v>
      </c>
      <c r="I646" s="171">
        <f t="shared" si="76"/>
        <v>0</v>
      </c>
    </row>
    <row r="647" spans="1:9" ht="12.75" customHeight="1" x14ac:dyDescent="0.2">
      <c r="A647" s="55" t="str">
        <f>"      "&amp;Labels!B93</f>
        <v xml:space="preserve">      Indirect</v>
      </c>
      <c r="B647" s="191"/>
      <c r="C647" s="191"/>
      <c r="D647" s="191"/>
      <c r="E647" s="191"/>
      <c r="F647" s="191"/>
      <c r="G647" s="191"/>
      <c r="H647" s="191"/>
      <c r="I647" s="171"/>
    </row>
    <row r="648" spans="1:9" ht="12.75" customHeight="1" x14ac:dyDescent="0.2">
      <c r="A648" s="55" t="str">
        <f>"         "&amp;Labels!B96</f>
        <v xml:space="preserve">         Direct</v>
      </c>
      <c r="B648" s="191"/>
      <c r="C648" s="191"/>
      <c r="D648" s="191"/>
      <c r="E648" s="191"/>
      <c r="F648" s="191"/>
      <c r="G648" s="191"/>
      <c r="H648" s="191"/>
      <c r="I648" s="171"/>
    </row>
    <row r="649" spans="1:9" ht="12.75" customHeight="1" x14ac:dyDescent="0.2">
      <c r="A649" s="55" t="str">
        <f>"            "&amp;Labels!B114</f>
        <v xml:space="preserve">            Q1</v>
      </c>
      <c r="B649" s="192">
        <f t="shared" ref="B649:I653" si="77">B474</f>
        <v>0</v>
      </c>
      <c r="C649" s="192">
        <f t="shared" si="77"/>
        <v>0</v>
      </c>
      <c r="D649" s="192">
        <f t="shared" si="77"/>
        <v>0</v>
      </c>
      <c r="E649" s="192">
        <f t="shared" si="77"/>
        <v>0</v>
      </c>
      <c r="F649" s="192">
        <f t="shared" si="77"/>
        <v>0</v>
      </c>
      <c r="G649" s="192">
        <f t="shared" si="77"/>
        <v>0</v>
      </c>
      <c r="H649" s="192">
        <f t="shared" si="77"/>
        <v>0</v>
      </c>
      <c r="I649" s="193">
        <f t="shared" si="77"/>
        <v>0</v>
      </c>
    </row>
    <row r="650" spans="1:9" ht="12.75" customHeight="1" x14ac:dyDescent="0.2">
      <c r="A650" s="55" t="str">
        <f>"            "&amp;Labels!B115</f>
        <v xml:space="preserve">            Q2</v>
      </c>
      <c r="B650" s="192">
        <f t="shared" si="77"/>
        <v>0</v>
      </c>
      <c r="C650" s="192">
        <f t="shared" si="77"/>
        <v>0</v>
      </c>
      <c r="D650" s="192">
        <f t="shared" si="77"/>
        <v>0</v>
      </c>
      <c r="E650" s="192">
        <f t="shared" si="77"/>
        <v>0</v>
      </c>
      <c r="F650" s="192">
        <f t="shared" si="77"/>
        <v>0</v>
      </c>
      <c r="G650" s="192">
        <f t="shared" si="77"/>
        <v>0</v>
      </c>
      <c r="H650" s="192">
        <f t="shared" si="77"/>
        <v>0</v>
      </c>
      <c r="I650" s="193">
        <f t="shared" si="77"/>
        <v>0</v>
      </c>
    </row>
    <row r="651" spans="1:9" ht="12.75" customHeight="1" x14ac:dyDescent="0.2">
      <c r="A651" s="55" t="str">
        <f>"            "&amp;Labels!B116</f>
        <v xml:space="preserve">            Q3</v>
      </c>
      <c r="B651" s="192">
        <f t="shared" si="77"/>
        <v>0</v>
      </c>
      <c r="C651" s="192">
        <f t="shared" si="77"/>
        <v>0</v>
      </c>
      <c r="D651" s="192">
        <f t="shared" si="77"/>
        <v>0</v>
      </c>
      <c r="E651" s="192">
        <f t="shared" si="77"/>
        <v>0</v>
      </c>
      <c r="F651" s="192">
        <f t="shared" si="77"/>
        <v>0</v>
      </c>
      <c r="G651" s="192">
        <f t="shared" si="77"/>
        <v>0</v>
      </c>
      <c r="H651" s="192">
        <f t="shared" si="77"/>
        <v>0</v>
      </c>
      <c r="I651" s="193">
        <f t="shared" si="77"/>
        <v>0</v>
      </c>
    </row>
    <row r="652" spans="1:9" ht="12.75" customHeight="1" x14ac:dyDescent="0.2">
      <c r="A652" s="55" t="str">
        <f>"            "&amp;Labels!B117</f>
        <v xml:space="preserve">            Q4</v>
      </c>
      <c r="B652" s="192">
        <f t="shared" si="77"/>
        <v>0</v>
      </c>
      <c r="C652" s="192">
        <f t="shared" si="77"/>
        <v>0</v>
      </c>
      <c r="D652" s="192">
        <f t="shared" si="77"/>
        <v>0</v>
      </c>
      <c r="E652" s="192">
        <f t="shared" si="77"/>
        <v>0</v>
      </c>
      <c r="F652" s="192">
        <f t="shared" si="77"/>
        <v>0</v>
      </c>
      <c r="G652" s="192">
        <f t="shared" si="77"/>
        <v>0</v>
      </c>
      <c r="H652" s="192">
        <f t="shared" si="77"/>
        <v>0</v>
      </c>
      <c r="I652" s="193">
        <f t="shared" si="77"/>
        <v>0</v>
      </c>
    </row>
    <row r="653" spans="1:9" ht="12.75" customHeight="1" x14ac:dyDescent="0.2">
      <c r="A653" s="55" t="str">
        <f>"            "&amp;Labels!C113</f>
        <v xml:space="preserve">            Total</v>
      </c>
      <c r="B653" s="191">
        <f t="shared" si="77"/>
        <v>0</v>
      </c>
      <c r="C653" s="191">
        <f t="shared" si="77"/>
        <v>0</v>
      </c>
      <c r="D653" s="191">
        <f t="shared" si="77"/>
        <v>0</v>
      </c>
      <c r="E653" s="191">
        <f t="shared" si="77"/>
        <v>0</v>
      </c>
      <c r="F653" s="191">
        <f t="shared" si="77"/>
        <v>0</v>
      </c>
      <c r="G653" s="191">
        <f t="shared" si="77"/>
        <v>0</v>
      </c>
      <c r="H653" s="191">
        <f t="shared" si="77"/>
        <v>0</v>
      </c>
      <c r="I653" s="171">
        <f t="shared" si="77"/>
        <v>0</v>
      </c>
    </row>
    <row r="654" spans="1:9" ht="12.75" customHeight="1" x14ac:dyDescent="0.2">
      <c r="A654" s="55" t="str">
        <f>"         "&amp;Labels!B97</f>
        <v xml:space="preserve">         Indirect</v>
      </c>
      <c r="B654" s="191"/>
      <c r="C654" s="191"/>
      <c r="D654" s="191"/>
      <c r="E654" s="191"/>
      <c r="F654" s="191"/>
      <c r="G654" s="191"/>
      <c r="H654" s="191"/>
      <c r="I654" s="171"/>
    </row>
    <row r="655" spans="1:9" ht="12.75" customHeight="1" x14ac:dyDescent="0.2">
      <c r="A655" s="55" t="str">
        <f>"            "&amp;Labels!B114</f>
        <v xml:space="preserve">            Q1</v>
      </c>
      <c r="B655" s="192">
        <f t="shared" ref="B655:I664" si="78">B480</f>
        <v>0</v>
      </c>
      <c r="C655" s="192">
        <f t="shared" si="78"/>
        <v>0</v>
      </c>
      <c r="D655" s="192">
        <f t="shared" si="78"/>
        <v>0</v>
      </c>
      <c r="E655" s="192">
        <f t="shared" si="78"/>
        <v>0</v>
      </c>
      <c r="F655" s="192">
        <f t="shared" si="78"/>
        <v>0</v>
      </c>
      <c r="G655" s="192">
        <f t="shared" si="78"/>
        <v>0</v>
      </c>
      <c r="H655" s="192">
        <f t="shared" si="78"/>
        <v>0</v>
      </c>
      <c r="I655" s="193">
        <f t="shared" si="78"/>
        <v>0</v>
      </c>
    </row>
    <row r="656" spans="1:9" ht="12.75" customHeight="1" x14ac:dyDescent="0.2">
      <c r="A656" s="55" t="str">
        <f>"            "&amp;Labels!B115</f>
        <v xml:space="preserve">            Q2</v>
      </c>
      <c r="B656" s="192">
        <f t="shared" si="78"/>
        <v>0</v>
      </c>
      <c r="C656" s="192">
        <f t="shared" si="78"/>
        <v>0</v>
      </c>
      <c r="D656" s="192">
        <f t="shared" si="78"/>
        <v>0</v>
      </c>
      <c r="E656" s="192">
        <f t="shared" si="78"/>
        <v>0</v>
      </c>
      <c r="F656" s="192">
        <f t="shared" si="78"/>
        <v>0</v>
      </c>
      <c r="G656" s="192">
        <f t="shared" si="78"/>
        <v>0</v>
      </c>
      <c r="H656" s="192">
        <f t="shared" si="78"/>
        <v>0</v>
      </c>
      <c r="I656" s="193">
        <f t="shared" si="78"/>
        <v>0</v>
      </c>
    </row>
    <row r="657" spans="1:9" ht="12.75" customHeight="1" x14ac:dyDescent="0.2">
      <c r="A657" s="55" t="str">
        <f>"            "&amp;Labels!B116</f>
        <v xml:space="preserve">            Q3</v>
      </c>
      <c r="B657" s="192">
        <f t="shared" si="78"/>
        <v>0</v>
      </c>
      <c r="C657" s="192">
        <f t="shared" si="78"/>
        <v>0</v>
      </c>
      <c r="D657" s="192">
        <f t="shared" si="78"/>
        <v>0</v>
      </c>
      <c r="E657" s="192">
        <f t="shared" si="78"/>
        <v>0</v>
      </c>
      <c r="F657" s="192">
        <f t="shared" si="78"/>
        <v>0</v>
      </c>
      <c r="G657" s="192">
        <f t="shared" si="78"/>
        <v>0</v>
      </c>
      <c r="H657" s="192">
        <f t="shared" si="78"/>
        <v>0</v>
      </c>
      <c r="I657" s="193">
        <f t="shared" si="78"/>
        <v>0</v>
      </c>
    </row>
    <row r="658" spans="1:9" ht="12.75" customHeight="1" x14ac:dyDescent="0.2">
      <c r="A658" s="55" t="str">
        <f>"            "&amp;Labels!B117</f>
        <v xml:space="preserve">            Q4</v>
      </c>
      <c r="B658" s="192">
        <f t="shared" si="78"/>
        <v>0</v>
      </c>
      <c r="C658" s="192">
        <f t="shared" si="78"/>
        <v>0</v>
      </c>
      <c r="D658" s="192">
        <f t="shared" si="78"/>
        <v>0</v>
      </c>
      <c r="E658" s="192">
        <f t="shared" si="78"/>
        <v>0</v>
      </c>
      <c r="F658" s="192">
        <f t="shared" si="78"/>
        <v>0</v>
      </c>
      <c r="G658" s="192">
        <f t="shared" si="78"/>
        <v>0</v>
      </c>
      <c r="H658" s="192">
        <f t="shared" si="78"/>
        <v>0</v>
      </c>
      <c r="I658" s="193">
        <f t="shared" si="78"/>
        <v>0</v>
      </c>
    </row>
    <row r="659" spans="1:9" ht="12.75" customHeight="1" x14ac:dyDescent="0.2">
      <c r="A659" s="55" t="str">
        <f>"            "&amp;Labels!C113</f>
        <v xml:space="preserve">            Total</v>
      </c>
      <c r="B659" s="191">
        <f t="shared" si="78"/>
        <v>0</v>
      </c>
      <c r="C659" s="191">
        <f t="shared" si="78"/>
        <v>0</v>
      </c>
      <c r="D659" s="191">
        <f t="shared" si="78"/>
        <v>0</v>
      </c>
      <c r="E659" s="191">
        <f t="shared" si="78"/>
        <v>0</v>
      </c>
      <c r="F659" s="191">
        <f t="shared" si="78"/>
        <v>0</v>
      </c>
      <c r="G659" s="191">
        <f t="shared" si="78"/>
        <v>0</v>
      </c>
      <c r="H659" s="191">
        <f t="shared" si="78"/>
        <v>0</v>
      </c>
      <c r="I659" s="171">
        <f t="shared" si="78"/>
        <v>0</v>
      </c>
    </row>
    <row r="660" spans="1:9" ht="12.75" customHeight="1" x14ac:dyDescent="0.2">
      <c r="A660" s="55" t="str">
        <f>"         "&amp;Labels!C95</f>
        <v xml:space="preserve">         Total</v>
      </c>
      <c r="B660" s="191">
        <f t="shared" si="78"/>
        <v>0</v>
      </c>
      <c r="C660" s="191">
        <f t="shared" si="78"/>
        <v>0</v>
      </c>
      <c r="D660" s="191">
        <f t="shared" si="78"/>
        <v>0</v>
      </c>
      <c r="E660" s="191">
        <f t="shared" si="78"/>
        <v>0</v>
      </c>
      <c r="F660" s="191">
        <f t="shared" si="78"/>
        <v>0</v>
      </c>
      <c r="G660" s="191">
        <f t="shared" si="78"/>
        <v>0</v>
      </c>
      <c r="H660" s="191">
        <f t="shared" si="78"/>
        <v>0</v>
      </c>
      <c r="I660" s="171">
        <f t="shared" si="78"/>
        <v>0</v>
      </c>
    </row>
    <row r="661" spans="1:9" ht="12.75" customHeight="1" x14ac:dyDescent="0.2">
      <c r="A661" s="55" t="str">
        <f>"            "&amp;Labels!B114</f>
        <v xml:space="preserve">            Q1</v>
      </c>
      <c r="B661" s="192">
        <f t="shared" si="78"/>
        <v>0</v>
      </c>
      <c r="C661" s="192">
        <f t="shared" si="78"/>
        <v>0</v>
      </c>
      <c r="D661" s="192">
        <f t="shared" si="78"/>
        <v>0</v>
      </c>
      <c r="E661" s="192">
        <f t="shared" si="78"/>
        <v>0</v>
      </c>
      <c r="F661" s="192">
        <f t="shared" si="78"/>
        <v>0</v>
      </c>
      <c r="G661" s="192">
        <f t="shared" si="78"/>
        <v>0</v>
      </c>
      <c r="H661" s="192">
        <f t="shared" si="78"/>
        <v>0</v>
      </c>
      <c r="I661" s="193">
        <f t="shared" si="78"/>
        <v>0</v>
      </c>
    </row>
    <row r="662" spans="1:9" ht="12.75" customHeight="1" x14ac:dyDescent="0.2">
      <c r="A662" s="55" t="str">
        <f>"            "&amp;Labels!B115</f>
        <v xml:space="preserve">            Q2</v>
      </c>
      <c r="B662" s="192">
        <f t="shared" si="78"/>
        <v>0</v>
      </c>
      <c r="C662" s="192">
        <f t="shared" si="78"/>
        <v>0</v>
      </c>
      <c r="D662" s="192">
        <f t="shared" si="78"/>
        <v>0</v>
      </c>
      <c r="E662" s="192">
        <f t="shared" si="78"/>
        <v>0</v>
      </c>
      <c r="F662" s="192">
        <f t="shared" si="78"/>
        <v>0</v>
      </c>
      <c r="G662" s="192">
        <f t="shared" si="78"/>
        <v>0</v>
      </c>
      <c r="H662" s="192">
        <f t="shared" si="78"/>
        <v>0</v>
      </c>
      <c r="I662" s="193">
        <f t="shared" si="78"/>
        <v>0</v>
      </c>
    </row>
    <row r="663" spans="1:9" ht="12.75" customHeight="1" x14ac:dyDescent="0.2">
      <c r="A663" s="55" t="str">
        <f>"            "&amp;Labels!B116</f>
        <v xml:space="preserve">            Q3</v>
      </c>
      <c r="B663" s="192">
        <f t="shared" si="78"/>
        <v>0</v>
      </c>
      <c r="C663" s="192">
        <f t="shared" si="78"/>
        <v>0</v>
      </c>
      <c r="D663" s="192">
        <f t="shared" si="78"/>
        <v>0</v>
      </c>
      <c r="E663" s="192">
        <f t="shared" si="78"/>
        <v>0</v>
      </c>
      <c r="F663" s="192">
        <f t="shared" si="78"/>
        <v>0</v>
      </c>
      <c r="G663" s="192">
        <f t="shared" si="78"/>
        <v>0</v>
      </c>
      <c r="H663" s="192">
        <f t="shared" si="78"/>
        <v>0</v>
      </c>
      <c r="I663" s="193">
        <f t="shared" si="78"/>
        <v>0</v>
      </c>
    </row>
    <row r="664" spans="1:9" ht="12.75" customHeight="1" x14ac:dyDescent="0.2">
      <c r="A664" s="55" t="str">
        <f>"            "&amp;Labels!B117</f>
        <v xml:space="preserve">            Q4</v>
      </c>
      <c r="B664" s="192">
        <f t="shared" si="78"/>
        <v>0</v>
      </c>
      <c r="C664" s="192">
        <f t="shared" si="78"/>
        <v>0</v>
      </c>
      <c r="D664" s="192">
        <f t="shared" si="78"/>
        <v>0</v>
      </c>
      <c r="E664" s="192">
        <f t="shared" si="78"/>
        <v>0</v>
      </c>
      <c r="F664" s="192">
        <f t="shared" si="78"/>
        <v>0</v>
      </c>
      <c r="G664" s="192">
        <f t="shared" si="78"/>
        <v>0</v>
      </c>
      <c r="H664" s="192">
        <f t="shared" si="78"/>
        <v>0</v>
      </c>
      <c r="I664" s="193">
        <f t="shared" si="78"/>
        <v>0</v>
      </c>
    </row>
    <row r="665" spans="1:9" ht="12.75" customHeight="1" x14ac:dyDescent="0.2">
      <c r="A665" s="55" t="str">
        <f>"            "&amp;Labels!C113</f>
        <v xml:space="preserve">            Total</v>
      </c>
      <c r="B665" s="191">
        <f t="shared" ref="B665:I665" si="79">B485</f>
        <v>0</v>
      </c>
      <c r="C665" s="191">
        <f t="shared" si="79"/>
        <v>0</v>
      </c>
      <c r="D665" s="191">
        <f t="shared" si="79"/>
        <v>0</v>
      </c>
      <c r="E665" s="191">
        <f t="shared" si="79"/>
        <v>0</v>
      </c>
      <c r="F665" s="191">
        <f t="shared" si="79"/>
        <v>0</v>
      </c>
      <c r="G665" s="191">
        <f t="shared" si="79"/>
        <v>0</v>
      </c>
      <c r="H665" s="191">
        <f t="shared" si="79"/>
        <v>0</v>
      </c>
      <c r="I665" s="171">
        <f t="shared" si="79"/>
        <v>0</v>
      </c>
    </row>
    <row r="666" spans="1:9" ht="12.75" customHeight="1" x14ac:dyDescent="0.2">
      <c r="A666" s="52" t="str">
        <f>"      "&amp;Labels!C91</f>
        <v xml:space="preserve">      Total</v>
      </c>
      <c r="B666" s="190">
        <f t="shared" ref="B666:I666" si="80">B491</f>
        <v>0</v>
      </c>
      <c r="C666" s="190">
        <f t="shared" si="80"/>
        <v>0</v>
      </c>
      <c r="D666" s="190">
        <f t="shared" si="80"/>
        <v>0</v>
      </c>
      <c r="E666" s="190">
        <f t="shared" si="80"/>
        <v>0</v>
      </c>
      <c r="F666" s="190">
        <f t="shared" si="80"/>
        <v>0</v>
      </c>
      <c r="G666" s="190">
        <f t="shared" si="80"/>
        <v>0</v>
      </c>
      <c r="H666" s="190">
        <f t="shared" si="80"/>
        <v>0</v>
      </c>
      <c r="I666" s="170">
        <f t="shared" si="80"/>
        <v>0</v>
      </c>
    </row>
    <row r="667" spans="1:9" ht="12.75" customHeight="1" x14ac:dyDescent="0.2">
      <c r="A667" s="55" t="str">
        <f>"         "&amp;Labels!B96</f>
        <v xml:space="preserve">         Direct</v>
      </c>
      <c r="B667" s="191"/>
      <c r="C667" s="191"/>
      <c r="D667" s="191"/>
      <c r="E667" s="191"/>
      <c r="F667" s="191"/>
      <c r="G667" s="191"/>
      <c r="H667" s="191"/>
      <c r="I667" s="171"/>
    </row>
    <row r="668" spans="1:9" ht="12.75" customHeight="1" x14ac:dyDescent="0.2">
      <c r="A668" s="55" t="str">
        <f>"            "&amp;Labels!B114</f>
        <v xml:space="preserve">            Q1</v>
      </c>
      <c r="B668" s="192">
        <f t="shared" ref="B668:I672" si="81">B493</f>
        <v>0</v>
      </c>
      <c r="C668" s="192">
        <f t="shared" si="81"/>
        <v>0</v>
      </c>
      <c r="D668" s="192">
        <f t="shared" si="81"/>
        <v>0</v>
      </c>
      <c r="E668" s="192">
        <f t="shared" si="81"/>
        <v>0</v>
      </c>
      <c r="F668" s="192">
        <f t="shared" si="81"/>
        <v>0</v>
      </c>
      <c r="G668" s="192">
        <f t="shared" si="81"/>
        <v>0</v>
      </c>
      <c r="H668" s="192">
        <f t="shared" si="81"/>
        <v>0</v>
      </c>
      <c r="I668" s="193">
        <f t="shared" si="81"/>
        <v>0</v>
      </c>
    </row>
    <row r="669" spans="1:9" ht="12.75" customHeight="1" x14ac:dyDescent="0.2">
      <c r="A669" s="55" t="str">
        <f>"            "&amp;Labels!B115</f>
        <v xml:space="preserve">            Q2</v>
      </c>
      <c r="B669" s="192">
        <f t="shared" si="81"/>
        <v>0</v>
      </c>
      <c r="C669" s="192">
        <f t="shared" si="81"/>
        <v>0</v>
      </c>
      <c r="D669" s="192">
        <f t="shared" si="81"/>
        <v>0</v>
      </c>
      <c r="E669" s="192">
        <f t="shared" si="81"/>
        <v>0</v>
      </c>
      <c r="F669" s="192">
        <f t="shared" si="81"/>
        <v>0</v>
      </c>
      <c r="G669" s="192">
        <f t="shared" si="81"/>
        <v>0</v>
      </c>
      <c r="H669" s="192">
        <f t="shared" si="81"/>
        <v>0</v>
      </c>
      <c r="I669" s="193">
        <f t="shared" si="81"/>
        <v>0</v>
      </c>
    </row>
    <row r="670" spans="1:9" ht="12.75" customHeight="1" x14ac:dyDescent="0.2">
      <c r="A670" s="55" t="str">
        <f>"            "&amp;Labels!B116</f>
        <v xml:space="preserve">            Q3</v>
      </c>
      <c r="B670" s="192">
        <f t="shared" si="81"/>
        <v>0</v>
      </c>
      <c r="C670" s="192">
        <f t="shared" si="81"/>
        <v>0</v>
      </c>
      <c r="D670" s="192">
        <f t="shared" si="81"/>
        <v>0</v>
      </c>
      <c r="E670" s="192">
        <f t="shared" si="81"/>
        <v>0</v>
      </c>
      <c r="F670" s="192">
        <f t="shared" si="81"/>
        <v>0</v>
      </c>
      <c r="G670" s="192">
        <f t="shared" si="81"/>
        <v>0</v>
      </c>
      <c r="H670" s="192">
        <f t="shared" si="81"/>
        <v>0</v>
      </c>
      <c r="I670" s="193">
        <f t="shared" si="81"/>
        <v>0</v>
      </c>
    </row>
    <row r="671" spans="1:9" ht="12.75" customHeight="1" x14ac:dyDescent="0.2">
      <c r="A671" s="55" t="str">
        <f>"            "&amp;Labels!B117</f>
        <v xml:space="preserve">            Q4</v>
      </c>
      <c r="B671" s="192">
        <f t="shared" si="81"/>
        <v>0</v>
      </c>
      <c r="C671" s="192">
        <f t="shared" si="81"/>
        <v>0</v>
      </c>
      <c r="D671" s="192">
        <f t="shared" si="81"/>
        <v>0</v>
      </c>
      <c r="E671" s="192">
        <f t="shared" si="81"/>
        <v>0</v>
      </c>
      <c r="F671" s="192">
        <f t="shared" si="81"/>
        <v>0</v>
      </c>
      <c r="G671" s="192">
        <f t="shared" si="81"/>
        <v>0</v>
      </c>
      <c r="H671" s="192">
        <f t="shared" si="81"/>
        <v>0</v>
      </c>
      <c r="I671" s="193">
        <f t="shared" si="81"/>
        <v>0</v>
      </c>
    </row>
    <row r="672" spans="1:9" ht="12.75" customHeight="1" x14ac:dyDescent="0.2">
      <c r="A672" s="55" t="str">
        <f>"            "&amp;Labels!C113</f>
        <v xml:space="preserve">            Total</v>
      </c>
      <c r="B672" s="191">
        <f t="shared" si="81"/>
        <v>0</v>
      </c>
      <c r="C672" s="191">
        <f t="shared" si="81"/>
        <v>0</v>
      </c>
      <c r="D672" s="191">
        <f t="shared" si="81"/>
        <v>0</v>
      </c>
      <c r="E672" s="191">
        <f t="shared" si="81"/>
        <v>0</v>
      </c>
      <c r="F672" s="191">
        <f t="shared" si="81"/>
        <v>0</v>
      </c>
      <c r="G672" s="191">
        <f t="shared" si="81"/>
        <v>0</v>
      </c>
      <c r="H672" s="191">
        <f t="shared" si="81"/>
        <v>0</v>
      </c>
      <c r="I672" s="171">
        <f t="shared" si="81"/>
        <v>0</v>
      </c>
    </row>
    <row r="673" spans="1:9" ht="12.75" customHeight="1" x14ac:dyDescent="0.2">
      <c r="A673" s="55" t="str">
        <f>"         "&amp;Labels!B97</f>
        <v xml:space="preserve">         Indirect</v>
      </c>
      <c r="B673" s="191"/>
      <c r="C673" s="191"/>
      <c r="D673" s="191"/>
      <c r="E673" s="191"/>
      <c r="F673" s="191"/>
      <c r="G673" s="191"/>
      <c r="H673" s="191"/>
      <c r="I673" s="171"/>
    </row>
    <row r="674" spans="1:9" ht="12.75" customHeight="1" x14ac:dyDescent="0.2">
      <c r="A674" s="55" t="str">
        <f>"            "&amp;Labels!B114</f>
        <v xml:space="preserve">            Q1</v>
      </c>
      <c r="B674" s="192">
        <f t="shared" ref="B674:I678" si="82">B499</f>
        <v>0</v>
      </c>
      <c r="C674" s="192">
        <f t="shared" si="82"/>
        <v>0</v>
      </c>
      <c r="D674" s="192">
        <f t="shared" si="82"/>
        <v>0</v>
      </c>
      <c r="E674" s="192">
        <f t="shared" si="82"/>
        <v>0</v>
      </c>
      <c r="F674" s="192">
        <f t="shared" si="82"/>
        <v>0</v>
      </c>
      <c r="G674" s="192">
        <f t="shared" si="82"/>
        <v>0</v>
      </c>
      <c r="H674" s="192">
        <f t="shared" si="82"/>
        <v>0</v>
      </c>
      <c r="I674" s="193">
        <f t="shared" si="82"/>
        <v>0</v>
      </c>
    </row>
    <row r="675" spans="1:9" ht="12.75" customHeight="1" x14ac:dyDescent="0.2">
      <c r="A675" s="55" t="str">
        <f>"            "&amp;Labels!B115</f>
        <v xml:space="preserve">            Q2</v>
      </c>
      <c r="B675" s="192">
        <f t="shared" si="82"/>
        <v>0</v>
      </c>
      <c r="C675" s="192">
        <f t="shared" si="82"/>
        <v>0</v>
      </c>
      <c r="D675" s="192">
        <f t="shared" si="82"/>
        <v>0</v>
      </c>
      <c r="E675" s="192">
        <f t="shared" si="82"/>
        <v>0</v>
      </c>
      <c r="F675" s="192">
        <f t="shared" si="82"/>
        <v>0</v>
      </c>
      <c r="G675" s="192">
        <f t="shared" si="82"/>
        <v>0</v>
      </c>
      <c r="H675" s="192">
        <f t="shared" si="82"/>
        <v>0</v>
      </c>
      <c r="I675" s="193">
        <f t="shared" si="82"/>
        <v>0</v>
      </c>
    </row>
    <row r="676" spans="1:9" ht="12.75" customHeight="1" x14ac:dyDescent="0.2">
      <c r="A676" s="55" t="str">
        <f>"            "&amp;Labels!B116</f>
        <v xml:space="preserve">            Q3</v>
      </c>
      <c r="B676" s="192">
        <f t="shared" si="82"/>
        <v>0</v>
      </c>
      <c r="C676" s="192">
        <f t="shared" si="82"/>
        <v>0</v>
      </c>
      <c r="D676" s="192">
        <f t="shared" si="82"/>
        <v>0</v>
      </c>
      <c r="E676" s="192">
        <f t="shared" si="82"/>
        <v>0</v>
      </c>
      <c r="F676" s="192">
        <f t="shared" si="82"/>
        <v>0</v>
      </c>
      <c r="G676" s="192">
        <f t="shared" si="82"/>
        <v>0</v>
      </c>
      <c r="H676" s="192">
        <f t="shared" si="82"/>
        <v>0</v>
      </c>
      <c r="I676" s="193">
        <f t="shared" si="82"/>
        <v>0</v>
      </c>
    </row>
    <row r="677" spans="1:9" ht="12.75" customHeight="1" x14ac:dyDescent="0.2">
      <c r="A677" s="55" t="str">
        <f>"            "&amp;Labels!B117</f>
        <v xml:space="preserve">            Q4</v>
      </c>
      <c r="B677" s="192">
        <f t="shared" si="82"/>
        <v>0</v>
      </c>
      <c r="C677" s="192">
        <f t="shared" si="82"/>
        <v>0</v>
      </c>
      <c r="D677" s="192">
        <f t="shared" si="82"/>
        <v>0</v>
      </c>
      <c r="E677" s="192">
        <f t="shared" si="82"/>
        <v>0</v>
      </c>
      <c r="F677" s="192">
        <f t="shared" si="82"/>
        <v>0</v>
      </c>
      <c r="G677" s="192">
        <f t="shared" si="82"/>
        <v>0</v>
      </c>
      <c r="H677" s="192">
        <f t="shared" si="82"/>
        <v>0</v>
      </c>
      <c r="I677" s="193">
        <f t="shared" si="82"/>
        <v>0</v>
      </c>
    </row>
    <row r="678" spans="1:9" ht="12.75" customHeight="1" x14ac:dyDescent="0.2">
      <c r="A678" s="55" t="str">
        <f>"            "&amp;Labels!C113</f>
        <v xml:space="preserve">            Total</v>
      </c>
      <c r="B678" s="191">
        <f t="shared" si="82"/>
        <v>0</v>
      </c>
      <c r="C678" s="191">
        <f t="shared" si="82"/>
        <v>0</v>
      </c>
      <c r="D678" s="191">
        <f t="shared" si="82"/>
        <v>0</v>
      </c>
      <c r="E678" s="191">
        <f t="shared" si="82"/>
        <v>0</v>
      </c>
      <c r="F678" s="191">
        <f t="shared" si="82"/>
        <v>0</v>
      </c>
      <c r="G678" s="191">
        <f t="shared" si="82"/>
        <v>0</v>
      </c>
      <c r="H678" s="191">
        <f t="shared" si="82"/>
        <v>0</v>
      </c>
      <c r="I678" s="171">
        <f t="shared" si="82"/>
        <v>0</v>
      </c>
    </row>
    <row r="679" spans="1:9" ht="12.75" customHeight="1" x14ac:dyDescent="0.2">
      <c r="A679" s="55" t="str">
        <f>"         "&amp;Labels!C95</f>
        <v xml:space="preserve">         Total</v>
      </c>
      <c r="B679" s="191">
        <f t="shared" ref="B679:I679" si="83">B491</f>
        <v>0</v>
      </c>
      <c r="C679" s="191">
        <f t="shared" si="83"/>
        <v>0</v>
      </c>
      <c r="D679" s="191">
        <f t="shared" si="83"/>
        <v>0</v>
      </c>
      <c r="E679" s="191">
        <f t="shared" si="83"/>
        <v>0</v>
      </c>
      <c r="F679" s="191">
        <f t="shared" si="83"/>
        <v>0</v>
      </c>
      <c r="G679" s="191">
        <f t="shared" si="83"/>
        <v>0</v>
      </c>
      <c r="H679" s="191">
        <f t="shared" si="83"/>
        <v>0</v>
      </c>
      <c r="I679" s="171">
        <f t="shared" si="83"/>
        <v>0</v>
      </c>
    </row>
    <row r="680" spans="1:9" ht="12.75" customHeight="1" x14ac:dyDescent="0.2">
      <c r="A680" s="55" t="str">
        <f>"            "&amp;Labels!B114</f>
        <v xml:space="preserve">            Q1</v>
      </c>
      <c r="B680" s="192">
        <f t="shared" ref="B680:I683" si="84">B505</f>
        <v>0</v>
      </c>
      <c r="C680" s="192">
        <f t="shared" si="84"/>
        <v>0</v>
      </c>
      <c r="D680" s="192">
        <f t="shared" si="84"/>
        <v>0</v>
      </c>
      <c r="E680" s="192">
        <f t="shared" si="84"/>
        <v>0</v>
      </c>
      <c r="F680" s="192">
        <f t="shared" si="84"/>
        <v>0</v>
      </c>
      <c r="G680" s="192">
        <f t="shared" si="84"/>
        <v>0</v>
      </c>
      <c r="H680" s="192">
        <f t="shared" si="84"/>
        <v>0</v>
      </c>
      <c r="I680" s="193">
        <f t="shared" si="84"/>
        <v>0</v>
      </c>
    </row>
    <row r="681" spans="1:9" ht="12.75" customHeight="1" x14ac:dyDescent="0.2">
      <c r="A681" s="55" t="str">
        <f>"            "&amp;Labels!B115</f>
        <v xml:space="preserve">            Q2</v>
      </c>
      <c r="B681" s="192">
        <f t="shared" si="84"/>
        <v>0</v>
      </c>
      <c r="C681" s="192">
        <f t="shared" si="84"/>
        <v>0</v>
      </c>
      <c r="D681" s="192">
        <f t="shared" si="84"/>
        <v>0</v>
      </c>
      <c r="E681" s="192">
        <f t="shared" si="84"/>
        <v>0</v>
      </c>
      <c r="F681" s="192">
        <f t="shared" si="84"/>
        <v>0</v>
      </c>
      <c r="G681" s="192">
        <f t="shared" si="84"/>
        <v>0</v>
      </c>
      <c r="H681" s="192">
        <f t="shared" si="84"/>
        <v>0</v>
      </c>
      <c r="I681" s="193">
        <f t="shared" si="84"/>
        <v>0</v>
      </c>
    </row>
    <row r="682" spans="1:9" ht="12.75" customHeight="1" x14ac:dyDescent="0.2">
      <c r="A682" s="55" t="str">
        <f>"            "&amp;Labels!B116</f>
        <v xml:space="preserve">            Q3</v>
      </c>
      <c r="B682" s="192">
        <f t="shared" si="84"/>
        <v>0</v>
      </c>
      <c r="C682" s="192">
        <f t="shared" si="84"/>
        <v>0</v>
      </c>
      <c r="D682" s="192">
        <f t="shared" si="84"/>
        <v>0</v>
      </c>
      <c r="E682" s="192">
        <f t="shared" si="84"/>
        <v>0</v>
      </c>
      <c r="F682" s="192">
        <f t="shared" si="84"/>
        <v>0</v>
      </c>
      <c r="G682" s="192">
        <f t="shared" si="84"/>
        <v>0</v>
      </c>
      <c r="H682" s="192">
        <f t="shared" si="84"/>
        <v>0</v>
      </c>
      <c r="I682" s="193">
        <f t="shared" si="84"/>
        <v>0</v>
      </c>
    </row>
    <row r="683" spans="1:9" ht="12.75" customHeight="1" x14ac:dyDescent="0.2">
      <c r="A683" s="55" t="str">
        <f>"            "&amp;Labels!B117</f>
        <v xml:space="preserve">            Q4</v>
      </c>
      <c r="B683" s="192">
        <f t="shared" si="84"/>
        <v>0</v>
      </c>
      <c r="C683" s="192">
        <f t="shared" si="84"/>
        <v>0</v>
      </c>
      <c r="D683" s="192">
        <f t="shared" si="84"/>
        <v>0</v>
      </c>
      <c r="E683" s="192">
        <f t="shared" si="84"/>
        <v>0</v>
      </c>
      <c r="F683" s="192">
        <f t="shared" si="84"/>
        <v>0</v>
      </c>
      <c r="G683" s="192">
        <f t="shared" si="84"/>
        <v>0</v>
      </c>
      <c r="H683" s="192">
        <f t="shared" si="84"/>
        <v>0</v>
      </c>
      <c r="I683" s="193">
        <f t="shared" si="84"/>
        <v>0</v>
      </c>
    </row>
    <row r="684" spans="1:9" ht="12.75" customHeight="1" x14ac:dyDescent="0.2">
      <c r="A684" s="55" t="str">
        <f>"            "&amp;Labels!C113</f>
        <v xml:space="preserve">            Total</v>
      </c>
      <c r="B684" s="191">
        <f t="shared" ref="B684:I684" si="85">B491</f>
        <v>0</v>
      </c>
      <c r="C684" s="191">
        <f t="shared" si="85"/>
        <v>0</v>
      </c>
      <c r="D684" s="191">
        <f t="shared" si="85"/>
        <v>0</v>
      </c>
      <c r="E684" s="191">
        <f t="shared" si="85"/>
        <v>0</v>
      </c>
      <c r="F684" s="191">
        <f t="shared" si="85"/>
        <v>0</v>
      </c>
      <c r="G684" s="191">
        <f t="shared" si="85"/>
        <v>0</v>
      </c>
      <c r="H684" s="191">
        <f t="shared" si="85"/>
        <v>0</v>
      </c>
      <c r="I684" s="171">
        <f t="shared" si="85"/>
        <v>0</v>
      </c>
    </row>
    <row r="685" spans="1:9" ht="12.75" customHeight="1" x14ac:dyDescent="0.2">
      <c r="A685" s="52" t="str">
        <f>"   "&amp;Labels!B101</f>
        <v xml:space="preserve">   West</v>
      </c>
      <c r="B685" s="190"/>
      <c r="C685" s="190"/>
      <c r="D685" s="190"/>
      <c r="E685" s="190"/>
      <c r="F685" s="190"/>
      <c r="G685" s="190"/>
      <c r="H685" s="190"/>
      <c r="I685" s="170"/>
    </row>
    <row r="686" spans="1:9" ht="12.75" customHeight="1" x14ac:dyDescent="0.2">
      <c r="A686" s="55" t="str">
        <f>"      "&amp;Labels!B92</f>
        <v xml:space="preserve">      Direct</v>
      </c>
      <c r="B686" s="191"/>
      <c r="C686" s="191"/>
      <c r="D686" s="191"/>
      <c r="E686" s="191"/>
      <c r="F686" s="191"/>
      <c r="G686" s="191"/>
      <c r="H686" s="191"/>
      <c r="I686" s="171"/>
    </row>
    <row r="687" spans="1:9" ht="12.75" customHeight="1" x14ac:dyDescent="0.2">
      <c r="A687" s="55" t="str">
        <f>"         "&amp;Labels!B96</f>
        <v xml:space="preserve">         Direct</v>
      </c>
      <c r="B687" s="191"/>
      <c r="C687" s="191"/>
      <c r="D687" s="191"/>
      <c r="E687" s="191"/>
      <c r="F687" s="191"/>
      <c r="G687" s="191"/>
      <c r="H687" s="191"/>
      <c r="I687" s="171"/>
    </row>
    <row r="688" spans="1:9" ht="12.75" customHeight="1" x14ac:dyDescent="0.2">
      <c r="A688" s="55" t="str">
        <f>"            "&amp;Labels!B114</f>
        <v xml:space="preserve">            Q1</v>
      </c>
      <c r="B688" s="192">
        <f t="shared" ref="B688:I692" si="86">B513</f>
        <v>0</v>
      </c>
      <c r="C688" s="192">
        <f t="shared" si="86"/>
        <v>0</v>
      </c>
      <c r="D688" s="192">
        <f t="shared" si="86"/>
        <v>0</v>
      </c>
      <c r="E688" s="192">
        <f t="shared" si="86"/>
        <v>0</v>
      </c>
      <c r="F688" s="192">
        <f t="shared" si="86"/>
        <v>0</v>
      </c>
      <c r="G688" s="192">
        <f t="shared" si="86"/>
        <v>0</v>
      </c>
      <c r="H688" s="192">
        <f t="shared" si="86"/>
        <v>0</v>
      </c>
      <c r="I688" s="193">
        <f t="shared" si="86"/>
        <v>0</v>
      </c>
    </row>
    <row r="689" spans="1:9" ht="12.75" customHeight="1" x14ac:dyDescent="0.2">
      <c r="A689" s="55" t="str">
        <f>"            "&amp;Labels!B115</f>
        <v xml:space="preserve">            Q2</v>
      </c>
      <c r="B689" s="192">
        <f t="shared" si="86"/>
        <v>0</v>
      </c>
      <c r="C689" s="192">
        <f t="shared" si="86"/>
        <v>0</v>
      </c>
      <c r="D689" s="192">
        <f t="shared" si="86"/>
        <v>0</v>
      </c>
      <c r="E689" s="192">
        <f t="shared" si="86"/>
        <v>0</v>
      </c>
      <c r="F689" s="192">
        <f t="shared" si="86"/>
        <v>0</v>
      </c>
      <c r="G689" s="192">
        <f t="shared" si="86"/>
        <v>0</v>
      </c>
      <c r="H689" s="192">
        <f t="shared" si="86"/>
        <v>0</v>
      </c>
      <c r="I689" s="193">
        <f t="shared" si="86"/>
        <v>0</v>
      </c>
    </row>
    <row r="690" spans="1:9" ht="12.75" customHeight="1" x14ac:dyDescent="0.2">
      <c r="A690" s="55" t="str">
        <f>"            "&amp;Labels!B116</f>
        <v xml:space="preserve">            Q3</v>
      </c>
      <c r="B690" s="192">
        <f t="shared" si="86"/>
        <v>0</v>
      </c>
      <c r="C690" s="192">
        <f t="shared" si="86"/>
        <v>0</v>
      </c>
      <c r="D690" s="192">
        <f t="shared" si="86"/>
        <v>0</v>
      </c>
      <c r="E690" s="192">
        <f t="shared" si="86"/>
        <v>0</v>
      </c>
      <c r="F690" s="192">
        <f t="shared" si="86"/>
        <v>0</v>
      </c>
      <c r="G690" s="192">
        <f t="shared" si="86"/>
        <v>0</v>
      </c>
      <c r="H690" s="192">
        <f t="shared" si="86"/>
        <v>0</v>
      </c>
      <c r="I690" s="193">
        <f t="shared" si="86"/>
        <v>0</v>
      </c>
    </row>
    <row r="691" spans="1:9" ht="12.75" customHeight="1" x14ac:dyDescent="0.2">
      <c r="A691" s="55" t="str">
        <f>"            "&amp;Labels!B117</f>
        <v xml:space="preserve">            Q4</v>
      </c>
      <c r="B691" s="192">
        <f t="shared" si="86"/>
        <v>0</v>
      </c>
      <c r="C691" s="192">
        <f t="shared" si="86"/>
        <v>0</v>
      </c>
      <c r="D691" s="192">
        <f t="shared" si="86"/>
        <v>0</v>
      </c>
      <c r="E691" s="192">
        <f t="shared" si="86"/>
        <v>0</v>
      </c>
      <c r="F691" s="192">
        <f t="shared" si="86"/>
        <v>0</v>
      </c>
      <c r="G691" s="192">
        <f t="shared" si="86"/>
        <v>0</v>
      </c>
      <c r="H691" s="192">
        <f t="shared" si="86"/>
        <v>0</v>
      </c>
      <c r="I691" s="193">
        <f t="shared" si="86"/>
        <v>0</v>
      </c>
    </row>
    <row r="692" spans="1:9" ht="12.75" customHeight="1" x14ac:dyDescent="0.2">
      <c r="A692" s="55" t="str">
        <f>"            "&amp;Labels!C113</f>
        <v xml:space="preserve">            Total</v>
      </c>
      <c r="B692" s="191">
        <f t="shared" si="86"/>
        <v>0</v>
      </c>
      <c r="C692" s="191">
        <f t="shared" si="86"/>
        <v>0</v>
      </c>
      <c r="D692" s="191">
        <f t="shared" si="86"/>
        <v>0</v>
      </c>
      <c r="E692" s="191">
        <f t="shared" si="86"/>
        <v>0</v>
      </c>
      <c r="F692" s="191">
        <f t="shared" si="86"/>
        <v>0</v>
      </c>
      <c r="G692" s="191">
        <f t="shared" si="86"/>
        <v>0</v>
      </c>
      <c r="H692" s="191">
        <f t="shared" si="86"/>
        <v>0</v>
      </c>
      <c r="I692" s="171">
        <f t="shared" si="86"/>
        <v>0</v>
      </c>
    </row>
    <row r="693" spans="1:9" ht="12.75" customHeight="1" x14ac:dyDescent="0.2">
      <c r="A693" s="55" t="str">
        <f>"         "&amp;Labels!B97</f>
        <v xml:space="preserve">         Indirect</v>
      </c>
      <c r="B693" s="191"/>
      <c r="C693" s="191"/>
      <c r="D693" s="191"/>
      <c r="E693" s="191"/>
      <c r="F693" s="191"/>
      <c r="G693" s="191"/>
      <c r="H693" s="191"/>
      <c r="I693" s="171"/>
    </row>
    <row r="694" spans="1:9" ht="12.75" customHeight="1" x14ac:dyDescent="0.2">
      <c r="A694" s="55" t="str">
        <f>"            "&amp;Labels!B114</f>
        <v xml:space="preserve">            Q1</v>
      </c>
      <c r="B694" s="192">
        <f t="shared" ref="B694:I703" si="87">B519</f>
        <v>0</v>
      </c>
      <c r="C694" s="192">
        <f t="shared" si="87"/>
        <v>0</v>
      </c>
      <c r="D694" s="192">
        <f t="shared" si="87"/>
        <v>0</v>
      </c>
      <c r="E694" s="192">
        <f t="shared" si="87"/>
        <v>0</v>
      </c>
      <c r="F694" s="192">
        <f t="shared" si="87"/>
        <v>0</v>
      </c>
      <c r="G694" s="192">
        <f t="shared" si="87"/>
        <v>0</v>
      </c>
      <c r="H694" s="192">
        <f t="shared" si="87"/>
        <v>0</v>
      </c>
      <c r="I694" s="193">
        <f t="shared" si="87"/>
        <v>0</v>
      </c>
    </row>
    <row r="695" spans="1:9" ht="12.75" customHeight="1" x14ac:dyDescent="0.2">
      <c r="A695" s="55" t="str">
        <f>"            "&amp;Labels!B115</f>
        <v xml:space="preserve">            Q2</v>
      </c>
      <c r="B695" s="192">
        <f t="shared" si="87"/>
        <v>0</v>
      </c>
      <c r="C695" s="192">
        <f t="shared" si="87"/>
        <v>0</v>
      </c>
      <c r="D695" s="192">
        <f t="shared" si="87"/>
        <v>0</v>
      </c>
      <c r="E695" s="192">
        <f t="shared" si="87"/>
        <v>0</v>
      </c>
      <c r="F695" s="192">
        <f t="shared" si="87"/>
        <v>0</v>
      </c>
      <c r="G695" s="192">
        <f t="shared" si="87"/>
        <v>0</v>
      </c>
      <c r="H695" s="192">
        <f t="shared" si="87"/>
        <v>0</v>
      </c>
      <c r="I695" s="193">
        <f t="shared" si="87"/>
        <v>0</v>
      </c>
    </row>
    <row r="696" spans="1:9" ht="12.75" customHeight="1" x14ac:dyDescent="0.2">
      <c r="A696" s="55" t="str">
        <f>"            "&amp;Labels!B116</f>
        <v xml:space="preserve">            Q3</v>
      </c>
      <c r="B696" s="192">
        <f t="shared" si="87"/>
        <v>0</v>
      </c>
      <c r="C696" s="192">
        <f t="shared" si="87"/>
        <v>0</v>
      </c>
      <c r="D696" s="192">
        <f t="shared" si="87"/>
        <v>0</v>
      </c>
      <c r="E696" s="192">
        <f t="shared" si="87"/>
        <v>0</v>
      </c>
      <c r="F696" s="192">
        <f t="shared" si="87"/>
        <v>0</v>
      </c>
      <c r="G696" s="192">
        <f t="shared" si="87"/>
        <v>0</v>
      </c>
      <c r="H696" s="192">
        <f t="shared" si="87"/>
        <v>0</v>
      </c>
      <c r="I696" s="193">
        <f t="shared" si="87"/>
        <v>0</v>
      </c>
    </row>
    <row r="697" spans="1:9" ht="12.75" customHeight="1" x14ac:dyDescent="0.2">
      <c r="A697" s="55" t="str">
        <f>"            "&amp;Labels!B117</f>
        <v xml:space="preserve">            Q4</v>
      </c>
      <c r="B697" s="192">
        <f t="shared" si="87"/>
        <v>0</v>
      </c>
      <c r="C697" s="192">
        <f t="shared" si="87"/>
        <v>0</v>
      </c>
      <c r="D697" s="192">
        <f t="shared" si="87"/>
        <v>0</v>
      </c>
      <c r="E697" s="192">
        <f t="shared" si="87"/>
        <v>0</v>
      </c>
      <c r="F697" s="192">
        <f t="shared" si="87"/>
        <v>0</v>
      </c>
      <c r="G697" s="192">
        <f t="shared" si="87"/>
        <v>0</v>
      </c>
      <c r="H697" s="192">
        <f t="shared" si="87"/>
        <v>0</v>
      </c>
      <c r="I697" s="193">
        <f t="shared" si="87"/>
        <v>0</v>
      </c>
    </row>
    <row r="698" spans="1:9" ht="12.75" customHeight="1" x14ac:dyDescent="0.2">
      <c r="A698" s="55" t="str">
        <f>"            "&amp;Labels!C113</f>
        <v xml:space="preserve">            Total</v>
      </c>
      <c r="B698" s="191">
        <f t="shared" si="87"/>
        <v>0</v>
      </c>
      <c r="C698" s="191">
        <f t="shared" si="87"/>
        <v>0</v>
      </c>
      <c r="D698" s="191">
        <f t="shared" si="87"/>
        <v>0</v>
      </c>
      <c r="E698" s="191">
        <f t="shared" si="87"/>
        <v>0</v>
      </c>
      <c r="F698" s="191">
        <f t="shared" si="87"/>
        <v>0</v>
      </c>
      <c r="G698" s="191">
        <f t="shared" si="87"/>
        <v>0</v>
      </c>
      <c r="H698" s="191">
        <f t="shared" si="87"/>
        <v>0</v>
      </c>
      <c r="I698" s="171">
        <f t="shared" si="87"/>
        <v>0</v>
      </c>
    </row>
    <row r="699" spans="1:9" ht="12.75" customHeight="1" x14ac:dyDescent="0.2">
      <c r="A699" s="55" t="str">
        <f>"         "&amp;Labels!C95</f>
        <v xml:space="preserve">         Total</v>
      </c>
      <c r="B699" s="191">
        <f t="shared" si="87"/>
        <v>0</v>
      </c>
      <c r="C699" s="191">
        <f t="shared" si="87"/>
        <v>0</v>
      </c>
      <c r="D699" s="191">
        <f t="shared" si="87"/>
        <v>0</v>
      </c>
      <c r="E699" s="191">
        <f t="shared" si="87"/>
        <v>0</v>
      </c>
      <c r="F699" s="191">
        <f t="shared" si="87"/>
        <v>0</v>
      </c>
      <c r="G699" s="191">
        <f t="shared" si="87"/>
        <v>0</v>
      </c>
      <c r="H699" s="191">
        <f t="shared" si="87"/>
        <v>0</v>
      </c>
      <c r="I699" s="171">
        <f t="shared" si="87"/>
        <v>0</v>
      </c>
    </row>
    <row r="700" spans="1:9" ht="12.75" customHeight="1" x14ac:dyDescent="0.2">
      <c r="A700" s="55" t="str">
        <f>"            "&amp;Labels!B114</f>
        <v xml:space="preserve">            Q1</v>
      </c>
      <c r="B700" s="192">
        <f t="shared" si="87"/>
        <v>0</v>
      </c>
      <c r="C700" s="192">
        <f t="shared" si="87"/>
        <v>0</v>
      </c>
      <c r="D700" s="192">
        <f t="shared" si="87"/>
        <v>0</v>
      </c>
      <c r="E700" s="192">
        <f t="shared" si="87"/>
        <v>0</v>
      </c>
      <c r="F700" s="192">
        <f t="shared" si="87"/>
        <v>0</v>
      </c>
      <c r="G700" s="192">
        <f t="shared" si="87"/>
        <v>0</v>
      </c>
      <c r="H700" s="192">
        <f t="shared" si="87"/>
        <v>0</v>
      </c>
      <c r="I700" s="193">
        <f t="shared" si="87"/>
        <v>0</v>
      </c>
    </row>
    <row r="701" spans="1:9" ht="12.75" customHeight="1" x14ac:dyDescent="0.2">
      <c r="A701" s="55" t="str">
        <f>"            "&amp;Labels!B115</f>
        <v xml:space="preserve">            Q2</v>
      </c>
      <c r="B701" s="192">
        <f t="shared" si="87"/>
        <v>0</v>
      </c>
      <c r="C701" s="192">
        <f t="shared" si="87"/>
        <v>0</v>
      </c>
      <c r="D701" s="192">
        <f t="shared" si="87"/>
        <v>0</v>
      </c>
      <c r="E701" s="192">
        <f t="shared" si="87"/>
        <v>0</v>
      </c>
      <c r="F701" s="192">
        <f t="shared" si="87"/>
        <v>0</v>
      </c>
      <c r="G701" s="192">
        <f t="shared" si="87"/>
        <v>0</v>
      </c>
      <c r="H701" s="192">
        <f t="shared" si="87"/>
        <v>0</v>
      </c>
      <c r="I701" s="193">
        <f t="shared" si="87"/>
        <v>0</v>
      </c>
    </row>
    <row r="702" spans="1:9" ht="12.75" customHeight="1" x14ac:dyDescent="0.2">
      <c r="A702" s="55" t="str">
        <f>"            "&amp;Labels!B116</f>
        <v xml:space="preserve">            Q3</v>
      </c>
      <c r="B702" s="192">
        <f t="shared" si="87"/>
        <v>0</v>
      </c>
      <c r="C702" s="192">
        <f t="shared" si="87"/>
        <v>0</v>
      </c>
      <c r="D702" s="192">
        <f t="shared" si="87"/>
        <v>0</v>
      </c>
      <c r="E702" s="192">
        <f t="shared" si="87"/>
        <v>0</v>
      </c>
      <c r="F702" s="192">
        <f t="shared" si="87"/>
        <v>0</v>
      </c>
      <c r="G702" s="192">
        <f t="shared" si="87"/>
        <v>0</v>
      </c>
      <c r="H702" s="192">
        <f t="shared" si="87"/>
        <v>0</v>
      </c>
      <c r="I702" s="193">
        <f t="shared" si="87"/>
        <v>0</v>
      </c>
    </row>
    <row r="703" spans="1:9" ht="12.75" customHeight="1" x14ac:dyDescent="0.2">
      <c r="A703" s="55" t="str">
        <f>"            "&amp;Labels!B117</f>
        <v xml:space="preserve">            Q4</v>
      </c>
      <c r="B703" s="192">
        <f t="shared" si="87"/>
        <v>0</v>
      </c>
      <c r="C703" s="192">
        <f t="shared" si="87"/>
        <v>0</v>
      </c>
      <c r="D703" s="192">
        <f t="shared" si="87"/>
        <v>0</v>
      </c>
      <c r="E703" s="192">
        <f t="shared" si="87"/>
        <v>0</v>
      </c>
      <c r="F703" s="192">
        <f t="shared" si="87"/>
        <v>0</v>
      </c>
      <c r="G703" s="192">
        <f t="shared" si="87"/>
        <v>0</v>
      </c>
      <c r="H703" s="192">
        <f t="shared" si="87"/>
        <v>0</v>
      </c>
      <c r="I703" s="193">
        <f t="shared" si="87"/>
        <v>0</v>
      </c>
    </row>
    <row r="704" spans="1:9" ht="12.75" customHeight="1" x14ac:dyDescent="0.2">
      <c r="A704" s="55" t="str">
        <f>"            "&amp;Labels!C113</f>
        <v xml:space="preserve">            Total</v>
      </c>
      <c r="B704" s="191">
        <f t="shared" ref="B704:I704" si="88">B524</f>
        <v>0</v>
      </c>
      <c r="C704" s="191">
        <f t="shared" si="88"/>
        <v>0</v>
      </c>
      <c r="D704" s="191">
        <f t="shared" si="88"/>
        <v>0</v>
      </c>
      <c r="E704" s="191">
        <f t="shared" si="88"/>
        <v>0</v>
      </c>
      <c r="F704" s="191">
        <f t="shared" si="88"/>
        <v>0</v>
      </c>
      <c r="G704" s="191">
        <f t="shared" si="88"/>
        <v>0</v>
      </c>
      <c r="H704" s="191">
        <f t="shared" si="88"/>
        <v>0</v>
      </c>
      <c r="I704" s="171">
        <f t="shared" si="88"/>
        <v>0</v>
      </c>
    </row>
    <row r="705" spans="1:9" ht="12.75" customHeight="1" x14ac:dyDescent="0.2">
      <c r="A705" s="55" t="str">
        <f>"      "&amp;Labels!B93</f>
        <v xml:space="preserve">      Indirect</v>
      </c>
      <c r="B705" s="191"/>
      <c r="C705" s="191"/>
      <c r="D705" s="191"/>
      <c r="E705" s="191"/>
      <c r="F705" s="191"/>
      <c r="G705" s="191"/>
      <c r="H705" s="191"/>
      <c r="I705" s="171"/>
    </row>
    <row r="706" spans="1:9" ht="12.75" customHeight="1" x14ac:dyDescent="0.2">
      <c r="A706" s="55" t="str">
        <f>"         "&amp;Labels!B96</f>
        <v xml:space="preserve">         Direct</v>
      </c>
      <c r="B706" s="191"/>
      <c r="C706" s="191"/>
      <c r="D706" s="191"/>
      <c r="E706" s="191"/>
      <c r="F706" s="191"/>
      <c r="G706" s="191"/>
      <c r="H706" s="191"/>
      <c r="I706" s="171"/>
    </row>
    <row r="707" spans="1:9" ht="12.75" customHeight="1" x14ac:dyDescent="0.2">
      <c r="A707" s="55" t="str">
        <f>"            "&amp;Labels!B114</f>
        <v xml:space="preserve">            Q1</v>
      </c>
      <c r="B707" s="192">
        <f t="shared" ref="B707:I711" si="89">B532</f>
        <v>0</v>
      </c>
      <c r="C707" s="192">
        <f t="shared" si="89"/>
        <v>0</v>
      </c>
      <c r="D707" s="192">
        <f t="shared" si="89"/>
        <v>0</v>
      </c>
      <c r="E707" s="192">
        <f t="shared" si="89"/>
        <v>0</v>
      </c>
      <c r="F707" s="192">
        <f t="shared" si="89"/>
        <v>0</v>
      </c>
      <c r="G707" s="192">
        <f t="shared" si="89"/>
        <v>0</v>
      </c>
      <c r="H707" s="192">
        <f t="shared" si="89"/>
        <v>0</v>
      </c>
      <c r="I707" s="193">
        <f t="shared" si="89"/>
        <v>0</v>
      </c>
    </row>
    <row r="708" spans="1:9" ht="12.75" customHeight="1" x14ac:dyDescent="0.2">
      <c r="A708" s="55" t="str">
        <f>"            "&amp;Labels!B115</f>
        <v xml:space="preserve">            Q2</v>
      </c>
      <c r="B708" s="192">
        <f t="shared" si="89"/>
        <v>0</v>
      </c>
      <c r="C708" s="192">
        <f t="shared" si="89"/>
        <v>0</v>
      </c>
      <c r="D708" s="192">
        <f t="shared" si="89"/>
        <v>0</v>
      </c>
      <c r="E708" s="192">
        <f t="shared" si="89"/>
        <v>0</v>
      </c>
      <c r="F708" s="192">
        <f t="shared" si="89"/>
        <v>0</v>
      </c>
      <c r="G708" s="192">
        <f t="shared" si="89"/>
        <v>0</v>
      </c>
      <c r="H708" s="192">
        <f t="shared" si="89"/>
        <v>0</v>
      </c>
      <c r="I708" s="193">
        <f t="shared" si="89"/>
        <v>0</v>
      </c>
    </row>
    <row r="709" spans="1:9" ht="12.75" customHeight="1" x14ac:dyDescent="0.2">
      <c r="A709" s="55" t="str">
        <f>"            "&amp;Labels!B116</f>
        <v xml:space="preserve">            Q3</v>
      </c>
      <c r="B709" s="192">
        <f t="shared" si="89"/>
        <v>0</v>
      </c>
      <c r="C709" s="192">
        <f t="shared" si="89"/>
        <v>0</v>
      </c>
      <c r="D709" s="192">
        <f t="shared" si="89"/>
        <v>0</v>
      </c>
      <c r="E709" s="192">
        <f t="shared" si="89"/>
        <v>0</v>
      </c>
      <c r="F709" s="192">
        <f t="shared" si="89"/>
        <v>0</v>
      </c>
      <c r="G709" s="192">
        <f t="shared" si="89"/>
        <v>0</v>
      </c>
      <c r="H709" s="192">
        <f t="shared" si="89"/>
        <v>0</v>
      </c>
      <c r="I709" s="193">
        <f t="shared" si="89"/>
        <v>0</v>
      </c>
    </row>
    <row r="710" spans="1:9" ht="12.75" customHeight="1" x14ac:dyDescent="0.2">
      <c r="A710" s="55" t="str">
        <f>"            "&amp;Labels!B117</f>
        <v xml:space="preserve">            Q4</v>
      </c>
      <c r="B710" s="192">
        <f t="shared" si="89"/>
        <v>0</v>
      </c>
      <c r="C710" s="192">
        <f t="shared" si="89"/>
        <v>0</v>
      </c>
      <c r="D710" s="192">
        <f t="shared" si="89"/>
        <v>0</v>
      </c>
      <c r="E710" s="192">
        <f t="shared" si="89"/>
        <v>0</v>
      </c>
      <c r="F710" s="192">
        <f t="shared" si="89"/>
        <v>0</v>
      </c>
      <c r="G710" s="192">
        <f t="shared" si="89"/>
        <v>0</v>
      </c>
      <c r="H710" s="192">
        <f t="shared" si="89"/>
        <v>0</v>
      </c>
      <c r="I710" s="193">
        <f t="shared" si="89"/>
        <v>0</v>
      </c>
    </row>
    <row r="711" spans="1:9" ht="12.75" customHeight="1" x14ac:dyDescent="0.2">
      <c r="A711" s="55" t="str">
        <f>"            "&amp;Labels!C113</f>
        <v xml:space="preserve">            Total</v>
      </c>
      <c r="B711" s="191">
        <f t="shared" si="89"/>
        <v>0</v>
      </c>
      <c r="C711" s="191">
        <f t="shared" si="89"/>
        <v>0</v>
      </c>
      <c r="D711" s="191">
        <f t="shared" si="89"/>
        <v>0</v>
      </c>
      <c r="E711" s="191">
        <f t="shared" si="89"/>
        <v>0</v>
      </c>
      <c r="F711" s="191">
        <f t="shared" si="89"/>
        <v>0</v>
      </c>
      <c r="G711" s="191">
        <f t="shared" si="89"/>
        <v>0</v>
      </c>
      <c r="H711" s="191">
        <f t="shared" si="89"/>
        <v>0</v>
      </c>
      <c r="I711" s="171">
        <f t="shared" si="89"/>
        <v>0</v>
      </c>
    </row>
    <row r="712" spans="1:9" ht="12.75" customHeight="1" x14ac:dyDescent="0.2">
      <c r="A712" s="55" t="str">
        <f>"         "&amp;Labels!B97</f>
        <v xml:space="preserve">         Indirect</v>
      </c>
      <c r="B712" s="191"/>
      <c r="C712" s="191"/>
      <c r="D712" s="191"/>
      <c r="E712" s="191"/>
      <c r="F712" s="191"/>
      <c r="G712" s="191"/>
      <c r="H712" s="191"/>
      <c r="I712" s="171"/>
    </row>
    <row r="713" spans="1:9" ht="12.75" customHeight="1" x14ac:dyDescent="0.2">
      <c r="A713" s="55" t="str">
        <f>"            "&amp;Labels!B114</f>
        <v xml:space="preserve">            Q1</v>
      </c>
      <c r="B713" s="192">
        <f t="shared" ref="B713:I722" si="90">B538</f>
        <v>0</v>
      </c>
      <c r="C713" s="192">
        <f t="shared" si="90"/>
        <v>0</v>
      </c>
      <c r="D713" s="192">
        <f t="shared" si="90"/>
        <v>0</v>
      </c>
      <c r="E713" s="192">
        <f t="shared" si="90"/>
        <v>0</v>
      </c>
      <c r="F713" s="192">
        <f t="shared" si="90"/>
        <v>0</v>
      </c>
      <c r="G713" s="192">
        <f t="shared" si="90"/>
        <v>0</v>
      </c>
      <c r="H713" s="192">
        <f t="shared" si="90"/>
        <v>0</v>
      </c>
      <c r="I713" s="193">
        <f t="shared" si="90"/>
        <v>0</v>
      </c>
    </row>
    <row r="714" spans="1:9" ht="12.75" customHeight="1" x14ac:dyDescent="0.2">
      <c r="A714" s="55" t="str">
        <f>"            "&amp;Labels!B115</f>
        <v xml:space="preserve">            Q2</v>
      </c>
      <c r="B714" s="192">
        <f t="shared" si="90"/>
        <v>0</v>
      </c>
      <c r="C714" s="192">
        <f t="shared" si="90"/>
        <v>0</v>
      </c>
      <c r="D714" s="192">
        <f t="shared" si="90"/>
        <v>0</v>
      </c>
      <c r="E714" s="192">
        <f t="shared" si="90"/>
        <v>0</v>
      </c>
      <c r="F714" s="192">
        <f t="shared" si="90"/>
        <v>0</v>
      </c>
      <c r="G714" s="192">
        <f t="shared" si="90"/>
        <v>0</v>
      </c>
      <c r="H714" s="192">
        <f t="shared" si="90"/>
        <v>0</v>
      </c>
      <c r="I714" s="193">
        <f t="shared" si="90"/>
        <v>0</v>
      </c>
    </row>
    <row r="715" spans="1:9" ht="12.75" customHeight="1" x14ac:dyDescent="0.2">
      <c r="A715" s="55" t="str">
        <f>"            "&amp;Labels!B116</f>
        <v xml:space="preserve">            Q3</v>
      </c>
      <c r="B715" s="192">
        <f t="shared" si="90"/>
        <v>0</v>
      </c>
      <c r="C715" s="192">
        <f t="shared" si="90"/>
        <v>0</v>
      </c>
      <c r="D715" s="192">
        <f t="shared" si="90"/>
        <v>0</v>
      </c>
      <c r="E715" s="192">
        <f t="shared" si="90"/>
        <v>0</v>
      </c>
      <c r="F715" s="192">
        <f t="shared" si="90"/>
        <v>0</v>
      </c>
      <c r="G715" s="192">
        <f t="shared" si="90"/>
        <v>0</v>
      </c>
      <c r="H715" s="192">
        <f t="shared" si="90"/>
        <v>0</v>
      </c>
      <c r="I715" s="193">
        <f t="shared" si="90"/>
        <v>0</v>
      </c>
    </row>
    <row r="716" spans="1:9" ht="12.75" customHeight="1" x14ac:dyDescent="0.2">
      <c r="A716" s="55" t="str">
        <f>"            "&amp;Labels!B117</f>
        <v xml:space="preserve">            Q4</v>
      </c>
      <c r="B716" s="192">
        <f t="shared" si="90"/>
        <v>0</v>
      </c>
      <c r="C716" s="192">
        <f t="shared" si="90"/>
        <v>0</v>
      </c>
      <c r="D716" s="192">
        <f t="shared" si="90"/>
        <v>0</v>
      </c>
      <c r="E716" s="192">
        <f t="shared" si="90"/>
        <v>0</v>
      </c>
      <c r="F716" s="192">
        <f t="shared" si="90"/>
        <v>0</v>
      </c>
      <c r="G716" s="192">
        <f t="shared" si="90"/>
        <v>0</v>
      </c>
      <c r="H716" s="192">
        <f t="shared" si="90"/>
        <v>0</v>
      </c>
      <c r="I716" s="193">
        <f t="shared" si="90"/>
        <v>0</v>
      </c>
    </row>
    <row r="717" spans="1:9" ht="12.75" customHeight="1" x14ac:dyDescent="0.2">
      <c r="A717" s="55" t="str">
        <f>"            "&amp;Labels!C113</f>
        <v xml:space="preserve">            Total</v>
      </c>
      <c r="B717" s="191">
        <f t="shared" si="90"/>
        <v>0</v>
      </c>
      <c r="C717" s="191">
        <f t="shared" si="90"/>
        <v>0</v>
      </c>
      <c r="D717" s="191">
        <f t="shared" si="90"/>
        <v>0</v>
      </c>
      <c r="E717" s="191">
        <f t="shared" si="90"/>
        <v>0</v>
      </c>
      <c r="F717" s="191">
        <f t="shared" si="90"/>
        <v>0</v>
      </c>
      <c r="G717" s="191">
        <f t="shared" si="90"/>
        <v>0</v>
      </c>
      <c r="H717" s="191">
        <f t="shared" si="90"/>
        <v>0</v>
      </c>
      <c r="I717" s="171">
        <f t="shared" si="90"/>
        <v>0</v>
      </c>
    </row>
    <row r="718" spans="1:9" ht="12.75" customHeight="1" x14ac:dyDescent="0.2">
      <c r="A718" s="55" t="str">
        <f>"         "&amp;Labels!C95</f>
        <v xml:space="preserve">         Total</v>
      </c>
      <c r="B718" s="191">
        <f t="shared" si="90"/>
        <v>0</v>
      </c>
      <c r="C718" s="191">
        <f t="shared" si="90"/>
        <v>0</v>
      </c>
      <c r="D718" s="191">
        <f t="shared" si="90"/>
        <v>0</v>
      </c>
      <c r="E718" s="191">
        <f t="shared" si="90"/>
        <v>0</v>
      </c>
      <c r="F718" s="191">
        <f t="shared" si="90"/>
        <v>0</v>
      </c>
      <c r="G718" s="191">
        <f t="shared" si="90"/>
        <v>0</v>
      </c>
      <c r="H718" s="191">
        <f t="shared" si="90"/>
        <v>0</v>
      </c>
      <c r="I718" s="171">
        <f t="shared" si="90"/>
        <v>0</v>
      </c>
    </row>
    <row r="719" spans="1:9" ht="12.75" customHeight="1" x14ac:dyDescent="0.2">
      <c r="A719" s="55" t="str">
        <f>"            "&amp;Labels!B114</f>
        <v xml:space="preserve">            Q1</v>
      </c>
      <c r="B719" s="192">
        <f t="shared" si="90"/>
        <v>0</v>
      </c>
      <c r="C719" s="192">
        <f t="shared" si="90"/>
        <v>0</v>
      </c>
      <c r="D719" s="192">
        <f t="shared" si="90"/>
        <v>0</v>
      </c>
      <c r="E719" s="192">
        <f t="shared" si="90"/>
        <v>0</v>
      </c>
      <c r="F719" s="192">
        <f t="shared" si="90"/>
        <v>0</v>
      </c>
      <c r="G719" s="192">
        <f t="shared" si="90"/>
        <v>0</v>
      </c>
      <c r="H719" s="192">
        <f t="shared" si="90"/>
        <v>0</v>
      </c>
      <c r="I719" s="193">
        <f t="shared" si="90"/>
        <v>0</v>
      </c>
    </row>
    <row r="720" spans="1:9" ht="12.75" customHeight="1" x14ac:dyDescent="0.2">
      <c r="A720" s="55" t="str">
        <f>"            "&amp;Labels!B115</f>
        <v xml:space="preserve">            Q2</v>
      </c>
      <c r="B720" s="192">
        <f t="shared" si="90"/>
        <v>0</v>
      </c>
      <c r="C720" s="192">
        <f t="shared" si="90"/>
        <v>0</v>
      </c>
      <c r="D720" s="192">
        <f t="shared" si="90"/>
        <v>0</v>
      </c>
      <c r="E720" s="192">
        <f t="shared" si="90"/>
        <v>0</v>
      </c>
      <c r="F720" s="192">
        <f t="shared" si="90"/>
        <v>0</v>
      </c>
      <c r="G720" s="192">
        <f t="shared" si="90"/>
        <v>0</v>
      </c>
      <c r="H720" s="192">
        <f t="shared" si="90"/>
        <v>0</v>
      </c>
      <c r="I720" s="193">
        <f t="shared" si="90"/>
        <v>0</v>
      </c>
    </row>
    <row r="721" spans="1:9" ht="12.75" customHeight="1" x14ac:dyDescent="0.2">
      <c r="A721" s="55" t="str">
        <f>"            "&amp;Labels!B116</f>
        <v xml:space="preserve">            Q3</v>
      </c>
      <c r="B721" s="192">
        <f t="shared" si="90"/>
        <v>0</v>
      </c>
      <c r="C721" s="192">
        <f t="shared" si="90"/>
        <v>0</v>
      </c>
      <c r="D721" s="192">
        <f t="shared" si="90"/>
        <v>0</v>
      </c>
      <c r="E721" s="192">
        <f t="shared" si="90"/>
        <v>0</v>
      </c>
      <c r="F721" s="192">
        <f t="shared" si="90"/>
        <v>0</v>
      </c>
      <c r="G721" s="192">
        <f t="shared" si="90"/>
        <v>0</v>
      </c>
      <c r="H721" s="192">
        <f t="shared" si="90"/>
        <v>0</v>
      </c>
      <c r="I721" s="193">
        <f t="shared" si="90"/>
        <v>0</v>
      </c>
    </row>
    <row r="722" spans="1:9" ht="12.75" customHeight="1" x14ac:dyDescent="0.2">
      <c r="A722" s="55" t="str">
        <f>"            "&amp;Labels!B117</f>
        <v xml:space="preserve">            Q4</v>
      </c>
      <c r="B722" s="192">
        <f t="shared" si="90"/>
        <v>0</v>
      </c>
      <c r="C722" s="192">
        <f t="shared" si="90"/>
        <v>0</v>
      </c>
      <c r="D722" s="192">
        <f t="shared" si="90"/>
        <v>0</v>
      </c>
      <c r="E722" s="192">
        <f t="shared" si="90"/>
        <v>0</v>
      </c>
      <c r="F722" s="192">
        <f t="shared" si="90"/>
        <v>0</v>
      </c>
      <c r="G722" s="192">
        <f t="shared" si="90"/>
        <v>0</v>
      </c>
      <c r="H722" s="192">
        <f t="shared" si="90"/>
        <v>0</v>
      </c>
      <c r="I722" s="193">
        <f t="shared" si="90"/>
        <v>0</v>
      </c>
    </row>
    <row r="723" spans="1:9" ht="12.75" customHeight="1" x14ac:dyDescent="0.2">
      <c r="A723" s="55" t="str">
        <f>"            "&amp;Labels!C113</f>
        <v xml:space="preserve">            Total</v>
      </c>
      <c r="B723" s="191">
        <f t="shared" ref="B723:I723" si="91">B543</f>
        <v>0</v>
      </c>
      <c r="C723" s="191">
        <f t="shared" si="91"/>
        <v>0</v>
      </c>
      <c r="D723" s="191">
        <f t="shared" si="91"/>
        <v>0</v>
      </c>
      <c r="E723" s="191">
        <f t="shared" si="91"/>
        <v>0</v>
      </c>
      <c r="F723" s="191">
        <f t="shared" si="91"/>
        <v>0</v>
      </c>
      <c r="G723" s="191">
        <f t="shared" si="91"/>
        <v>0</v>
      </c>
      <c r="H723" s="191">
        <f t="shared" si="91"/>
        <v>0</v>
      </c>
      <c r="I723" s="171">
        <f t="shared" si="91"/>
        <v>0</v>
      </c>
    </row>
    <row r="724" spans="1:9" ht="12.75" customHeight="1" x14ac:dyDescent="0.2">
      <c r="A724" s="52" t="str">
        <f>"      "&amp;Labels!C91</f>
        <v xml:space="preserve">      Total</v>
      </c>
      <c r="B724" s="190">
        <f t="shared" ref="B724:I724" si="92">B549</f>
        <v>0</v>
      </c>
      <c r="C724" s="190">
        <f t="shared" si="92"/>
        <v>0</v>
      </c>
      <c r="D724" s="190">
        <f t="shared" si="92"/>
        <v>0</v>
      </c>
      <c r="E724" s="190">
        <f t="shared" si="92"/>
        <v>0</v>
      </c>
      <c r="F724" s="190">
        <f t="shared" si="92"/>
        <v>0</v>
      </c>
      <c r="G724" s="190">
        <f t="shared" si="92"/>
        <v>0</v>
      </c>
      <c r="H724" s="190">
        <f t="shared" si="92"/>
        <v>0</v>
      </c>
      <c r="I724" s="170">
        <f t="shared" si="92"/>
        <v>0</v>
      </c>
    </row>
    <row r="725" spans="1:9" ht="12.75" customHeight="1" x14ac:dyDescent="0.2">
      <c r="A725" s="55" t="str">
        <f>"         "&amp;Labels!B96</f>
        <v xml:space="preserve">         Direct</v>
      </c>
      <c r="B725" s="191"/>
      <c r="C725" s="191"/>
      <c r="D725" s="191"/>
      <c r="E725" s="191"/>
      <c r="F725" s="191"/>
      <c r="G725" s="191"/>
      <c r="H725" s="191"/>
      <c r="I725" s="171"/>
    </row>
    <row r="726" spans="1:9" ht="12.75" customHeight="1" x14ac:dyDescent="0.2">
      <c r="A726" s="55" t="str">
        <f>"            "&amp;Labels!B114</f>
        <v xml:space="preserve">            Q1</v>
      </c>
      <c r="B726" s="192">
        <f t="shared" ref="B726:I730" si="93">B551</f>
        <v>0</v>
      </c>
      <c r="C726" s="192">
        <f t="shared" si="93"/>
        <v>0</v>
      </c>
      <c r="D726" s="192">
        <f t="shared" si="93"/>
        <v>0</v>
      </c>
      <c r="E726" s="192">
        <f t="shared" si="93"/>
        <v>0</v>
      </c>
      <c r="F726" s="192">
        <f t="shared" si="93"/>
        <v>0</v>
      </c>
      <c r="G726" s="192">
        <f t="shared" si="93"/>
        <v>0</v>
      </c>
      <c r="H726" s="192">
        <f t="shared" si="93"/>
        <v>0</v>
      </c>
      <c r="I726" s="193">
        <f t="shared" si="93"/>
        <v>0</v>
      </c>
    </row>
    <row r="727" spans="1:9" ht="12.75" customHeight="1" x14ac:dyDescent="0.2">
      <c r="A727" s="55" t="str">
        <f>"            "&amp;Labels!B115</f>
        <v xml:space="preserve">            Q2</v>
      </c>
      <c r="B727" s="192">
        <f t="shared" si="93"/>
        <v>0</v>
      </c>
      <c r="C727" s="192">
        <f t="shared" si="93"/>
        <v>0</v>
      </c>
      <c r="D727" s="192">
        <f t="shared" si="93"/>
        <v>0</v>
      </c>
      <c r="E727" s="192">
        <f t="shared" si="93"/>
        <v>0</v>
      </c>
      <c r="F727" s="192">
        <f t="shared" si="93"/>
        <v>0</v>
      </c>
      <c r="G727" s="192">
        <f t="shared" si="93"/>
        <v>0</v>
      </c>
      <c r="H727" s="192">
        <f t="shared" si="93"/>
        <v>0</v>
      </c>
      <c r="I727" s="193">
        <f t="shared" si="93"/>
        <v>0</v>
      </c>
    </row>
    <row r="728" spans="1:9" ht="12.75" customHeight="1" x14ac:dyDescent="0.2">
      <c r="A728" s="55" t="str">
        <f>"            "&amp;Labels!B116</f>
        <v xml:space="preserve">            Q3</v>
      </c>
      <c r="B728" s="192">
        <f t="shared" si="93"/>
        <v>0</v>
      </c>
      <c r="C728" s="192">
        <f t="shared" si="93"/>
        <v>0</v>
      </c>
      <c r="D728" s="192">
        <f t="shared" si="93"/>
        <v>0</v>
      </c>
      <c r="E728" s="192">
        <f t="shared" si="93"/>
        <v>0</v>
      </c>
      <c r="F728" s="192">
        <f t="shared" si="93"/>
        <v>0</v>
      </c>
      <c r="G728" s="192">
        <f t="shared" si="93"/>
        <v>0</v>
      </c>
      <c r="H728" s="192">
        <f t="shared" si="93"/>
        <v>0</v>
      </c>
      <c r="I728" s="193">
        <f t="shared" si="93"/>
        <v>0</v>
      </c>
    </row>
    <row r="729" spans="1:9" ht="12.75" customHeight="1" x14ac:dyDescent="0.2">
      <c r="A729" s="55" t="str">
        <f>"            "&amp;Labels!B117</f>
        <v xml:space="preserve">            Q4</v>
      </c>
      <c r="B729" s="192">
        <f t="shared" si="93"/>
        <v>0</v>
      </c>
      <c r="C729" s="192">
        <f t="shared" si="93"/>
        <v>0</v>
      </c>
      <c r="D729" s="192">
        <f t="shared" si="93"/>
        <v>0</v>
      </c>
      <c r="E729" s="192">
        <f t="shared" si="93"/>
        <v>0</v>
      </c>
      <c r="F729" s="192">
        <f t="shared" si="93"/>
        <v>0</v>
      </c>
      <c r="G729" s="192">
        <f t="shared" si="93"/>
        <v>0</v>
      </c>
      <c r="H729" s="192">
        <f t="shared" si="93"/>
        <v>0</v>
      </c>
      <c r="I729" s="193">
        <f t="shared" si="93"/>
        <v>0</v>
      </c>
    </row>
    <row r="730" spans="1:9" ht="12.75" customHeight="1" x14ac:dyDescent="0.2">
      <c r="A730" s="55" t="str">
        <f>"            "&amp;Labels!C113</f>
        <v xml:space="preserve">            Total</v>
      </c>
      <c r="B730" s="191">
        <f t="shared" si="93"/>
        <v>0</v>
      </c>
      <c r="C730" s="191">
        <f t="shared" si="93"/>
        <v>0</v>
      </c>
      <c r="D730" s="191">
        <f t="shared" si="93"/>
        <v>0</v>
      </c>
      <c r="E730" s="191">
        <f t="shared" si="93"/>
        <v>0</v>
      </c>
      <c r="F730" s="191">
        <f t="shared" si="93"/>
        <v>0</v>
      </c>
      <c r="G730" s="191">
        <f t="shared" si="93"/>
        <v>0</v>
      </c>
      <c r="H730" s="191">
        <f t="shared" si="93"/>
        <v>0</v>
      </c>
      <c r="I730" s="171">
        <f t="shared" si="93"/>
        <v>0</v>
      </c>
    </row>
    <row r="731" spans="1:9" ht="12.75" customHeight="1" x14ac:dyDescent="0.2">
      <c r="A731" s="55" t="str">
        <f>"         "&amp;Labels!B97</f>
        <v xml:space="preserve">         Indirect</v>
      </c>
      <c r="B731" s="191"/>
      <c r="C731" s="191"/>
      <c r="D731" s="191"/>
      <c r="E731" s="191"/>
      <c r="F731" s="191"/>
      <c r="G731" s="191"/>
      <c r="H731" s="191"/>
      <c r="I731" s="171"/>
    </row>
    <row r="732" spans="1:9" ht="12.75" customHeight="1" x14ac:dyDescent="0.2">
      <c r="A732" s="55" t="str">
        <f>"            "&amp;Labels!B114</f>
        <v xml:space="preserve">            Q1</v>
      </c>
      <c r="B732" s="192">
        <f t="shared" ref="B732:I736" si="94">B557</f>
        <v>0</v>
      </c>
      <c r="C732" s="192">
        <f t="shared" si="94"/>
        <v>0</v>
      </c>
      <c r="D732" s="192">
        <f t="shared" si="94"/>
        <v>0</v>
      </c>
      <c r="E732" s="192">
        <f t="shared" si="94"/>
        <v>0</v>
      </c>
      <c r="F732" s="192">
        <f t="shared" si="94"/>
        <v>0</v>
      </c>
      <c r="G732" s="192">
        <f t="shared" si="94"/>
        <v>0</v>
      </c>
      <c r="H732" s="192">
        <f t="shared" si="94"/>
        <v>0</v>
      </c>
      <c r="I732" s="193">
        <f t="shared" si="94"/>
        <v>0</v>
      </c>
    </row>
    <row r="733" spans="1:9" ht="12.75" customHeight="1" x14ac:dyDescent="0.2">
      <c r="A733" s="55" t="str">
        <f>"            "&amp;Labels!B115</f>
        <v xml:space="preserve">            Q2</v>
      </c>
      <c r="B733" s="192">
        <f t="shared" si="94"/>
        <v>0</v>
      </c>
      <c r="C733" s="192">
        <f t="shared" si="94"/>
        <v>0</v>
      </c>
      <c r="D733" s="192">
        <f t="shared" si="94"/>
        <v>0</v>
      </c>
      <c r="E733" s="192">
        <f t="shared" si="94"/>
        <v>0</v>
      </c>
      <c r="F733" s="192">
        <f t="shared" si="94"/>
        <v>0</v>
      </c>
      <c r="G733" s="192">
        <f t="shared" si="94"/>
        <v>0</v>
      </c>
      <c r="H733" s="192">
        <f t="shared" si="94"/>
        <v>0</v>
      </c>
      <c r="I733" s="193">
        <f t="shared" si="94"/>
        <v>0</v>
      </c>
    </row>
    <row r="734" spans="1:9" ht="12.75" customHeight="1" x14ac:dyDescent="0.2">
      <c r="A734" s="55" t="str">
        <f>"            "&amp;Labels!B116</f>
        <v xml:space="preserve">            Q3</v>
      </c>
      <c r="B734" s="192">
        <f t="shared" si="94"/>
        <v>0</v>
      </c>
      <c r="C734" s="192">
        <f t="shared" si="94"/>
        <v>0</v>
      </c>
      <c r="D734" s="192">
        <f t="shared" si="94"/>
        <v>0</v>
      </c>
      <c r="E734" s="192">
        <f t="shared" si="94"/>
        <v>0</v>
      </c>
      <c r="F734" s="192">
        <f t="shared" si="94"/>
        <v>0</v>
      </c>
      <c r="G734" s="192">
        <f t="shared" si="94"/>
        <v>0</v>
      </c>
      <c r="H734" s="192">
        <f t="shared" si="94"/>
        <v>0</v>
      </c>
      <c r="I734" s="193">
        <f t="shared" si="94"/>
        <v>0</v>
      </c>
    </row>
    <row r="735" spans="1:9" ht="12.75" customHeight="1" x14ac:dyDescent="0.2">
      <c r="A735" s="55" t="str">
        <f>"            "&amp;Labels!B117</f>
        <v xml:space="preserve">            Q4</v>
      </c>
      <c r="B735" s="192">
        <f t="shared" si="94"/>
        <v>0</v>
      </c>
      <c r="C735" s="192">
        <f t="shared" si="94"/>
        <v>0</v>
      </c>
      <c r="D735" s="192">
        <f t="shared" si="94"/>
        <v>0</v>
      </c>
      <c r="E735" s="192">
        <f t="shared" si="94"/>
        <v>0</v>
      </c>
      <c r="F735" s="192">
        <f t="shared" si="94"/>
        <v>0</v>
      </c>
      <c r="G735" s="192">
        <f t="shared" si="94"/>
        <v>0</v>
      </c>
      <c r="H735" s="192">
        <f t="shared" si="94"/>
        <v>0</v>
      </c>
      <c r="I735" s="193">
        <f t="shared" si="94"/>
        <v>0</v>
      </c>
    </row>
    <row r="736" spans="1:9" ht="12.75" customHeight="1" x14ac:dyDescent="0.2">
      <c r="A736" s="55" t="str">
        <f>"            "&amp;Labels!C113</f>
        <v xml:space="preserve">            Total</v>
      </c>
      <c r="B736" s="191">
        <f t="shared" si="94"/>
        <v>0</v>
      </c>
      <c r="C736" s="191">
        <f t="shared" si="94"/>
        <v>0</v>
      </c>
      <c r="D736" s="191">
        <f t="shared" si="94"/>
        <v>0</v>
      </c>
      <c r="E736" s="191">
        <f t="shared" si="94"/>
        <v>0</v>
      </c>
      <c r="F736" s="191">
        <f t="shared" si="94"/>
        <v>0</v>
      </c>
      <c r="G736" s="191">
        <f t="shared" si="94"/>
        <v>0</v>
      </c>
      <c r="H736" s="191">
        <f t="shared" si="94"/>
        <v>0</v>
      </c>
      <c r="I736" s="171">
        <f t="shared" si="94"/>
        <v>0</v>
      </c>
    </row>
    <row r="737" spans="1:9" ht="12.75" customHeight="1" x14ac:dyDescent="0.2">
      <c r="A737" s="55" t="str">
        <f>"         "&amp;Labels!C95</f>
        <v xml:space="preserve">         Total</v>
      </c>
      <c r="B737" s="191">
        <f t="shared" ref="B737:I737" si="95">B549</f>
        <v>0</v>
      </c>
      <c r="C737" s="191">
        <f t="shared" si="95"/>
        <v>0</v>
      </c>
      <c r="D737" s="191">
        <f t="shared" si="95"/>
        <v>0</v>
      </c>
      <c r="E737" s="191">
        <f t="shared" si="95"/>
        <v>0</v>
      </c>
      <c r="F737" s="191">
        <f t="shared" si="95"/>
        <v>0</v>
      </c>
      <c r="G737" s="191">
        <f t="shared" si="95"/>
        <v>0</v>
      </c>
      <c r="H737" s="191">
        <f t="shared" si="95"/>
        <v>0</v>
      </c>
      <c r="I737" s="171">
        <f t="shared" si="95"/>
        <v>0</v>
      </c>
    </row>
    <row r="738" spans="1:9" ht="12.75" customHeight="1" x14ac:dyDescent="0.2">
      <c r="A738" s="55" t="str">
        <f>"            "&amp;Labels!B114</f>
        <v xml:space="preserve">            Q1</v>
      </c>
      <c r="B738" s="192">
        <f t="shared" ref="B738:I741" si="96">B563</f>
        <v>0</v>
      </c>
      <c r="C738" s="192">
        <f t="shared" si="96"/>
        <v>0</v>
      </c>
      <c r="D738" s="192">
        <f t="shared" si="96"/>
        <v>0</v>
      </c>
      <c r="E738" s="192">
        <f t="shared" si="96"/>
        <v>0</v>
      </c>
      <c r="F738" s="192">
        <f t="shared" si="96"/>
        <v>0</v>
      </c>
      <c r="G738" s="192">
        <f t="shared" si="96"/>
        <v>0</v>
      </c>
      <c r="H738" s="192">
        <f t="shared" si="96"/>
        <v>0</v>
      </c>
      <c r="I738" s="193">
        <f t="shared" si="96"/>
        <v>0</v>
      </c>
    </row>
    <row r="739" spans="1:9" ht="12.75" customHeight="1" x14ac:dyDescent="0.2">
      <c r="A739" s="55" t="str">
        <f>"            "&amp;Labels!B115</f>
        <v xml:space="preserve">            Q2</v>
      </c>
      <c r="B739" s="192">
        <f t="shared" si="96"/>
        <v>0</v>
      </c>
      <c r="C739" s="192">
        <f t="shared" si="96"/>
        <v>0</v>
      </c>
      <c r="D739" s="192">
        <f t="shared" si="96"/>
        <v>0</v>
      </c>
      <c r="E739" s="192">
        <f t="shared" si="96"/>
        <v>0</v>
      </c>
      <c r="F739" s="192">
        <f t="shared" si="96"/>
        <v>0</v>
      </c>
      <c r="G739" s="192">
        <f t="shared" si="96"/>
        <v>0</v>
      </c>
      <c r="H739" s="192">
        <f t="shared" si="96"/>
        <v>0</v>
      </c>
      <c r="I739" s="193">
        <f t="shared" si="96"/>
        <v>0</v>
      </c>
    </row>
    <row r="740" spans="1:9" ht="12.75" customHeight="1" x14ac:dyDescent="0.2">
      <c r="A740" s="55" t="str">
        <f>"            "&amp;Labels!B116</f>
        <v xml:space="preserve">            Q3</v>
      </c>
      <c r="B740" s="192">
        <f t="shared" si="96"/>
        <v>0</v>
      </c>
      <c r="C740" s="192">
        <f t="shared" si="96"/>
        <v>0</v>
      </c>
      <c r="D740" s="192">
        <f t="shared" si="96"/>
        <v>0</v>
      </c>
      <c r="E740" s="192">
        <f t="shared" si="96"/>
        <v>0</v>
      </c>
      <c r="F740" s="192">
        <f t="shared" si="96"/>
        <v>0</v>
      </c>
      <c r="G740" s="192">
        <f t="shared" si="96"/>
        <v>0</v>
      </c>
      <c r="H740" s="192">
        <f t="shared" si="96"/>
        <v>0</v>
      </c>
      <c r="I740" s="193">
        <f t="shared" si="96"/>
        <v>0</v>
      </c>
    </row>
    <row r="741" spans="1:9" ht="12.75" customHeight="1" x14ac:dyDescent="0.2">
      <c r="A741" s="55" t="str">
        <f>"            "&amp;Labels!B117</f>
        <v xml:space="preserve">            Q4</v>
      </c>
      <c r="B741" s="192">
        <f t="shared" si="96"/>
        <v>0</v>
      </c>
      <c r="C741" s="192">
        <f t="shared" si="96"/>
        <v>0</v>
      </c>
      <c r="D741" s="192">
        <f t="shared" si="96"/>
        <v>0</v>
      </c>
      <c r="E741" s="192">
        <f t="shared" si="96"/>
        <v>0</v>
      </c>
      <c r="F741" s="192">
        <f t="shared" si="96"/>
        <v>0</v>
      </c>
      <c r="G741" s="192">
        <f t="shared" si="96"/>
        <v>0</v>
      </c>
      <c r="H741" s="192">
        <f t="shared" si="96"/>
        <v>0</v>
      </c>
      <c r="I741" s="193">
        <f t="shared" si="96"/>
        <v>0</v>
      </c>
    </row>
    <row r="742" spans="1:9" ht="12.75" customHeight="1" x14ac:dyDescent="0.2">
      <c r="A742" s="55" t="str">
        <f>"            "&amp;Labels!C113</f>
        <v xml:space="preserve">            Total</v>
      </c>
      <c r="B742" s="191">
        <f t="shared" ref="B742:I742" si="97">B549</f>
        <v>0</v>
      </c>
      <c r="C742" s="191">
        <f t="shared" si="97"/>
        <v>0</v>
      </c>
      <c r="D742" s="191">
        <f t="shared" si="97"/>
        <v>0</v>
      </c>
      <c r="E742" s="191">
        <f t="shared" si="97"/>
        <v>0</v>
      </c>
      <c r="F742" s="191">
        <f t="shared" si="97"/>
        <v>0</v>
      </c>
      <c r="G742" s="191">
        <f t="shared" si="97"/>
        <v>0</v>
      </c>
      <c r="H742" s="191">
        <f t="shared" si="97"/>
        <v>0</v>
      </c>
      <c r="I742" s="171">
        <f t="shared" si="97"/>
        <v>0</v>
      </c>
    </row>
    <row r="743" spans="1:9" ht="12.75" customHeight="1" x14ac:dyDescent="0.2">
      <c r="A743" s="57" t="str">
        <f>"   "&amp;Labels!C99</f>
        <v xml:space="preserve">   Total</v>
      </c>
      <c r="B743" s="194">
        <f t="shared" ref="B743:I743" si="98">B568</f>
        <v>0</v>
      </c>
      <c r="C743" s="194">
        <f t="shared" si="98"/>
        <v>0</v>
      </c>
      <c r="D743" s="194">
        <f t="shared" si="98"/>
        <v>0</v>
      </c>
      <c r="E743" s="194">
        <f t="shared" si="98"/>
        <v>0</v>
      </c>
      <c r="F743" s="194">
        <f t="shared" si="98"/>
        <v>0</v>
      </c>
      <c r="G743" s="194">
        <f t="shared" si="98"/>
        <v>0</v>
      </c>
      <c r="H743" s="194">
        <f t="shared" si="98"/>
        <v>0</v>
      </c>
      <c r="I743" s="195">
        <f t="shared" si="98"/>
        <v>0</v>
      </c>
    </row>
    <row r="744" spans="1:9" ht="12.75" customHeight="1" x14ac:dyDescent="0.2">
      <c r="A744" s="55" t="str">
        <f>"      "&amp;Labels!B92</f>
        <v xml:space="preserve">      Direct</v>
      </c>
      <c r="B744" s="191"/>
      <c r="C744" s="191"/>
      <c r="D744" s="191"/>
      <c r="E744" s="191"/>
      <c r="F744" s="191"/>
      <c r="G744" s="191"/>
      <c r="H744" s="191"/>
      <c r="I744" s="171"/>
    </row>
    <row r="745" spans="1:9" ht="12.75" customHeight="1" x14ac:dyDescent="0.2">
      <c r="A745" s="55" t="str">
        <f>"         "&amp;Labels!B96</f>
        <v xml:space="preserve">         Direct</v>
      </c>
      <c r="B745" s="191"/>
      <c r="C745" s="191"/>
      <c r="D745" s="191"/>
      <c r="E745" s="191"/>
      <c r="F745" s="191"/>
      <c r="G745" s="191"/>
      <c r="H745" s="191"/>
      <c r="I745" s="171"/>
    </row>
    <row r="746" spans="1:9" ht="12.75" customHeight="1" x14ac:dyDescent="0.2">
      <c r="A746" s="55" t="str">
        <f>"            "&amp;Labels!B114</f>
        <v xml:space="preserve">            Q1</v>
      </c>
      <c r="B746" s="192">
        <f t="shared" ref="B746:I750" si="99">B571</f>
        <v>0</v>
      </c>
      <c r="C746" s="192">
        <f t="shared" si="99"/>
        <v>0</v>
      </c>
      <c r="D746" s="192">
        <f t="shared" si="99"/>
        <v>0</v>
      </c>
      <c r="E746" s="192">
        <f t="shared" si="99"/>
        <v>0</v>
      </c>
      <c r="F746" s="192">
        <f t="shared" si="99"/>
        <v>0</v>
      </c>
      <c r="G746" s="192">
        <f t="shared" si="99"/>
        <v>0</v>
      </c>
      <c r="H746" s="192">
        <f t="shared" si="99"/>
        <v>0</v>
      </c>
      <c r="I746" s="193">
        <f t="shared" si="99"/>
        <v>0</v>
      </c>
    </row>
    <row r="747" spans="1:9" ht="12.75" customHeight="1" x14ac:dyDescent="0.2">
      <c r="A747" s="55" t="str">
        <f>"            "&amp;Labels!B115</f>
        <v xml:space="preserve">            Q2</v>
      </c>
      <c r="B747" s="192">
        <f t="shared" si="99"/>
        <v>0</v>
      </c>
      <c r="C747" s="192">
        <f t="shared" si="99"/>
        <v>0</v>
      </c>
      <c r="D747" s="192">
        <f t="shared" si="99"/>
        <v>0</v>
      </c>
      <c r="E747" s="192">
        <f t="shared" si="99"/>
        <v>0</v>
      </c>
      <c r="F747" s="192">
        <f t="shared" si="99"/>
        <v>0</v>
      </c>
      <c r="G747" s="192">
        <f t="shared" si="99"/>
        <v>0</v>
      </c>
      <c r="H747" s="192">
        <f t="shared" si="99"/>
        <v>0</v>
      </c>
      <c r="I747" s="193">
        <f t="shared" si="99"/>
        <v>0</v>
      </c>
    </row>
    <row r="748" spans="1:9" ht="12.75" customHeight="1" x14ac:dyDescent="0.2">
      <c r="A748" s="55" t="str">
        <f>"            "&amp;Labels!B116</f>
        <v xml:space="preserve">            Q3</v>
      </c>
      <c r="B748" s="192">
        <f t="shared" si="99"/>
        <v>0</v>
      </c>
      <c r="C748" s="192">
        <f t="shared" si="99"/>
        <v>0</v>
      </c>
      <c r="D748" s="192">
        <f t="shared" si="99"/>
        <v>0</v>
      </c>
      <c r="E748" s="192">
        <f t="shared" si="99"/>
        <v>0</v>
      </c>
      <c r="F748" s="192">
        <f t="shared" si="99"/>
        <v>0</v>
      </c>
      <c r="G748" s="192">
        <f t="shared" si="99"/>
        <v>0</v>
      </c>
      <c r="H748" s="192">
        <f t="shared" si="99"/>
        <v>0</v>
      </c>
      <c r="I748" s="193">
        <f t="shared" si="99"/>
        <v>0</v>
      </c>
    </row>
    <row r="749" spans="1:9" ht="12.75" customHeight="1" x14ac:dyDescent="0.2">
      <c r="A749" s="55" t="str">
        <f>"            "&amp;Labels!B117</f>
        <v xml:space="preserve">            Q4</v>
      </c>
      <c r="B749" s="192">
        <f t="shared" si="99"/>
        <v>0</v>
      </c>
      <c r="C749" s="192">
        <f t="shared" si="99"/>
        <v>0</v>
      </c>
      <c r="D749" s="192">
        <f t="shared" si="99"/>
        <v>0</v>
      </c>
      <c r="E749" s="192">
        <f t="shared" si="99"/>
        <v>0</v>
      </c>
      <c r="F749" s="192">
        <f t="shared" si="99"/>
        <v>0</v>
      </c>
      <c r="G749" s="192">
        <f t="shared" si="99"/>
        <v>0</v>
      </c>
      <c r="H749" s="192">
        <f t="shared" si="99"/>
        <v>0</v>
      </c>
      <c r="I749" s="193">
        <f t="shared" si="99"/>
        <v>0</v>
      </c>
    </row>
    <row r="750" spans="1:9" ht="12.75" customHeight="1" x14ac:dyDescent="0.2">
      <c r="A750" s="55" t="str">
        <f>"            "&amp;Labels!C113</f>
        <v xml:space="preserve">            Total</v>
      </c>
      <c r="B750" s="191">
        <f t="shared" si="99"/>
        <v>0</v>
      </c>
      <c r="C750" s="191">
        <f t="shared" si="99"/>
        <v>0</v>
      </c>
      <c r="D750" s="191">
        <f t="shared" si="99"/>
        <v>0</v>
      </c>
      <c r="E750" s="191">
        <f t="shared" si="99"/>
        <v>0</v>
      </c>
      <c r="F750" s="191">
        <f t="shared" si="99"/>
        <v>0</v>
      </c>
      <c r="G750" s="191">
        <f t="shared" si="99"/>
        <v>0</v>
      </c>
      <c r="H750" s="191">
        <f t="shared" si="99"/>
        <v>0</v>
      </c>
      <c r="I750" s="171">
        <f t="shared" si="99"/>
        <v>0</v>
      </c>
    </row>
    <row r="751" spans="1:9" ht="12.75" customHeight="1" x14ac:dyDescent="0.2">
      <c r="A751" s="55" t="str">
        <f>"         "&amp;Labels!B97</f>
        <v xml:space="preserve">         Indirect</v>
      </c>
      <c r="B751" s="191"/>
      <c r="C751" s="191"/>
      <c r="D751" s="191"/>
      <c r="E751" s="191"/>
      <c r="F751" s="191"/>
      <c r="G751" s="191"/>
      <c r="H751" s="191"/>
      <c r="I751" s="171"/>
    </row>
    <row r="752" spans="1:9" ht="12.75" customHeight="1" x14ac:dyDescent="0.2">
      <c r="A752" s="55" t="str">
        <f>"            "&amp;Labels!B114</f>
        <v xml:space="preserve">            Q1</v>
      </c>
      <c r="B752" s="192">
        <f t="shared" ref="B752:I761" si="100">B577</f>
        <v>0</v>
      </c>
      <c r="C752" s="192">
        <f t="shared" si="100"/>
        <v>0</v>
      </c>
      <c r="D752" s="192">
        <f t="shared" si="100"/>
        <v>0</v>
      </c>
      <c r="E752" s="192">
        <f t="shared" si="100"/>
        <v>0</v>
      </c>
      <c r="F752" s="192">
        <f t="shared" si="100"/>
        <v>0</v>
      </c>
      <c r="G752" s="192">
        <f t="shared" si="100"/>
        <v>0</v>
      </c>
      <c r="H752" s="192">
        <f t="shared" si="100"/>
        <v>0</v>
      </c>
      <c r="I752" s="193">
        <f t="shared" si="100"/>
        <v>0</v>
      </c>
    </row>
    <row r="753" spans="1:9" ht="12.75" customHeight="1" x14ac:dyDescent="0.2">
      <c r="A753" s="55" t="str">
        <f>"            "&amp;Labels!B115</f>
        <v xml:space="preserve">            Q2</v>
      </c>
      <c r="B753" s="192">
        <f t="shared" si="100"/>
        <v>0</v>
      </c>
      <c r="C753" s="192">
        <f t="shared" si="100"/>
        <v>0</v>
      </c>
      <c r="D753" s="192">
        <f t="shared" si="100"/>
        <v>0</v>
      </c>
      <c r="E753" s="192">
        <f t="shared" si="100"/>
        <v>0</v>
      </c>
      <c r="F753" s="192">
        <f t="shared" si="100"/>
        <v>0</v>
      </c>
      <c r="G753" s="192">
        <f t="shared" si="100"/>
        <v>0</v>
      </c>
      <c r="H753" s="192">
        <f t="shared" si="100"/>
        <v>0</v>
      </c>
      <c r="I753" s="193">
        <f t="shared" si="100"/>
        <v>0</v>
      </c>
    </row>
    <row r="754" spans="1:9" ht="12.75" customHeight="1" x14ac:dyDescent="0.2">
      <c r="A754" s="55" t="str">
        <f>"            "&amp;Labels!B116</f>
        <v xml:space="preserve">            Q3</v>
      </c>
      <c r="B754" s="192">
        <f t="shared" si="100"/>
        <v>0</v>
      </c>
      <c r="C754" s="192">
        <f t="shared" si="100"/>
        <v>0</v>
      </c>
      <c r="D754" s="192">
        <f t="shared" si="100"/>
        <v>0</v>
      </c>
      <c r="E754" s="192">
        <f t="shared" si="100"/>
        <v>0</v>
      </c>
      <c r="F754" s="192">
        <f t="shared" si="100"/>
        <v>0</v>
      </c>
      <c r="G754" s="192">
        <f t="shared" si="100"/>
        <v>0</v>
      </c>
      <c r="H754" s="192">
        <f t="shared" si="100"/>
        <v>0</v>
      </c>
      <c r="I754" s="193">
        <f t="shared" si="100"/>
        <v>0</v>
      </c>
    </row>
    <row r="755" spans="1:9" ht="12.75" customHeight="1" x14ac:dyDescent="0.2">
      <c r="A755" s="55" t="str">
        <f>"            "&amp;Labels!B117</f>
        <v xml:space="preserve">            Q4</v>
      </c>
      <c r="B755" s="192">
        <f t="shared" si="100"/>
        <v>0</v>
      </c>
      <c r="C755" s="192">
        <f t="shared" si="100"/>
        <v>0</v>
      </c>
      <c r="D755" s="192">
        <f t="shared" si="100"/>
        <v>0</v>
      </c>
      <c r="E755" s="192">
        <f t="shared" si="100"/>
        <v>0</v>
      </c>
      <c r="F755" s="192">
        <f t="shared" si="100"/>
        <v>0</v>
      </c>
      <c r="G755" s="192">
        <f t="shared" si="100"/>
        <v>0</v>
      </c>
      <c r="H755" s="192">
        <f t="shared" si="100"/>
        <v>0</v>
      </c>
      <c r="I755" s="193">
        <f t="shared" si="100"/>
        <v>0</v>
      </c>
    </row>
    <row r="756" spans="1:9" ht="12.75" customHeight="1" x14ac:dyDescent="0.2">
      <c r="A756" s="55" t="str">
        <f>"            "&amp;Labels!C113</f>
        <v xml:space="preserve">            Total</v>
      </c>
      <c r="B756" s="191">
        <f t="shared" si="100"/>
        <v>0</v>
      </c>
      <c r="C756" s="191">
        <f t="shared" si="100"/>
        <v>0</v>
      </c>
      <c r="D756" s="191">
        <f t="shared" si="100"/>
        <v>0</v>
      </c>
      <c r="E756" s="191">
        <f t="shared" si="100"/>
        <v>0</v>
      </c>
      <c r="F756" s="191">
        <f t="shared" si="100"/>
        <v>0</v>
      </c>
      <c r="G756" s="191">
        <f t="shared" si="100"/>
        <v>0</v>
      </c>
      <c r="H756" s="191">
        <f t="shared" si="100"/>
        <v>0</v>
      </c>
      <c r="I756" s="171">
        <f t="shared" si="100"/>
        <v>0</v>
      </c>
    </row>
    <row r="757" spans="1:9" ht="12.75" customHeight="1" x14ac:dyDescent="0.2">
      <c r="A757" s="55" t="str">
        <f>"         "&amp;Labels!C95</f>
        <v xml:space="preserve">         Total</v>
      </c>
      <c r="B757" s="191">
        <f t="shared" si="100"/>
        <v>0</v>
      </c>
      <c r="C757" s="191">
        <f t="shared" si="100"/>
        <v>0</v>
      </c>
      <c r="D757" s="191">
        <f t="shared" si="100"/>
        <v>0</v>
      </c>
      <c r="E757" s="191">
        <f t="shared" si="100"/>
        <v>0</v>
      </c>
      <c r="F757" s="191">
        <f t="shared" si="100"/>
        <v>0</v>
      </c>
      <c r="G757" s="191">
        <f t="shared" si="100"/>
        <v>0</v>
      </c>
      <c r="H757" s="191">
        <f t="shared" si="100"/>
        <v>0</v>
      </c>
      <c r="I757" s="171">
        <f t="shared" si="100"/>
        <v>0</v>
      </c>
    </row>
    <row r="758" spans="1:9" ht="12.75" customHeight="1" x14ac:dyDescent="0.2">
      <c r="A758" s="55" t="str">
        <f>"            "&amp;Labels!B114</f>
        <v xml:space="preserve">            Q1</v>
      </c>
      <c r="B758" s="192">
        <f t="shared" si="100"/>
        <v>0</v>
      </c>
      <c r="C758" s="192">
        <f t="shared" si="100"/>
        <v>0</v>
      </c>
      <c r="D758" s="192">
        <f t="shared" si="100"/>
        <v>0</v>
      </c>
      <c r="E758" s="192">
        <f t="shared" si="100"/>
        <v>0</v>
      </c>
      <c r="F758" s="192">
        <f t="shared" si="100"/>
        <v>0</v>
      </c>
      <c r="G758" s="192">
        <f t="shared" si="100"/>
        <v>0</v>
      </c>
      <c r="H758" s="192">
        <f t="shared" si="100"/>
        <v>0</v>
      </c>
      <c r="I758" s="193">
        <f t="shared" si="100"/>
        <v>0</v>
      </c>
    </row>
    <row r="759" spans="1:9" ht="12.75" customHeight="1" x14ac:dyDescent="0.2">
      <c r="A759" s="55" t="str">
        <f>"            "&amp;Labels!B115</f>
        <v xml:space="preserve">            Q2</v>
      </c>
      <c r="B759" s="192">
        <f t="shared" si="100"/>
        <v>0</v>
      </c>
      <c r="C759" s="192">
        <f t="shared" si="100"/>
        <v>0</v>
      </c>
      <c r="D759" s="192">
        <f t="shared" si="100"/>
        <v>0</v>
      </c>
      <c r="E759" s="192">
        <f t="shared" si="100"/>
        <v>0</v>
      </c>
      <c r="F759" s="192">
        <f t="shared" si="100"/>
        <v>0</v>
      </c>
      <c r="G759" s="192">
        <f t="shared" si="100"/>
        <v>0</v>
      </c>
      <c r="H759" s="192">
        <f t="shared" si="100"/>
        <v>0</v>
      </c>
      <c r="I759" s="193">
        <f t="shared" si="100"/>
        <v>0</v>
      </c>
    </row>
    <row r="760" spans="1:9" ht="12.75" customHeight="1" x14ac:dyDescent="0.2">
      <c r="A760" s="55" t="str">
        <f>"            "&amp;Labels!B116</f>
        <v xml:space="preserve">            Q3</v>
      </c>
      <c r="B760" s="192">
        <f t="shared" si="100"/>
        <v>0</v>
      </c>
      <c r="C760" s="192">
        <f t="shared" si="100"/>
        <v>0</v>
      </c>
      <c r="D760" s="192">
        <f t="shared" si="100"/>
        <v>0</v>
      </c>
      <c r="E760" s="192">
        <f t="shared" si="100"/>
        <v>0</v>
      </c>
      <c r="F760" s="192">
        <f t="shared" si="100"/>
        <v>0</v>
      </c>
      <c r="G760" s="192">
        <f t="shared" si="100"/>
        <v>0</v>
      </c>
      <c r="H760" s="192">
        <f t="shared" si="100"/>
        <v>0</v>
      </c>
      <c r="I760" s="193">
        <f t="shared" si="100"/>
        <v>0</v>
      </c>
    </row>
    <row r="761" spans="1:9" ht="12.75" customHeight="1" x14ac:dyDescent="0.2">
      <c r="A761" s="55" t="str">
        <f>"            "&amp;Labels!B117</f>
        <v xml:space="preserve">            Q4</v>
      </c>
      <c r="B761" s="192">
        <f t="shared" si="100"/>
        <v>0</v>
      </c>
      <c r="C761" s="192">
        <f t="shared" si="100"/>
        <v>0</v>
      </c>
      <c r="D761" s="192">
        <f t="shared" si="100"/>
        <v>0</v>
      </c>
      <c r="E761" s="192">
        <f t="shared" si="100"/>
        <v>0</v>
      </c>
      <c r="F761" s="192">
        <f t="shared" si="100"/>
        <v>0</v>
      </c>
      <c r="G761" s="192">
        <f t="shared" si="100"/>
        <v>0</v>
      </c>
      <c r="H761" s="192">
        <f t="shared" si="100"/>
        <v>0</v>
      </c>
      <c r="I761" s="193">
        <f t="shared" si="100"/>
        <v>0</v>
      </c>
    </row>
    <row r="762" spans="1:9" ht="12.75" customHeight="1" x14ac:dyDescent="0.2">
      <c r="A762" s="55" t="str">
        <f>"            "&amp;Labels!C113</f>
        <v xml:space="preserve">            Total</v>
      </c>
      <c r="B762" s="191">
        <f t="shared" ref="B762:I762" si="101">B582</f>
        <v>0</v>
      </c>
      <c r="C762" s="191">
        <f t="shared" si="101"/>
        <v>0</v>
      </c>
      <c r="D762" s="191">
        <f t="shared" si="101"/>
        <v>0</v>
      </c>
      <c r="E762" s="191">
        <f t="shared" si="101"/>
        <v>0</v>
      </c>
      <c r="F762" s="191">
        <f t="shared" si="101"/>
        <v>0</v>
      </c>
      <c r="G762" s="191">
        <f t="shared" si="101"/>
        <v>0</v>
      </c>
      <c r="H762" s="191">
        <f t="shared" si="101"/>
        <v>0</v>
      </c>
      <c r="I762" s="171">
        <f t="shared" si="101"/>
        <v>0</v>
      </c>
    </row>
    <row r="763" spans="1:9" ht="12.75" customHeight="1" x14ac:dyDescent="0.2">
      <c r="A763" s="55" t="str">
        <f>"      "&amp;Labels!B93</f>
        <v xml:space="preserve">      Indirect</v>
      </c>
      <c r="B763" s="191"/>
      <c r="C763" s="191"/>
      <c r="D763" s="191"/>
      <c r="E763" s="191"/>
      <c r="F763" s="191"/>
      <c r="G763" s="191"/>
      <c r="H763" s="191"/>
      <c r="I763" s="171"/>
    </row>
    <row r="764" spans="1:9" ht="12.75" customHeight="1" x14ac:dyDescent="0.2">
      <c r="A764" s="55" t="str">
        <f>"         "&amp;Labels!B96</f>
        <v xml:space="preserve">         Direct</v>
      </c>
      <c r="B764" s="191"/>
      <c r="C764" s="191"/>
      <c r="D764" s="191"/>
      <c r="E764" s="191"/>
      <c r="F764" s="191"/>
      <c r="G764" s="191"/>
      <c r="H764" s="191"/>
      <c r="I764" s="171"/>
    </row>
    <row r="765" spans="1:9" ht="12.75" customHeight="1" x14ac:dyDescent="0.2">
      <c r="A765" s="55" t="str">
        <f>"            "&amp;Labels!B114</f>
        <v xml:space="preserve">            Q1</v>
      </c>
      <c r="B765" s="192">
        <f t="shared" ref="B765:I769" si="102">B590</f>
        <v>0</v>
      </c>
      <c r="C765" s="192">
        <f t="shared" si="102"/>
        <v>0</v>
      </c>
      <c r="D765" s="192">
        <f t="shared" si="102"/>
        <v>0</v>
      </c>
      <c r="E765" s="192">
        <f t="shared" si="102"/>
        <v>0</v>
      </c>
      <c r="F765" s="192">
        <f t="shared" si="102"/>
        <v>0</v>
      </c>
      <c r="G765" s="192">
        <f t="shared" si="102"/>
        <v>0</v>
      </c>
      <c r="H765" s="192">
        <f t="shared" si="102"/>
        <v>0</v>
      </c>
      <c r="I765" s="193">
        <f t="shared" si="102"/>
        <v>0</v>
      </c>
    </row>
    <row r="766" spans="1:9" ht="12.75" customHeight="1" x14ac:dyDescent="0.2">
      <c r="A766" s="55" t="str">
        <f>"            "&amp;Labels!B115</f>
        <v xml:space="preserve">            Q2</v>
      </c>
      <c r="B766" s="192">
        <f t="shared" si="102"/>
        <v>0</v>
      </c>
      <c r="C766" s="192">
        <f t="shared" si="102"/>
        <v>0</v>
      </c>
      <c r="D766" s="192">
        <f t="shared" si="102"/>
        <v>0</v>
      </c>
      <c r="E766" s="192">
        <f t="shared" si="102"/>
        <v>0</v>
      </c>
      <c r="F766" s="192">
        <f t="shared" si="102"/>
        <v>0</v>
      </c>
      <c r="G766" s="192">
        <f t="shared" si="102"/>
        <v>0</v>
      </c>
      <c r="H766" s="192">
        <f t="shared" si="102"/>
        <v>0</v>
      </c>
      <c r="I766" s="193">
        <f t="shared" si="102"/>
        <v>0</v>
      </c>
    </row>
    <row r="767" spans="1:9" ht="12.75" customHeight="1" x14ac:dyDescent="0.2">
      <c r="A767" s="55" t="str">
        <f>"            "&amp;Labels!B116</f>
        <v xml:space="preserve">            Q3</v>
      </c>
      <c r="B767" s="192">
        <f t="shared" si="102"/>
        <v>0</v>
      </c>
      <c r="C767" s="192">
        <f t="shared" si="102"/>
        <v>0</v>
      </c>
      <c r="D767" s="192">
        <f t="shared" si="102"/>
        <v>0</v>
      </c>
      <c r="E767" s="192">
        <f t="shared" si="102"/>
        <v>0</v>
      </c>
      <c r="F767" s="192">
        <f t="shared" si="102"/>
        <v>0</v>
      </c>
      <c r="G767" s="192">
        <f t="shared" si="102"/>
        <v>0</v>
      </c>
      <c r="H767" s="192">
        <f t="shared" si="102"/>
        <v>0</v>
      </c>
      <c r="I767" s="193">
        <f t="shared" si="102"/>
        <v>0</v>
      </c>
    </row>
    <row r="768" spans="1:9" ht="12.75" customHeight="1" x14ac:dyDescent="0.2">
      <c r="A768" s="55" t="str">
        <f>"            "&amp;Labels!B117</f>
        <v xml:space="preserve">            Q4</v>
      </c>
      <c r="B768" s="192">
        <f t="shared" si="102"/>
        <v>0</v>
      </c>
      <c r="C768" s="192">
        <f t="shared" si="102"/>
        <v>0</v>
      </c>
      <c r="D768" s="192">
        <f t="shared" si="102"/>
        <v>0</v>
      </c>
      <c r="E768" s="192">
        <f t="shared" si="102"/>
        <v>0</v>
      </c>
      <c r="F768" s="192">
        <f t="shared" si="102"/>
        <v>0</v>
      </c>
      <c r="G768" s="192">
        <f t="shared" si="102"/>
        <v>0</v>
      </c>
      <c r="H768" s="192">
        <f t="shared" si="102"/>
        <v>0</v>
      </c>
      <c r="I768" s="193">
        <f t="shared" si="102"/>
        <v>0</v>
      </c>
    </row>
    <row r="769" spans="1:9" ht="12.75" customHeight="1" x14ac:dyDescent="0.2">
      <c r="A769" s="55" t="str">
        <f>"            "&amp;Labels!C113</f>
        <v xml:space="preserve">            Total</v>
      </c>
      <c r="B769" s="191">
        <f t="shared" si="102"/>
        <v>0</v>
      </c>
      <c r="C769" s="191">
        <f t="shared" si="102"/>
        <v>0</v>
      </c>
      <c r="D769" s="191">
        <f t="shared" si="102"/>
        <v>0</v>
      </c>
      <c r="E769" s="191">
        <f t="shared" si="102"/>
        <v>0</v>
      </c>
      <c r="F769" s="191">
        <f t="shared" si="102"/>
        <v>0</v>
      </c>
      <c r="G769" s="191">
        <f t="shared" si="102"/>
        <v>0</v>
      </c>
      <c r="H769" s="191">
        <f t="shared" si="102"/>
        <v>0</v>
      </c>
      <c r="I769" s="171">
        <f t="shared" si="102"/>
        <v>0</v>
      </c>
    </row>
    <row r="770" spans="1:9" ht="12.75" customHeight="1" x14ac:dyDescent="0.2">
      <c r="A770" s="55" t="str">
        <f>"         "&amp;Labels!B97</f>
        <v xml:space="preserve">         Indirect</v>
      </c>
      <c r="B770" s="191"/>
      <c r="C770" s="191"/>
      <c r="D770" s="191"/>
      <c r="E770" s="191"/>
      <c r="F770" s="191"/>
      <c r="G770" s="191"/>
      <c r="H770" s="191"/>
      <c r="I770" s="171"/>
    </row>
    <row r="771" spans="1:9" ht="12.75" customHeight="1" x14ac:dyDescent="0.2">
      <c r="A771" s="55" t="str">
        <f>"            "&amp;Labels!B114</f>
        <v xml:space="preserve">            Q1</v>
      </c>
      <c r="B771" s="192">
        <f t="shared" ref="B771:I780" si="103">B596</f>
        <v>0</v>
      </c>
      <c r="C771" s="192">
        <f t="shared" si="103"/>
        <v>0</v>
      </c>
      <c r="D771" s="192">
        <f t="shared" si="103"/>
        <v>0</v>
      </c>
      <c r="E771" s="192">
        <f t="shared" si="103"/>
        <v>0</v>
      </c>
      <c r="F771" s="192">
        <f t="shared" si="103"/>
        <v>0</v>
      </c>
      <c r="G771" s="192">
        <f t="shared" si="103"/>
        <v>0</v>
      </c>
      <c r="H771" s="192">
        <f t="shared" si="103"/>
        <v>0</v>
      </c>
      <c r="I771" s="193">
        <f t="shared" si="103"/>
        <v>0</v>
      </c>
    </row>
    <row r="772" spans="1:9" ht="12.75" customHeight="1" x14ac:dyDescent="0.2">
      <c r="A772" s="55" t="str">
        <f>"            "&amp;Labels!B115</f>
        <v xml:space="preserve">            Q2</v>
      </c>
      <c r="B772" s="192">
        <f t="shared" si="103"/>
        <v>0</v>
      </c>
      <c r="C772" s="192">
        <f t="shared" si="103"/>
        <v>0</v>
      </c>
      <c r="D772" s="192">
        <f t="shared" si="103"/>
        <v>0</v>
      </c>
      <c r="E772" s="192">
        <f t="shared" si="103"/>
        <v>0</v>
      </c>
      <c r="F772" s="192">
        <f t="shared" si="103"/>
        <v>0</v>
      </c>
      <c r="G772" s="192">
        <f t="shared" si="103"/>
        <v>0</v>
      </c>
      <c r="H772" s="192">
        <f t="shared" si="103"/>
        <v>0</v>
      </c>
      <c r="I772" s="193">
        <f t="shared" si="103"/>
        <v>0</v>
      </c>
    </row>
    <row r="773" spans="1:9" ht="12.75" customHeight="1" x14ac:dyDescent="0.2">
      <c r="A773" s="55" t="str">
        <f>"            "&amp;Labels!B116</f>
        <v xml:space="preserve">            Q3</v>
      </c>
      <c r="B773" s="192">
        <f t="shared" si="103"/>
        <v>0</v>
      </c>
      <c r="C773" s="192">
        <f t="shared" si="103"/>
        <v>0</v>
      </c>
      <c r="D773" s="192">
        <f t="shared" si="103"/>
        <v>0</v>
      </c>
      <c r="E773" s="192">
        <f t="shared" si="103"/>
        <v>0</v>
      </c>
      <c r="F773" s="192">
        <f t="shared" si="103"/>
        <v>0</v>
      </c>
      <c r="G773" s="192">
        <f t="shared" si="103"/>
        <v>0</v>
      </c>
      <c r="H773" s="192">
        <f t="shared" si="103"/>
        <v>0</v>
      </c>
      <c r="I773" s="193">
        <f t="shared" si="103"/>
        <v>0</v>
      </c>
    </row>
    <row r="774" spans="1:9" ht="12.75" customHeight="1" x14ac:dyDescent="0.2">
      <c r="A774" s="55" t="str">
        <f>"            "&amp;Labels!B117</f>
        <v xml:space="preserve">            Q4</v>
      </c>
      <c r="B774" s="192">
        <f t="shared" si="103"/>
        <v>0</v>
      </c>
      <c r="C774" s="192">
        <f t="shared" si="103"/>
        <v>0</v>
      </c>
      <c r="D774" s="192">
        <f t="shared" si="103"/>
        <v>0</v>
      </c>
      <c r="E774" s="192">
        <f t="shared" si="103"/>
        <v>0</v>
      </c>
      <c r="F774" s="192">
        <f t="shared" si="103"/>
        <v>0</v>
      </c>
      <c r="G774" s="192">
        <f t="shared" si="103"/>
        <v>0</v>
      </c>
      <c r="H774" s="192">
        <f t="shared" si="103"/>
        <v>0</v>
      </c>
      <c r="I774" s="193">
        <f t="shared" si="103"/>
        <v>0</v>
      </c>
    </row>
    <row r="775" spans="1:9" ht="12.75" customHeight="1" x14ac:dyDescent="0.2">
      <c r="A775" s="55" t="str">
        <f>"            "&amp;Labels!C113</f>
        <v xml:space="preserve">            Total</v>
      </c>
      <c r="B775" s="191">
        <f t="shared" si="103"/>
        <v>0</v>
      </c>
      <c r="C775" s="191">
        <f t="shared" si="103"/>
        <v>0</v>
      </c>
      <c r="D775" s="191">
        <f t="shared" si="103"/>
        <v>0</v>
      </c>
      <c r="E775" s="191">
        <f t="shared" si="103"/>
        <v>0</v>
      </c>
      <c r="F775" s="191">
        <f t="shared" si="103"/>
        <v>0</v>
      </c>
      <c r="G775" s="191">
        <f t="shared" si="103"/>
        <v>0</v>
      </c>
      <c r="H775" s="191">
        <f t="shared" si="103"/>
        <v>0</v>
      </c>
      <c r="I775" s="171">
        <f t="shared" si="103"/>
        <v>0</v>
      </c>
    </row>
    <row r="776" spans="1:9" ht="12.75" customHeight="1" x14ac:dyDescent="0.2">
      <c r="A776" s="55" t="str">
        <f>"         "&amp;Labels!C95</f>
        <v xml:space="preserve">         Total</v>
      </c>
      <c r="B776" s="191">
        <f t="shared" si="103"/>
        <v>0</v>
      </c>
      <c r="C776" s="191">
        <f t="shared" si="103"/>
        <v>0</v>
      </c>
      <c r="D776" s="191">
        <f t="shared" si="103"/>
        <v>0</v>
      </c>
      <c r="E776" s="191">
        <f t="shared" si="103"/>
        <v>0</v>
      </c>
      <c r="F776" s="191">
        <f t="shared" si="103"/>
        <v>0</v>
      </c>
      <c r="G776" s="191">
        <f t="shared" si="103"/>
        <v>0</v>
      </c>
      <c r="H776" s="191">
        <f t="shared" si="103"/>
        <v>0</v>
      </c>
      <c r="I776" s="171">
        <f t="shared" si="103"/>
        <v>0</v>
      </c>
    </row>
    <row r="777" spans="1:9" ht="12.75" customHeight="1" x14ac:dyDescent="0.2">
      <c r="A777" s="55" t="str">
        <f>"            "&amp;Labels!B114</f>
        <v xml:space="preserve">            Q1</v>
      </c>
      <c r="B777" s="192">
        <f t="shared" si="103"/>
        <v>0</v>
      </c>
      <c r="C777" s="192">
        <f t="shared" si="103"/>
        <v>0</v>
      </c>
      <c r="D777" s="192">
        <f t="shared" si="103"/>
        <v>0</v>
      </c>
      <c r="E777" s="192">
        <f t="shared" si="103"/>
        <v>0</v>
      </c>
      <c r="F777" s="192">
        <f t="shared" si="103"/>
        <v>0</v>
      </c>
      <c r="G777" s="192">
        <f t="shared" si="103"/>
        <v>0</v>
      </c>
      <c r="H777" s="192">
        <f t="shared" si="103"/>
        <v>0</v>
      </c>
      <c r="I777" s="193">
        <f t="shared" si="103"/>
        <v>0</v>
      </c>
    </row>
    <row r="778" spans="1:9" ht="12.75" customHeight="1" x14ac:dyDescent="0.2">
      <c r="A778" s="55" t="str">
        <f>"            "&amp;Labels!B115</f>
        <v xml:space="preserve">            Q2</v>
      </c>
      <c r="B778" s="192">
        <f t="shared" si="103"/>
        <v>0</v>
      </c>
      <c r="C778" s="192">
        <f t="shared" si="103"/>
        <v>0</v>
      </c>
      <c r="D778" s="192">
        <f t="shared" si="103"/>
        <v>0</v>
      </c>
      <c r="E778" s="192">
        <f t="shared" si="103"/>
        <v>0</v>
      </c>
      <c r="F778" s="192">
        <f t="shared" si="103"/>
        <v>0</v>
      </c>
      <c r="G778" s="192">
        <f t="shared" si="103"/>
        <v>0</v>
      </c>
      <c r="H778" s="192">
        <f t="shared" si="103"/>
        <v>0</v>
      </c>
      <c r="I778" s="193">
        <f t="shared" si="103"/>
        <v>0</v>
      </c>
    </row>
    <row r="779" spans="1:9" ht="12.75" customHeight="1" x14ac:dyDescent="0.2">
      <c r="A779" s="55" t="str">
        <f>"            "&amp;Labels!B116</f>
        <v xml:space="preserve">            Q3</v>
      </c>
      <c r="B779" s="192">
        <f t="shared" si="103"/>
        <v>0</v>
      </c>
      <c r="C779" s="192">
        <f t="shared" si="103"/>
        <v>0</v>
      </c>
      <c r="D779" s="192">
        <f t="shared" si="103"/>
        <v>0</v>
      </c>
      <c r="E779" s="192">
        <f t="shared" si="103"/>
        <v>0</v>
      </c>
      <c r="F779" s="192">
        <f t="shared" si="103"/>
        <v>0</v>
      </c>
      <c r="G779" s="192">
        <f t="shared" si="103"/>
        <v>0</v>
      </c>
      <c r="H779" s="192">
        <f t="shared" si="103"/>
        <v>0</v>
      </c>
      <c r="I779" s="193">
        <f t="shared" si="103"/>
        <v>0</v>
      </c>
    </row>
    <row r="780" spans="1:9" ht="12.75" customHeight="1" x14ac:dyDescent="0.2">
      <c r="A780" s="55" t="str">
        <f>"            "&amp;Labels!B117</f>
        <v xml:space="preserve">            Q4</v>
      </c>
      <c r="B780" s="192">
        <f t="shared" si="103"/>
        <v>0</v>
      </c>
      <c r="C780" s="192">
        <f t="shared" si="103"/>
        <v>0</v>
      </c>
      <c r="D780" s="192">
        <f t="shared" si="103"/>
        <v>0</v>
      </c>
      <c r="E780" s="192">
        <f t="shared" si="103"/>
        <v>0</v>
      </c>
      <c r="F780" s="192">
        <f t="shared" si="103"/>
        <v>0</v>
      </c>
      <c r="G780" s="192">
        <f t="shared" si="103"/>
        <v>0</v>
      </c>
      <c r="H780" s="192">
        <f t="shared" si="103"/>
        <v>0</v>
      </c>
      <c r="I780" s="193">
        <f t="shared" si="103"/>
        <v>0</v>
      </c>
    </row>
    <row r="781" spans="1:9" ht="12.75" customHeight="1" x14ac:dyDescent="0.2">
      <c r="A781" s="55" t="str">
        <f>"            "&amp;Labels!C113</f>
        <v xml:space="preserve">            Total</v>
      </c>
      <c r="B781" s="191">
        <f t="shared" ref="B781:I781" si="104">B601</f>
        <v>0</v>
      </c>
      <c r="C781" s="191">
        <f t="shared" si="104"/>
        <v>0</v>
      </c>
      <c r="D781" s="191">
        <f t="shared" si="104"/>
        <v>0</v>
      </c>
      <c r="E781" s="191">
        <f t="shared" si="104"/>
        <v>0</v>
      </c>
      <c r="F781" s="191">
        <f t="shared" si="104"/>
        <v>0</v>
      </c>
      <c r="G781" s="191">
        <f t="shared" si="104"/>
        <v>0</v>
      </c>
      <c r="H781" s="191">
        <f t="shared" si="104"/>
        <v>0</v>
      </c>
      <c r="I781" s="171">
        <f t="shared" si="104"/>
        <v>0</v>
      </c>
    </row>
    <row r="782" spans="1:9" ht="12.75" customHeight="1" x14ac:dyDescent="0.2">
      <c r="A782" s="52" t="str">
        <f>"      "&amp;Labels!C91</f>
        <v xml:space="preserve">      Total</v>
      </c>
      <c r="B782" s="190">
        <f t="shared" ref="B782:I782" si="105">B568</f>
        <v>0</v>
      </c>
      <c r="C782" s="190">
        <f t="shared" si="105"/>
        <v>0</v>
      </c>
      <c r="D782" s="190">
        <f t="shared" si="105"/>
        <v>0</v>
      </c>
      <c r="E782" s="190">
        <f t="shared" si="105"/>
        <v>0</v>
      </c>
      <c r="F782" s="190">
        <f t="shared" si="105"/>
        <v>0</v>
      </c>
      <c r="G782" s="190">
        <f t="shared" si="105"/>
        <v>0</v>
      </c>
      <c r="H782" s="190">
        <f t="shared" si="105"/>
        <v>0</v>
      </c>
      <c r="I782" s="170">
        <f t="shared" si="105"/>
        <v>0</v>
      </c>
    </row>
    <row r="783" spans="1:9" ht="12.75" customHeight="1" x14ac:dyDescent="0.2">
      <c r="A783" s="55" t="str">
        <f>"         "&amp;Labels!B96</f>
        <v xml:space="preserve">         Direct</v>
      </c>
      <c r="B783" s="191"/>
      <c r="C783" s="191"/>
      <c r="D783" s="191"/>
      <c r="E783" s="191"/>
      <c r="F783" s="191"/>
      <c r="G783" s="191"/>
      <c r="H783" s="191"/>
      <c r="I783" s="171"/>
    </row>
    <row r="784" spans="1:9" ht="12.75" customHeight="1" x14ac:dyDescent="0.2">
      <c r="A784" s="55" t="str">
        <f>"            "&amp;Labels!B114</f>
        <v xml:space="preserve">            Q1</v>
      </c>
      <c r="B784" s="192">
        <f t="shared" ref="B784:I788" si="106">B609</f>
        <v>0</v>
      </c>
      <c r="C784" s="192">
        <f t="shared" si="106"/>
        <v>0</v>
      </c>
      <c r="D784" s="192">
        <f t="shared" si="106"/>
        <v>0</v>
      </c>
      <c r="E784" s="192">
        <f t="shared" si="106"/>
        <v>0</v>
      </c>
      <c r="F784" s="192">
        <f t="shared" si="106"/>
        <v>0</v>
      </c>
      <c r="G784" s="192">
        <f t="shared" si="106"/>
        <v>0</v>
      </c>
      <c r="H784" s="192">
        <f t="shared" si="106"/>
        <v>0</v>
      </c>
      <c r="I784" s="193">
        <f t="shared" si="106"/>
        <v>0</v>
      </c>
    </row>
    <row r="785" spans="1:9" ht="12.75" customHeight="1" x14ac:dyDescent="0.2">
      <c r="A785" s="55" t="str">
        <f>"            "&amp;Labels!B115</f>
        <v xml:space="preserve">            Q2</v>
      </c>
      <c r="B785" s="192">
        <f t="shared" si="106"/>
        <v>0</v>
      </c>
      <c r="C785" s="192">
        <f t="shared" si="106"/>
        <v>0</v>
      </c>
      <c r="D785" s="192">
        <f t="shared" si="106"/>
        <v>0</v>
      </c>
      <c r="E785" s="192">
        <f t="shared" si="106"/>
        <v>0</v>
      </c>
      <c r="F785" s="192">
        <f t="shared" si="106"/>
        <v>0</v>
      </c>
      <c r="G785" s="192">
        <f t="shared" si="106"/>
        <v>0</v>
      </c>
      <c r="H785" s="192">
        <f t="shared" si="106"/>
        <v>0</v>
      </c>
      <c r="I785" s="193">
        <f t="shared" si="106"/>
        <v>0</v>
      </c>
    </row>
    <row r="786" spans="1:9" ht="12.75" customHeight="1" x14ac:dyDescent="0.2">
      <c r="A786" s="55" t="str">
        <f>"            "&amp;Labels!B116</f>
        <v xml:space="preserve">            Q3</v>
      </c>
      <c r="B786" s="192">
        <f t="shared" si="106"/>
        <v>0</v>
      </c>
      <c r="C786" s="192">
        <f t="shared" si="106"/>
        <v>0</v>
      </c>
      <c r="D786" s="192">
        <f t="shared" si="106"/>
        <v>0</v>
      </c>
      <c r="E786" s="192">
        <f t="shared" si="106"/>
        <v>0</v>
      </c>
      <c r="F786" s="192">
        <f t="shared" si="106"/>
        <v>0</v>
      </c>
      <c r="G786" s="192">
        <f t="shared" si="106"/>
        <v>0</v>
      </c>
      <c r="H786" s="192">
        <f t="shared" si="106"/>
        <v>0</v>
      </c>
      <c r="I786" s="193">
        <f t="shared" si="106"/>
        <v>0</v>
      </c>
    </row>
    <row r="787" spans="1:9" ht="12.75" customHeight="1" x14ac:dyDescent="0.2">
      <c r="A787" s="55" t="str">
        <f>"            "&amp;Labels!B117</f>
        <v xml:space="preserve">            Q4</v>
      </c>
      <c r="B787" s="192">
        <f t="shared" si="106"/>
        <v>0</v>
      </c>
      <c r="C787" s="192">
        <f t="shared" si="106"/>
        <v>0</v>
      </c>
      <c r="D787" s="192">
        <f t="shared" si="106"/>
        <v>0</v>
      </c>
      <c r="E787" s="192">
        <f t="shared" si="106"/>
        <v>0</v>
      </c>
      <c r="F787" s="192">
        <f t="shared" si="106"/>
        <v>0</v>
      </c>
      <c r="G787" s="192">
        <f t="shared" si="106"/>
        <v>0</v>
      </c>
      <c r="H787" s="192">
        <f t="shared" si="106"/>
        <v>0</v>
      </c>
      <c r="I787" s="193">
        <f t="shared" si="106"/>
        <v>0</v>
      </c>
    </row>
    <row r="788" spans="1:9" ht="12.75" customHeight="1" x14ac:dyDescent="0.2">
      <c r="A788" s="55" t="str">
        <f>"            "&amp;Labels!C113</f>
        <v xml:space="preserve">            Total</v>
      </c>
      <c r="B788" s="191">
        <f t="shared" si="106"/>
        <v>0</v>
      </c>
      <c r="C788" s="191">
        <f t="shared" si="106"/>
        <v>0</v>
      </c>
      <c r="D788" s="191">
        <f t="shared" si="106"/>
        <v>0</v>
      </c>
      <c r="E788" s="191">
        <f t="shared" si="106"/>
        <v>0</v>
      </c>
      <c r="F788" s="191">
        <f t="shared" si="106"/>
        <v>0</v>
      </c>
      <c r="G788" s="191">
        <f t="shared" si="106"/>
        <v>0</v>
      </c>
      <c r="H788" s="191">
        <f t="shared" si="106"/>
        <v>0</v>
      </c>
      <c r="I788" s="171">
        <f t="shared" si="106"/>
        <v>0</v>
      </c>
    </row>
    <row r="789" spans="1:9" ht="12.75" customHeight="1" x14ac:dyDescent="0.2">
      <c r="A789" s="55" t="str">
        <f>"         "&amp;Labels!B97</f>
        <v xml:space="preserve">         Indirect</v>
      </c>
      <c r="B789" s="191"/>
      <c r="C789" s="191"/>
      <c r="D789" s="191"/>
      <c r="E789" s="191"/>
      <c r="F789" s="191"/>
      <c r="G789" s="191"/>
      <c r="H789" s="191"/>
      <c r="I789" s="171"/>
    </row>
    <row r="790" spans="1:9" ht="12.75" customHeight="1" x14ac:dyDescent="0.2">
      <c r="A790" s="55" t="str">
        <f>"            "&amp;Labels!B114</f>
        <v xml:space="preserve">            Q1</v>
      </c>
      <c r="B790" s="192">
        <f t="shared" ref="B790:I794" si="107">B615</f>
        <v>0</v>
      </c>
      <c r="C790" s="192">
        <f t="shared" si="107"/>
        <v>0</v>
      </c>
      <c r="D790" s="192">
        <f t="shared" si="107"/>
        <v>0</v>
      </c>
      <c r="E790" s="192">
        <f t="shared" si="107"/>
        <v>0</v>
      </c>
      <c r="F790" s="192">
        <f t="shared" si="107"/>
        <v>0</v>
      </c>
      <c r="G790" s="192">
        <f t="shared" si="107"/>
        <v>0</v>
      </c>
      <c r="H790" s="192">
        <f t="shared" si="107"/>
        <v>0</v>
      </c>
      <c r="I790" s="193">
        <f t="shared" si="107"/>
        <v>0</v>
      </c>
    </row>
    <row r="791" spans="1:9" ht="12.75" customHeight="1" x14ac:dyDescent="0.2">
      <c r="A791" s="55" t="str">
        <f>"            "&amp;Labels!B115</f>
        <v xml:space="preserve">            Q2</v>
      </c>
      <c r="B791" s="192">
        <f t="shared" si="107"/>
        <v>0</v>
      </c>
      <c r="C791" s="192">
        <f t="shared" si="107"/>
        <v>0</v>
      </c>
      <c r="D791" s="192">
        <f t="shared" si="107"/>
        <v>0</v>
      </c>
      <c r="E791" s="192">
        <f t="shared" si="107"/>
        <v>0</v>
      </c>
      <c r="F791" s="192">
        <f t="shared" si="107"/>
        <v>0</v>
      </c>
      <c r="G791" s="192">
        <f t="shared" si="107"/>
        <v>0</v>
      </c>
      <c r="H791" s="192">
        <f t="shared" si="107"/>
        <v>0</v>
      </c>
      <c r="I791" s="193">
        <f t="shared" si="107"/>
        <v>0</v>
      </c>
    </row>
    <row r="792" spans="1:9" ht="12.75" customHeight="1" x14ac:dyDescent="0.2">
      <c r="A792" s="55" t="str">
        <f>"            "&amp;Labels!B116</f>
        <v xml:space="preserve">            Q3</v>
      </c>
      <c r="B792" s="192">
        <f t="shared" si="107"/>
        <v>0</v>
      </c>
      <c r="C792" s="192">
        <f t="shared" si="107"/>
        <v>0</v>
      </c>
      <c r="D792" s="192">
        <f t="shared" si="107"/>
        <v>0</v>
      </c>
      <c r="E792" s="192">
        <f t="shared" si="107"/>
        <v>0</v>
      </c>
      <c r="F792" s="192">
        <f t="shared" si="107"/>
        <v>0</v>
      </c>
      <c r="G792" s="192">
        <f t="shared" si="107"/>
        <v>0</v>
      </c>
      <c r="H792" s="192">
        <f t="shared" si="107"/>
        <v>0</v>
      </c>
      <c r="I792" s="193">
        <f t="shared" si="107"/>
        <v>0</v>
      </c>
    </row>
    <row r="793" spans="1:9" ht="12.75" customHeight="1" x14ac:dyDescent="0.2">
      <c r="A793" s="55" t="str">
        <f>"            "&amp;Labels!B117</f>
        <v xml:space="preserve">            Q4</v>
      </c>
      <c r="B793" s="192">
        <f t="shared" si="107"/>
        <v>0</v>
      </c>
      <c r="C793" s="192">
        <f t="shared" si="107"/>
        <v>0</v>
      </c>
      <c r="D793" s="192">
        <f t="shared" si="107"/>
        <v>0</v>
      </c>
      <c r="E793" s="192">
        <f t="shared" si="107"/>
        <v>0</v>
      </c>
      <c r="F793" s="192">
        <f t="shared" si="107"/>
        <v>0</v>
      </c>
      <c r="G793" s="192">
        <f t="shared" si="107"/>
        <v>0</v>
      </c>
      <c r="H793" s="192">
        <f t="shared" si="107"/>
        <v>0</v>
      </c>
      <c r="I793" s="193">
        <f t="shared" si="107"/>
        <v>0</v>
      </c>
    </row>
    <row r="794" spans="1:9" ht="12.75" customHeight="1" x14ac:dyDescent="0.2">
      <c r="A794" s="55" t="str">
        <f>"            "&amp;Labels!C113</f>
        <v xml:space="preserve">            Total</v>
      </c>
      <c r="B794" s="191">
        <f t="shared" si="107"/>
        <v>0</v>
      </c>
      <c r="C794" s="191">
        <f t="shared" si="107"/>
        <v>0</v>
      </c>
      <c r="D794" s="191">
        <f t="shared" si="107"/>
        <v>0</v>
      </c>
      <c r="E794" s="191">
        <f t="shared" si="107"/>
        <v>0</v>
      </c>
      <c r="F794" s="191">
        <f t="shared" si="107"/>
        <v>0</v>
      </c>
      <c r="G794" s="191">
        <f t="shared" si="107"/>
        <v>0</v>
      </c>
      <c r="H794" s="191">
        <f t="shared" si="107"/>
        <v>0</v>
      </c>
      <c r="I794" s="171">
        <f t="shared" si="107"/>
        <v>0</v>
      </c>
    </row>
    <row r="795" spans="1:9" ht="12.75" customHeight="1" x14ac:dyDescent="0.2">
      <c r="A795" s="55" t="str">
        <f>"         "&amp;Labels!C95</f>
        <v xml:space="preserve">         Total</v>
      </c>
      <c r="B795" s="191">
        <f t="shared" ref="B795:I795" si="108">B568</f>
        <v>0</v>
      </c>
      <c r="C795" s="191">
        <f t="shared" si="108"/>
        <v>0</v>
      </c>
      <c r="D795" s="191">
        <f t="shared" si="108"/>
        <v>0</v>
      </c>
      <c r="E795" s="191">
        <f t="shared" si="108"/>
        <v>0</v>
      </c>
      <c r="F795" s="191">
        <f t="shared" si="108"/>
        <v>0</v>
      </c>
      <c r="G795" s="191">
        <f t="shared" si="108"/>
        <v>0</v>
      </c>
      <c r="H795" s="191">
        <f t="shared" si="108"/>
        <v>0</v>
      </c>
      <c r="I795" s="171">
        <f t="shared" si="108"/>
        <v>0</v>
      </c>
    </row>
    <row r="796" spans="1:9" ht="12.75" customHeight="1" x14ac:dyDescent="0.2">
      <c r="A796" s="55" t="str">
        <f>"            "&amp;Labels!B114</f>
        <v xml:space="preserve">            Q1</v>
      </c>
      <c r="B796" s="192">
        <f t="shared" ref="B796:I799" si="109">B621</f>
        <v>0</v>
      </c>
      <c r="C796" s="192">
        <f t="shared" si="109"/>
        <v>0</v>
      </c>
      <c r="D796" s="192">
        <f t="shared" si="109"/>
        <v>0</v>
      </c>
      <c r="E796" s="192">
        <f t="shared" si="109"/>
        <v>0</v>
      </c>
      <c r="F796" s="192">
        <f t="shared" si="109"/>
        <v>0</v>
      </c>
      <c r="G796" s="192">
        <f t="shared" si="109"/>
        <v>0</v>
      </c>
      <c r="H796" s="192">
        <f t="shared" si="109"/>
        <v>0</v>
      </c>
      <c r="I796" s="193">
        <f t="shared" si="109"/>
        <v>0</v>
      </c>
    </row>
    <row r="797" spans="1:9" ht="12.75" customHeight="1" x14ac:dyDescent="0.2">
      <c r="A797" s="55" t="str">
        <f>"            "&amp;Labels!B115</f>
        <v xml:space="preserve">            Q2</v>
      </c>
      <c r="B797" s="192">
        <f t="shared" si="109"/>
        <v>0</v>
      </c>
      <c r="C797" s="192">
        <f t="shared" si="109"/>
        <v>0</v>
      </c>
      <c r="D797" s="192">
        <f t="shared" si="109"/>
        <v>0</v>
      </c>
      <c r="E797" s="192">
        <f t="shared" si="109"/>
        <v>0</v>
      </c>
      <c r="F797" s="192">
        <f t="shared" si="109"/>
        <v>0</v>
      </c>
      <c r="G797" s="192">
        <f t="shared" si="109"/>
        <v>0</v>
      </c>
      <c r="H797" s="192">
        <f t="shared" si="109"/>
        <v>0</v>
      </c>
      <c r="I797" s="193">
        <f t="shared" si="109"/>
        <v>0</v>
      </c>
    </row>
    <row r="798" spans="1:9" ht="12.75" customHeight="1" x14ac:dyDescent="0.2">
      <c r="A798" s="55" t="str">
        <f>"            "&amp;Labels!B116</f>
        <v xml:space="preserve">            Q3</v>
      </c>
      <c r="B798" s="192">
        <f t="shared" si="109"/>
        <v>0</v>
      </c>
      <c r="C798" s="192">
        <f t="shared" si="109"/>
        <v>0</v>
      </c>
      <c r="D798" s="192">
        <f t="shared" si="109"/>
        <v>0</v>
      </c>
      <c r="E798" s="192">
        <f t="shared" si="109"/>
        <v>0</v>
      </c>
      <c r="F798" s="192">
        <f t="shared" si="109"/>
        <v>0</v>
      </c>
      <c r="G798" s="192">
        <f t="shared" si="109"/>
        <v>0</v>
      </c>
      <c r="H798" s="192">
        <f t="shared" si="109"/>
        <v>0</v>
      </c>
      <c r="I798" s="193">
        <f t="shared" si="109"/>
        <v>0</v>
      </c>
    </row>
    <row r="799" spans="1:9" ht="12.75" customHeight="1" x14ac:dyDescent="0.2">
      <c r="A799" s="55" t="str">
        <f>"            "&amp;Labels!B117</f>
        <v xml:space="preserve">            Q4</v>
      </c>
      <c r="B799" s="192">
        <f t="shared" si="109"/>
        <v>0</v>
      </c>
      <c r="C799" s="192">
        <f t="shared" si="109"/>
        <v>0</v>
      </c>
      <c r="D799" s="192">
        <f t="shared" si="109"/>
        <v>0</v>
      </c>
      <c r="E799" s="192">
        <f t="shared" si="109"/>
        <v>0</v>
      </c>
      <c r="F799" s="192">
        <f t="shared" si="109"/>
        <v>0</v>
      </c>
      <c r="G799" s="192">
        <f t="shared" si="109"/>
        <v>0</v>
      </c>
      <c r="H799" s="192">
        <f t="shared" si="109"/>
        <v>0</v>
      </c>
      <c r="I799" s="193">
        <f t="shared" si="109"/>
        <v>0</v>
      </c>
    </row>
    <row r="800" spans="1:9" ht="12.75" customHeight="1" x14ac:dyDescent="0.2">
      <c r="A800" s="59" t="str">
        <f>"            "&amp;Labels!C113</f>
        <v xml:space="preserve">            Total</v>
      </c>
      <c r="B800" s="196">
        <f t="shared" ref="B800:I800" si="110">B568</f>
        <v>0</v>
      </c>
      <c r="C800" s="196">
        <f t="shared" si="110"/>
        <v>0</v>
      </c>
      <c r="D800" s="196">
        <f t="shared" si="110"/>
        <v>0</v>
      </c>
      <c r="E800" s="196">
        <f t="shared" si="110"/>
        <v>0</v>
      </c>
      <c r="F800" s="196">
        <f t="shared" si="110"/>
        <v>0</v>
      </c>
      <c r="G800" s="196">
        <f t="shared" si="110"/>
        <v>0</v>
      </c>
      <c r="H800" s="196">
        <f t="shared" si="110"/>
        <v>0</v>
      </c>
      <c r="I800" s="172">
        <f t="shared" si="110"/>
        <v>0</v>
      </c>
    </row>
    <row r="801" spans="1:13" ht="12.75" customHeight="1" x14ac:dyDescent="0.2">
      <c r="A801" s="1" t="str">
        <f>"Units_1"</f>
        <v>Units_1</v>
      </c>
    </row>
    <row r="802" spans="1:13" ht="12.75" customHeight="1" x14ac:dyDescent="0.2">
      <c r="B802" s="9" t="str">
        <f>'(FnCalls 1)'!G6</f>
        <v>Q1 2009</v>
      </c>
      <c r="C802" s="10" t="str">
        <f>'(FnCalls 1)'!G7</f>
        <v>Q2 2009</v>
      </c>
      <c r="D802" s="10" t="str">
        <f>'(FnCalls 1)'!G8</f>
        <v>Q3 2009</v>
      </c>
      <c r="E802" s="10" t="str">
        <f>'(FnCalls 1)'!G9</f>
        <v>Q4 2009</v>
      </c>
      <c r="F802" s="10" t="str">
        <f>'(FnCalls 1)'!G10</f>
        <v>Q1 2010</v>
      </c>
      <c r="G802" s="10" t="str">
        <f>'(FnCalls 1)'!G11</f>
        <v>Q2 2010</v>
      </c>
      <c r="H802" s="10" t="str">
        <f>'(FnCalls 1)'!G12</f>
        <v>Q3 2010</v>
      </c>
      <c r="I802" s="10" t="str">
        <f>'(FnCalls 1)'!G13</f>
        <v>Q4 2010</v>
      </c>
      <c r="J802" s="10" t="str">
        <f>'(FnCalls 1)'!G14</f>
        <v>Q1 2011</v>
      </c>
      <c r="K802" s="10" t="str">
        <f>'(FnCalls 1)'!G15</f>
        <v>Q2 2011</v>
      </c>
      <c r="L802" s="10" t="str">
        <f>'(FnCalls 1)'!G16</f>
        <v>Q3 2011</v>
      </c>
      <c r="M802" s="11" t="str">
        <f>'(FnCalls 1)'!G17</f>
        <v>Q4 2011</v>
      </c>
    </row>
    <row r="803" spans="1:13" ht="12.75" customHeight="1" x14ac:dyDescent="0.2">
      <c r="A803" s="90"/>
      <c r="B803" s="214">
        <f>'(FnCalls 1)'!A6</f>
        <v>39814</v>
      </c>
      <c r="C803" s="214">
        <f>'(FnCalls 1)'!A7</f>
        <v>39904</v>
      </c>
      <c r="D803" s="214">
        <f>'(FnCalls 1)'!A8</f>
        <v>39995</v>
      </c>
      <c r="E803" s="214">
        <f>'(FnCalls 1)'!A9</f>
        <v>40087</v>
      </c>
      <c r="F803" s="214">
        <f>'(FnCalls 1)'!A10</f>
        <v>40179</v>
      </c>
      <c r="G803" s="214">
        <f>'(FnCalls 1)'!A11</f>
        <v>40269</v>
      </c>
      <c r="H803" s="214">
        <f>'(FnCalls 1)'!A12</f>
        <v>40360</v>
      </c>
      <c r="I803" s="214">
        <f>'(FnCalls 1)'!A13</f>
        <v>40452</v>
      </c>
      <c r="J803" s="214">
        <f>'(FnCalls 1)'!A14</f>
        <v>40544</v>
      </c>
      <c r="K803" s="214">
        <f>'(FnCalls 1)'!A15</f>
        <v>40634</v>
      </c>
      <c r="L803" s="214">
        <f>'(FnCalls 1)'!A16</f>
        <v>40725</v>
      </c>
      <c r="M803" s="215">
        <f>'(FnCalls 1)'!A17</f>
        <v>40817</v>
      </c>
    </row>
    <row r="804" spans="1:13" ht="12.75" customHeight="1" x14ac:dyDescent="0.2">
      <c r="A804" s="1" t="str">
        <f>"Units_2"</f>
        <v>Units_2</v>
      </c>
    </row>
    <row r="805" spans="1:13" ht="12.75" customHeight="1" x14ac:dyDescent="0.2">
      <c r="B805" s="9" t="str">
        <f>'(FnCalls 1)'!G6</f>
        <v>Q1 2009</v>
      </c>
      <c r="C805" s="10" t="str">
        <f>'(FnCalls 1)'!G7</f>
        <v>Q2 2009</v>
      </c>
      <c r="D805" s="10" t="str">
        <f>'(FnCalls 1)'!G8</f>
        <v>Q3 2009</v>
      </c>
      <c r="E805" s="10" t="str">
        <f>'(FnCalls 1)'!G9</f>
        <v>Q4 2009</v>
      </c>
      <c r="F805" s="10" t="str">
        <f>'(FnCalls 1)'!G10</f>
        <v>Q1 2010</v>
      </c>
      <c r="G805" s="10" t="str">
        <f>'(FnCalls 1)'!G11</f>
        <v>Q2 2010</v>
      </c>
      <c r="H805" s="10" t="str">
        <f>'(FnCalls 1)'!G12</f>
        <v>Q3 2010</v>
      </c>
      <c r="I805" s="10" t="str">
        <f>'(FnCalls 1)'!G13</f>
        <v>Q4 2010</v>
      </c>
      <c r="J805" s="10" t="str">
        <f>'(FnCalls 1)'!G14</f>
        <v>Q1 2011</v>
      </c>
      <c r="K805" s="10" t="str">
        <f>'(FnCalls 1)'!G15</f>
        <v>Q2 2011</v>
      </c>
      <c r="L805" s="10" t="str">
        <f>'(FnCalls 1)'!G16</f>
        <v>Q3 2011</v>
      </c>
      <c r="M805" s="11" t="str">
        <f>'(FnCalls 1)'!G17</f>
        <v>Q4 2011</v>
      </c>
    </row>
    <row r="806" spans="1:13" ht="12.75" customHeight="1" x14ac:dyDescent="0.2">
      <c r="A806" s="90"/>
      <c r="B806" s="214" t="str">
        <f>'(FnCalls 1)'!G6</f>
        <v>Q1 2009</v>
      </c>
      <c r="C806" s="214" t="str">
        <f>'(FnCalls 1)'!G7</f>
        <v>Q2 2009</v>
      </c>
      <c r="D806" s="214" t="str">
        <f>'(FnCalls 1)'!G8</f>
        <v>Q3 2009</v>
      </c>
      <c r="E806" s="214" t="str">
        <f>'(FnCalls 1)'!G9</f>
        <v>Q4 2009</v>
      </c>
      <c r="F806" s="214" t="str">
        <f>'(FnCalls 1)'!G10</f>
        <v>Q1 2010</v>
      </c>
      <c r="G806" s="214" t="str">
        <f>'(FnCalls 1)'!G11</f>
        <v>Q2 2010</v>
      </c>
      <c r="H806" s="214" t="str">
        <f>'(FnCalls 1)'!G12</f>
        <v>Q3 2010</v>
      </c>
      <c r="I806" s="214" t="str">
        <f>'(FnCalls 1)'!G13</f>
        <v>Q4 2010</v>
      </c>
      <c r="J806" s="214" t="str">
        <f>'(FnCalls 1)'!G14</f>
        <v>Q1 2011</v>
      </c>
      <c r="K806" s="214" t="str">
        <f>'(FnCalls 1)'!G15</f>
        <v>Q2 2011</v>
      </c>
      <c r="L806" s="214" t="str">
        <f>'(FnCalls 1)'!G16</f>
        <v>Q3 2011</v>
      </c>
      <c r="M806" s="215" t="str">
        <f>'(FnCalls 1)'!G17</f>
        <v>Q4 2011</v>
      </c>
    </row>
    <row r="807" spans="1:13" ht="12.75" customHeight="1" x14ac:dyDescent="0.2">
      <c r="A807" s="1" t="str">
        <f>"Revenue_1"</f>
        <v>Revenue_1</v>
      </c>
    </row>
    <row r="808" spans="1:13" ht="12.75" customHeight="1" x14ac:dyDescent="0.2">
      <c r="B808" s="9" t="str">
        <f>'(FnCalls 1)'!G6</f>
        <v>Q1 2009</v>
      </c>
      <c r="C808" s="10" t="str">
        <f>'(FnCalls 1)'!G7</f>
        <v>Q2 2009</v>
      </c>
      <c r="D808" s="10" t="str">
        <f>'(FnCalls 1)'!G8</f>
        <v>Q3 2009</v>
      </c>
      <c r="E808" s="10" t="str">
        <f>'(FnCalls 1)'!G9</f>
        <v>Q4 2009</v>
      </c>
      <c r="F808" s="10" t="str">
        <f>'(FnCalls 1)'!G10</f>
        <v>Q1 2010</v>
      </c>
      <c r="G808" s="10" t="str">
        <f>'(FnCalls 1)'!G11</f>
        <v>Q2 2010</v>
      </c>
      <c r="H808" s="10" t="str">
        <f>'(FnCalls 1)'!G12</f>
        <v>Q3 2010</v>
      </c>
      <c r="I808" s="10" t="str">
        <f>'(FnCalls 1)'!G13</f>
        <v>Q4 2010</v>
      </c>
      <c r="J808" s="10" t="str">
        <f>'(FnCalls 1)'!G14</f>
        <v>Q1 2011</v>
      </c>
      <c r="K808" s="10" t="str">
        <f>'(FnCalls 1)'!G15</f>
        <v>Q2 2011</v>
      </c>
      <c r="L808" s="10" t="str">
        <f>'(FnCalls 1)'!G16</f>
        <v>Q3 2011</v>
      </c>
      <c r="M808" s="11" t="str">
        <f>'(FnCalls 1)'!G17</f>
        <v>Q4 2011</v>
      </c>
    </row>
    <row r="809" spans="1:13" ht="12.75" customHeight="1" x14ac:dyDescent="0.2">
      <c r="A809" s="90"/>
      <c r="B809" s="214">
        <f>'(FnCalls 1)'!A6</f>
        <v>39814</v>
      </c>
      <c r="C809" s="214">
        <f>'(FnCalls 1)'!A7</f>
        <v>39904</v>
      </c>
      <c r="D809" s="214">
        <f>'(FnCalls 1)'!A8</f>
        <v>39995</v>
      </c>
      <c r="E809" s="214">
        <f>'(FnCalls 1)'!A9</f>
        <v>40087</v>
      </c>
      <c r="F809" s="214">
        <f>'(FnCalls 1)'!A10</f>
        <v>40179</v>
      </c>
      <c r="G809" s="214">
        <f>'(FnCalls 1)'!A11</f>
        <v>40269</v>
      </c>
      <c r="H809" s="214">
        <f>'(FnCalls 1)'!A12</f>
        <v>40360</v>
      </c>
      <c r="I809" s="214">
        <f>'(FnCalls 1)'!A13</f>
        <v>40452</v>
      </c>
      <c r="J809" s="214">
        <f>'(FnCalls 1)'!A14</f>
        <v>40544</v>
      </c>
      <c r="K809" s="214">
        <f>'(FnCalls 1)'!A15</f>
        <v>40634</v>
      </c>
      <c r="L809" s="214">
        <f>'(FnCalls 1)'!A16</f>
        <v>40725</v>
      </c>
      <c r="M809" s="215">
        <f>'(FnCalls 1)'!A17</f>
        <v>40817</v>
      </c>
    </row>
    <row r="810" spans="1:13" ht="12.75" customHeight="1" x14ac:dyDescent="0.2">
      <c r="A810" s="1" t="str">
        <f>"Revenue_2"</f>
        <v>Revenue_2</v>
      </c>
    </row>
    <row r="811" spans="1:13" ht="12.75" customHeight="1" x14ac:dyDescent="0.2">
      <c r="B811" s="9" t="str">
        <f>'(FnCalls 1)'!G6</f>
        <v>Q1 2009</v>
      </c>
      <c r="C811" s="10" t="str">
        <f>'(FnCalls 1)'!G7</f>
        <v>Q2 2009</v>
      </c>
      <c r="D811" s="10" t="str">
        <f>'(FnCalls 1)'!G8</f>
        <v>Q3 2009</v>
      </c>
      <c r="E811" s="10" t="str">
        <f>'(FnCalls 1)'!G9</f>
        <v>Q4 2009</v>
      </c>
      <c r="F811" s="10" t="str">
        <f>'(FnCalls 1)'!G10</f>
        <v>Q1 2010</v>
      </c>
      <c r="G811" s="10" t="str">
        <f>'(FnCalls 1)'!G11</f>
        <v>Q2 2010</v>
      </c>
      <c r="H811" s="10" t="str">
        <f>'(FnCalls 1)'!G12</f>
        <v>Q3 2010</v>
      </c>
      <c r="I811" s="10" t="str">
        <f>'(FnCalls 1)'!G13</f>
        <v>Q4 2010</v>
      </c>
      <c r="J811" s="10" t="str">
        <f>'(FnCalls 1)'!G14</f>
        <v>Q1 2011</v>
      </c>
      <c r="K811" s="10" t="str">
        <f>'(FnCalls 1)'!G15</f>
        <v>Q2 2011</v>
      </c>
      <c r="L811" s="10" t="str">
        <f>'(FnCalls 1)'!G16</f>
        <v>Q3 2011</v>
      </c>
      <c r="M811" s="11" t="str">
        <f>'(FnCalls 1)'!G17</f>
        <v>Q4 2011</v>
      </c>
    </row>
    <row r="812" spans="1:13" ht="12.75" customHeight="1" x14ac:dyDescent="0.2">
      <c r="A812" s="90"/>
      <c r="B812" s="214" t="str">
        <f>'(FnCalls 1)'!G6</f>
        <v>Q1 2009</v>
      </c>
      <c r="C812" s="214" t="str">
        <f>'(FnCalls 1)'!G7</f>
        <v>Q2 2009</v>
      </c>
      <c r="D812" s="214" t="str">
        <f>'(FnCalls 1)'!G8</f>
        <v>Q3 2009</v>
      </c>
      <c r="E812" s="214" t="str">
        <f>'(FnCalls 1)'!G9</f>
        <v>Q4 2009</v>
      </c>
      <c r="F812" s="214" t="str">
        <f>'(FnCalls 1)'!G10</f>
        <v>Q1 2010</v>
      </c>
      <c r="G812" s="214" t="str">
        <f>'(FnCalls 1)'!G11</f>
        <v>Q2 2010</v>
      </c>
      <c r="H812" s="214" t="str">
        <f>'(FnCalls 1)'!G12</f>
        <v>Q3 2010</v>
      </c>
      <c r="I812" s="214" t="str">
        <f>'(FnCalls 1)'!G13</f>
        <v>Q4 2010</v>
      </c>
      <c r="J812" s="214" t="str">
        <f>'(FnCalls 1)'!G14</f>
        <v>Q1 2011</v>
      </c>
      <c r="K812" s="214" t="str">
        <f>'(FnCalls 1)'!G15</f>
        <v>Q2 2011</v>
      </c>
      <c r="L812" s="214" t="str">
        <f>'(FnCalls 1)'!G16</f>
        <v>Q3 2011</v>
      </c>
      <c r="M812" s="215" t="str">
        <f>'(FnCalls 1)'!G17</f>
        <v>Q4 2011</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M422"/>
  <sheetViews>
    <sheetView zoomScaleNormal="100" workbookViewId="0"/>
  </sheetViews>
  <sheetFormatPr defaultRowHeight="12.75" customHeight="1" x14ac:dyDescent="0.2"/>
  <cols>
    <col min="1" max="1" width="20.28515625" customWidth="1"/>
    <col min="2" max="13" width="12.42578125" customWidth="1"/>
  </cols>
  <sheetData>
    <row r="1" spans="1:13" ht="15.75" customHeight="1" x14ac:dyDescent="0.2">
      <c r="A1" s="282" t="str">
        <f>"Sales Plan, "&amp;YEAR('(FnCalls 1)'!A18-1)</f>
        <v>Sales Plan, 2011</v>
      </c>
      <c r="B1" s="282"/>
      <c r="C1" s="282"/>
      <c r="D1" s="282"/>
    </row>
    <row r="2" spans="1:13" ht="15.75" customHeight="1" x14ac:dyDescent="0.2">
      <c r="A2" s="282" t="str">
        <f>'History Input'!F8</f>
        <v>ABC Corp.</v>
      </c>
      <c r="B2" s="282"/>
      <c r="C2" s="282"/>
      <c r="D2" s="282"/>
    </row>
    <row r="3" spans="1:13" ht="15.75" customHeight="1" x14ac:dyDescent="0.2">
      <c r="A3" s="282" t="str">
        <f>"(Other Variables)"</f>
        <v>(Other Variables)</v>
      </c>
      <c r="B3" s="282"/>
      <c r="C3" s="282"/>
      <c r="D3" s="282"/>
    </row>
    <row r="4" spans="1:13" ht="15.75" customHeight="1" x14ac:dyDescent="0.2">
      <c r="A4" s="282" t="str">
        <f>""</f>
        <v/>
      </c>
      <c r="B4" s="282"/>
      <c r="C4" s="282"/>
      <c r="D4" s="282"/>
    </row>
    <row r="5" spans="1:13" ht="12.75" customHeight="1" x14ac:dyDescent="0.2">
      <c r="A5" s="1" t="str">
        <f>Labels!B86</f>
        <v>Variable Cost/U History</v>
      </c>
    </row>
    <row r="6" spans="1:13" ht="12.75" customHeight="1" x14ac:dyDescent="0.2">
      <c r="B6" s="9" t="str">
        <f>'(FnCalls 1)'!G6</f>
        <v>Q1 2009</v>
      </c>
      <c r="C6" s="10" t="str">
        <f>'(FnCalls 1)'!G7</f>
        <v>Q2 2009</v>
      </c>
      <c r="D6" s="10" t="str">
        <f>'(FnCalls 1)'!G8</f>
        <v>Q3 2009</v>
      </c>
      <c r="E6" s="10" t="str">
        <f>'(FnCalls 1)'!G9</f>
        <v>Q4 2009</v>
      </c>
      <c r="F6" s="10" t="str">
        <f>'(FnCalls 1)'!G10</f>
        <v>Q1 2010</v>
      </c>
      <c r="G6" s="10" t="str">
        <f>'(FnCalls 1)'!G11</f>
        <v>Q2 2010</v>
      </c>
      <c r="H6" s="10" t="str">
        <f>'(FnCalls 1)'!G12</f>
        <v>Q3 2010</v>
      </c>
      <c r="I6" s="11" t="str">
        <f>'(FnCalls 1)'!G13</f>
        <v>Q4 2010</v>
      </c>
    </row>
    <row r="7" spans="1:13" ht="12.75" customHeight="1" x14ac:dyDescent="0.2">
      <c r="A7" s="49" t="str">
        <f>Labels!B111</f>
        <v>Drill Press</v>
      </c>
      <c r="B7" s="50"/>
      <c r="C7" s="50"/>
      <c r="D7" s="50"/>
      <c r="E7" s="50"/>
      <c r="F7" s="50"/>
      <c r="G7" s="50"/>
      <c r="H7" s="50"/>
      <c r="I7" s="120"/>
    </row>
    <row r="8" spans="1:13" ht="12.75" customHeight="1" x14ac:dyDescent="0.2">
      <c r="A8" s="52" t="str">
        <f>"   "&amp;Labels!B100</f>
        <v xml:space="preserve">   East</v>
      </c>
      <c r="B8" s="53">
        <f>'History Input'!F52</f>
        <v>0</v>
      </c>
      <c r="C8" s="53">
        <f>'History Input'!G52</f>
        <v>0</v>
      </c>
      <c r="D8" s="53">
        <f>'History Input'!H52</f>
        <v>0</v>
      </c>
      <c r="E8" s="53">
        <f>'History Input'!I52</f>
        <v>0</v>
      </c>
      <c r="F8" s="53">
        <f>'History Input'!J52</f>
        <v>0</v>
      </c>
      <c r="G8" s="53">
        <f>'History Input'!K52</f>
        <v>0</v>
      </c>
      <c r="H8" s="53">
        <f>'History Input'!L52</f>
        <v>0</v>
      </c>
      <c r="I8" s="122">
        <f>'History Input'!M52</f>
        <v>0</v>
      </c>
    </row>
    <row r="9" spans="1:13" ht="12.75" customHeight="1" x14ac:dyDescent="0.2">
      <c r="A9" s="52" t="str">
        <f>"   "&amp;Labels!B101</f>
        <v xml:space="preserve">   West</v>
      </c>
      <c r="B9" s="53">
        <f>'History Input'!F53</f>
        <v>0</v>
      </c>
      <c r="C9" s="53">
        <f>'History Input'!G53</f>
        <v>0</v>
      </c>
      <c r="D9" s="53">
        <f>'History Input'!H53</f>
        <v>0</v>
      </c>
      <c r="E9" s="53">
        <f>'History Input'!I53</f>
        <v>0</v>
      </c>
      <c r="F9" s="53">
        <f>'History Input'!J53</f>
        <v>0</v>
      </c>
      <c r="G9" s="53">
        <f>'History Input'!K53</f>
        <v>0</v>
      </c>
      <c r="H9" s="53">
        <f>'History Input'!L53</f>
        <v>0</v>
      </c>
      <c r="I9" s="122">
        <f>'History Input'!M53</f>
        <v>0</v>
      </c>
    </row>
    <row r="10" spans="1:13" ht="12.75" customHeight="1" x14ac:dyDescent="0.2">
      <c r="A10" s="57" t="str">
        <f>"   "&amp;Labels!C99</f>
        <v xml:space="preserve">   Total</v>
      </c>
      <c r="B10" s="58">
        <f>IF(Products!B23=0,0,'Contribution Margin'!B367/Products!B23)</f>
        <v>0</v>
      </c>
      <c r="C10" s="58">
        <f>IF(Products!C23=0,0,'Contribution Margin'!C367/Products!C23)</f>
        <v>0</v>
      </c>
      <c r="D10" s="58">
        <f>IF(Products!D23=0,0,'Contribution Margin'!D367/Products!D23)</f>
        <v>0</v>
      </c>
      <c r="E10" s="58">
        <f>IF(Products!E23=0,0,'Contribution Margin'!E367/Products!E23)</f>
        <v>0</v>
      </c>
      <c r="F10" s="58">
        <f>IF(Products!G23=0,0,'Contribution Margin'!F367/Products!G23)</f>
        <v>0</v>
      </c>
      <c r="G10" s="58">
        <f>IF(Products!H23=0,0,'Contribution Margin'!G367/Products!H23)</f>
        <v>0</v>
      </c>
      <c r="H10" s="58">
        <f>IF(Products!I23=0,0,'Contribution Margin'!H367/Products!I23)</f>
        <v>0</v>
      </c>
      <c r="I10" s="128">
        <f>IF(Products!J23=0,0,'Contribution Margin'!I367/Products!J23)</f>
        <v>0</v>
      </c>
    </row>
    <row r="11" spans="1:13" ht="12.75" customHeight="1" x14ac:dyDescent="0.2">
      <c r="A11" s="90" t="str">
        <f>Labels!C110</f>
        <v>Total</v>
      </c>
      <c r="B11" s="152">
        <f>IF(Products!B24=0,0,'Contribution Margin'!B380/Products!B24)</f>
        <v>0</v>
      </c>
      <c r="C11" s="152">
        <f>IF(Products!C24=0,0,'Contribution Margin'!C380/Products!C24)</f>
        <v>0</v>
      </c>
      <c r="D11" s="152">
        <f>IF(Products!D24=0,0,'Contribution Margin'!D380/Products!D24)</f>
        <v>0</v>
      </c>
      <c r="E11" s="152">
        <f>IF(Products!E24=0,0,'Contribution Margin'!E380/Products!E24)</f>
        <v>0</v>
      </c>
      <c r="F11" s="152">
        <f>IF(Products!G24=0,0,'Contribution Margin'!F380/Products!G24)</f>
        <v>0</v>
      </c>
      <c r="G11" s="152">
        <f>IF(Products!H24=0,0,'Contribution Margin'!G380/Products!H24)</f>
        <v>0</v>
      </c>
      <c r="H11" s="152">
        <f>IF(Products!I24=0,0,'Contribution Margin'!H380/Products!I24)</f>
        <v>0</v>
      </c>
      <c r="I11" s="210">
        <f>IF(Products!J24=0,0,'Contribution Margin'!I380/Products!J24)</f>
        <v>0</v>
      </c>
    </row>
    <row r="12" spans="1:13" ht="12.75" customHeight="1" x14ac:dyDescent="0.2">
      <c r="A12" s="52" t="str">
        <f>"   "&amp;Labels!B100</f>
        <v xml:space="preserve">   East</v>
      </c>
      <c r="B12" s="53">
        <f>IF(Locations!B25=0,0,'Contribution Margin'!B390/Locations!B25)</f>
        <v>0</v>
      </c>
      <c r="C12" s="53">
        <f>IF(Locations!C25=0,0,'Contribution Margin'!C390/Locations!C25)</f>
        <v>0</v>
      </c>
      <c r="D12" s="53">
        <f>IF(Locations!D25=0,0,'Contribution Margin'!D390/Locations!D25)</f>
        <v>0</v>
      </c>
      <c r="E12" s="53">
        <f>IF(Locations!E25=0,0,'Contribution Margin'!E390/Locations!E25)</f>
        <v>0</v>
      </c>
      <c r="F12" s="53">
        <f>IF(Locations!G25=0,0,'Contribution Margin'!F390/Locations!G25)</f>
        <v>0</v>
      </c>
      <c r="G12" s="53">
        <f>IF(Locations!H25=0,0,'Contribution Margin'!G390/Locations!H25)</f>
        <v>0</v>
      </c>
      <c r="H12" s="53">
        <f>IF(Locations!I25=0,0,'Contribution Margin'!H390/Locations!I25)</f>
        <v>0</v>
      </c>
      <c r="I12" s="122">
        <f>IF(Locations!J25=0,0,'Contribution Margin'!I390/Locations!J25)</f>
        <v>0</v>
      </c>
    </row>
    <row r="13" spans="1:13" ht="12.75" customHeight="1" x14ac:dyDescent="0.2">
      <c r="A13" s="52" t="str">
        <f>"   "&amp;Labels!B101</f>
        <v xml:space="preserve">   West</v>
      </c>
      <c r="B13" s="53">
        <f>IF(Locations!B26=0,0,'Contribution Margin'!B403/Locations!B26)</f>
        <v>0</v>
      </c>
      <c r="C13" s="53">
        <f>IF(Locations!C26=0,0,'Contribution Margin'!C403/Locations!C26)</f>
        <v>0</v>
      </c>
      <c r="D13" s="53">
        <f>IF(Locations!D26=0,0,'Contribution Margin'!D403/Locations!D26)</f>
        <v>0</v>
      </c>
      <c r="E13" s="53">
        <f>IF(Locations!E26=0,0,'Contribution Margin'!E403/Locations!E26)</f>
        <v>0</v>
      </c>
      <c r="F13" s="53">
        <f>IF(Locations!G26=0,0,'Contribution Margin'!F403/Locations!G26)</f>
        <v>0</v>
      </c>
      <c r="G13" s="53">
        <f>IF(Locations!H26=0,0,'Contribution Margin'!G403/Locations!H26)</f>
        <v>0</v>
      </c>
      <c r="H13" s="53">
        <f>IF(Locations!I26=0,0,'Contribution Margin'!H403/Locations!I26)</f>
        <v>0</v>
      </c>
      <c r="I13" s="122">
        <f>IF(Locations!J26=0,0,'Contribution Margin'!I403/Locations!J26)</f>
        <v>0</v>
      </c>
    </row>
    <row r="14" spans="1:13" ht="12.75" customHeight="1" x14ac:dyDescent="0.2">
      <c r="A14" s="111" t="str">
        <f>"   "&amp;Labels!C99</f>
        <v xml:space="preserve">   Total</v>
      </c>
      <c r="B14" s="151">
        <f>IF(Products!B24=0,0,'Contribution Margin'!B380/Products!B24)</f>
        <v>0</v>
      </c>
      <c r="C14" s="151">
        <f>IF(Products!C24=0,0,'Contribution Margin'!C380/Products!C24)</f>
        <v>0</v>
      </c>
      <c r="D14" s="151">
        <f>IF(Products!D24=0,0,'Contribution Margin'!D380/Products!D24)</f>
        <v>0</v>
      </c>
      <c r="E14" s="151">
        <f>IF(Products!E24=0,0,'Contribution Margin'!E380/Products!E24)</f>
        <v>0</v>
      </c>
      <c r="F14" s="151">
        <f>IF(Products!G24=0,0,'Contribution Margin'!F380/Products!G24)</f>
        <v>0</v>
      </c>
      <c r="G14" s="151">
        <f>IF(Products!H24=0,0,'Contribution Margin'!G380/Products!H24)</f>
        <v>0</v>
      </c>
      <c r="H14" s="151">
        <f>IF(Products!I24=0,0,'Contribution Margin'!H380/Products!I24)</f>
        <v>0</v>
      </c>
      <c r="I14" s="216">
        <f>IF(Products!J24=0,0,'Contribution Margin'!I380/Products!J24)</f>
        <v>0</v>
      </c>
    </row>
    <row r="15" spans="1:13" ht="12.75" customHeight="1" x14ac:dyDescent="0.2">
      <c r="A15" s="1" t="str">
        <f>Labels!B60</f>
        <v>Time Period</v>
      </c>
    </row>
    <row r="16" spans="1:13" ht="12.75" customHeight="1" x14ac:dyDescent="0.2">
      <c r="B16" s="9" t="str">
        <f>'(FnCalls 1)'!G6</f>
        <v>Q1 2009</v>
      </c>
      <c r="C16" s="10" t="str">
        <f>'(FnCalls 1)'!G7</f>
        <v>Q2 2009</v>
      </c>
      <c r="D16" s="10" t="str">
        <f>'(FnCalls 1)'!G8</f>
        <v>Q3 2009</v>
      </c>
      <c r="E16" s="10" t="str">
        <f>'(FnCalls 1)'!G9</f>
        <v>Q4 2009</v>
      </c>
      <c r="F16" s="10" t="str">
        <f>'(FnCalls 1)'!G10</f>
        <v>Q1 2010</v>
      </c>
      <c r="G16" s="10" t="str">
        <f>'(FnCalls 1)'!G11</f>
        <v>Q2 2010</v>
      </c>
      <c r="H16" s="10" t="str">
        <f>'(FnCalls 1)'!G12</f>
        <v>Q3 2010</v>
      </c>
      <c r="I16" s="10" t="str">
        <f>'(FnCalls 1)'!G13</f>
        <v>Q4 2010</v>
      </c>
      <c r="J16" s="10" t="str">
        <f>'(FnCalls 1)'!G14</f>
        <v>Q1 2011</v>
      </c>
      <c r="K16" s="10" t="str">
        <f>'(FnCalls 1)'!G15</f>
        <v>Q2 2011</v>
      </c>
      <c r="L16" s="10" t="str">
        <f>'(FnCalls 1)'!G16</f>
        <v>Q3 2011</v>
      </c>
      <c r="M16" s="11" t="str">
        <f>'(FnCalls 1)'!G17</f>
        <v>Q4 2011</v>
      </c>
    </row>
    <row r="17" spans="1:13" ht="12.75" customHeight="1" x14ac:dyDescent="0.2">
      <c r="A17" s="90"/>
      <c r="B17" s="211">
        <f>0+1</f>
        <v>1</v>
      </c>
      <c r="C17" s="211">
        <f t="shared" ref="C17:M17" si="0">B17+1</f>
        <v>2</v>
      </c>
      <c r="D17" s="211">
        <f t="shared" si="0"/>
        <v>3</v>
      </c>
      <c r="E17" s="211">
        <f t="shared" si="0"/>
        <v>4</v>
      </c>
      <c r="F17" s="211">
        <f t="shared" si="0"/>
        <v>5</v>
      </c>
      <c r="G17" s="211">
        <f t="shared" si="0"/>
        <v>6</v>
      </c>
      <c r="H17" s="211">
        <f t="shared" si="0"/>
        <v>7</v>
      </c>
      <c r="I17" s="211">
        <f t="shared" si="0"/>
        <v>8</v>
      </c>
      <c r="J17" s="211">
        <f t="shared" si="0"/>
        <v>9</v>
      </c>
      <c r="K17" s="211">
        <f t="shared" si="0"/>
        <v>10</v>
      </c>
      <c r="L17" s="211">
        <f t="shared" si="0"/>
        <v>11</v>
      </c>
      <c r="M17" s="209">
        <f t="shared" si="0"/>
        <v>12</v>
      </c>
    </row>
    <row r="18" spans="1:13" ht="12.75" customHeight="1" x14ac:dyDescent="0.2">
      <c r="A18" s="1" t="str">
        <f>Labels!B59</f>
        <v>Time Period</v>
      </c>
    </row>
    <row r="19" spans="1:13" ht="12.75" customHeight="1" x14ac:dyDescent="0.2">
      <c r="B19" s="9" t="str">
        <f>'(FnCalls 1)'!G6</f>
        <v>Q1 2009</v>
      </c>
      <c r="C19" s="10" t="str">
        <f>'(FnCalls 1)'!G7</f>
        <v>Q2 2009</v>
      </c>
      <c r="D19" s="10" t="str">
        <f>'(FnCalls 1)'!G8</f>
        <v>Q3 2009</v>
      </c>
      <c r="E19" s="10" t="str">
        <f>'(FnCalls 1)'!G9</f>
        <v>Q4 2009</v>
      </c>
      <c r="F19" s="10" t="str">
        <f>'(FnCalls 1)'!G10</f>
        <v>Q1 2010</v>
      </c>
      <c r="G19" s="10" t="str">
        <f>'(FnCalls 1)'!G11</f>
        <v>Q2 2010</v>
      </c>
      <c r="H19" s="10" t="str">
        <f>'(FnCalls 1)'!G12</f>
        <v>Q3 2010</v>
      </c>
      <c r="I19" s="11" t="str">
        <f>'(FnCalls 1)'!G13</f>
        <v>Q4 2010</v>
      </c>
    </row>
    <row r="20" spans="1:13" ht="12.75" customHeight="1" x14ac:dyDescent="0.2">
      <c r="A20" s="90"/>
      <c r="B20" s="211">
        <f>0+1</f>
        <v>1</v>
      </c>
      <c r="C20" s="211">
        <f t="shared" ref="C20:I20" si="1">B20+1</f>
        <v>2</v>
      </c>
      <c r="D20" s="211">
        <f t="shared" si="1"/>
        <v>3</v>
      </c>
      <c r="E20" s="211">
        <f t="shared" si="1"/>
        <v>4</v>
      </c>
      <c r="F20" s="211">
        <f t="shared" si="1"/>
        <v>5</v>
      </c>
      <c r="G20" s="211">
        <f t="shared" si="1"/>
        <v>6</v>
      </c>
      <c r="H20" s="211">
        <f t="shared" si="1"/>
        <v>7</v>
      </c>
      <c r="I20" s="209">
        <f t="shared" si="1"/>
        <v>8</v>
      </c>
    </row>
    <row r="21" spans="1:13" ht="12.75" customHeight="1" x14ac:dyDescent="0.2">
      <c r="A21" s="1" t="str">
        <f>Labels!B15</f>
        <v>Prod-Loc Adjust Factor</v>
      </c>
    </row>
    <row r="22" spans="1:13" ht="12.75" customHeight="1" x14ac:dyDescent="0.2">
      <c r="B22" s="9" t="str">
        <f>'(FnCalls 1)'!G14</f>
        <v>Q1 2011</v>
      </c>
      <c r="C22" s="10" t="str">
        <f>'(FnCalls 1)'!G15</f>
        <v>Q2 2011</v>
      </c>
      <c r="D22" s="10" t="str">
        <f>'(FnCalls 1)'!G16</f>
        <v>Q3 2011</v>
      </c>
      <c r="E22" s="11" t="str">
        <f>'(FnCalls 1)'!G17</f>
        <v>Q4 2011</v>
      </c>
    </row>
    <row r="23" spans="1:13" ht="12.75" customHeight="1" x14ac:dyDescent="0.2">
      <c r="A23" s="49" t="str">
        <f>Labels!B100</f>
        <v>East</v>
      </c>
      <c r="B23" s="99"/>
      <c r="C23" s="99"/>
      <c r="D23" s="99"/>
      <c r="E23" s="100"/>
    </row>
    <row r="24" spans="1:13" ht="12.75" customHeight="1" x14ac:dyDescent="0.2">
      <c r="A24" s="52" t="str">
        <f>"   "&amp;Labels!B111</f>
        <v xml:space="preserve">   Drill Press</v>
      </c>
      <c r="B24" s="116">
        <f>Targets!B69</f>
        <v>1</v>
      </c>
      <c r="C24" s="116">
        <f>Targets!C69</f>
        <v>1</v>
      </c>
      <c r="D24" s="116">
        <f>Targets!D69</f>
        <v>1</v>
      </c>
      <c r="E24" s="117">
        <f>Targets!E69</f>
        <v>1</v>
      </c>
    </row>
    <row r="25" spans="1:13" ht="12.75" customHeight="1" x14ac:dyDescent="0.2">
      <c r="A25" s="57" t="str">
        <f>"   "&amp;Labels!C110</f>
        <v xml:space="preserve">   Total</v>
      </c>
      <c r="B25" s="217">
        <f>Targets!B69</f>
        <v>1</v>
      </c>
      <c r="C25" s="217">
        <f>Targets!C69</f>
        <v>1</v>
      </c>
      <c r="D25" s="217">
        <f>Targets!D69</f>
        <v>1</v>
      </c>
      <c r="E25" s="218">
        <f>Targets!E69</f>
        <v>1</v>
      </c>
    </row>
    <row r="26" spans="1:13" ht="12.75" customHeight="1" x14ac:dyDescent="0.2">
      <c r="A26" s="57" t="str">
        <f>Labels!B101</f>
        <v>West</v>
      </c>
      <c r="B26" s="217"/>
      <c r="C26" s="217"/>
      <c r="D26" s="217"/>
      <c r="E26" s="218"/>
    </row>
    <row r="27" spans="1:13" ht="12.75" customHeight="1" x14ac:dyDescent="0.2">
      <c r="A27" s="52" t="str">
        <f>"   "&amp;Labels!B111</f>
        <v xml:space="preserve">   Drill Press</v>
      </c>
      <c r="B27" s="116">
        <f>Targets!B72</f>
        <v>1</v>
      </c>
      <c r="C27" s="116">
        <f>Targets!C72</f>
        <v>1</v>
      </c>
      <c r="D27" s="116">
        <f>Targets!D72</f>
        <v>1</v>
      </c>
      <c r="E27" s="117">
        <f>Targets!E72</f>
        <v>1</v>
      </c>
    </row>
    <row r="28" spans="1:13" ht="12.75" customHeight="1" x14ac:dyDescent="0.2">
      <c r="A28" s="57" t="str">
        <f>"   "&amp;Labels!C110</f>
        <v xml:space="preserve">   Total</v>
      </c>
      <c r="B28" s="217">
        <f>Targets!B72</f>
        <v>1</v>
      </c>
      <c r="C28" s="217">
        <f>Targets!C72</f>
        <v>1</v>
      </c>
      <c r="D28" s="217">
        <f>Targets!D72</f>
        <v>1</v>
      </c>
      <c r="E28" s="218">
        <f>Targets!E72</f>
        <v>1</v>
      </c>
    </row>
    <row r="29" spans="1:13" ht="12.75" customHeight="1" x14ac:dyDescent="0.2">
      <c r="A29" s="90" t="str">
        <f>Labels!C99</f>
        <v>Total</v>
      </c>
      <c r="B29" s="219">
        <f>AVERAGE(B25,B28)</f>
        <v>1</v>
      </c>
      <c r="C29" s="219">
        <f>AVERAGE(C25,C28)</f>
        <v>1</v>
      </c>
      <c r="D29" s="219">
        <f>AVERAGE(D25,D28)</f>
        <v>1</v>
      </c>
      <c r="E29" s="220">
        <f>AVERAGE(E25,E28)</f>
        <v>1</v>
      </c>
    </row>
    <row r="30" spans="1:13" ht="12.75" customHeight="1" x14ac:dyDescent="0.2">
      <c r="A30" s="52" t="str">
        <f>"   "&amp;Labels!B111</f>
        <v xml:space="preserve">   Drill Press</v>
      </c>
      <c r="B30" s="116">
        <f t="shared" ref="B30:E31" si="2">AVERAGE(B24,B27)</f>
        <v>1</v>
      </c>
      <c r="C30" s="116">
        <f t="shared" si="2"/>
        <v>1</v>
      </c>
      <c r="D30" s="116">
        <f t="shared" si="2"/>
        <v>1</v>
      </c>
      <c r="E30" s="117">
        <f t="shared" si="2"/>
        <v>1</v>
      </c>
    </row>
    <row r="31" spans="1:13" ht="12.75" customHeight="1" x14ac:dyDescent="0.2">
      <c r="A31" s="111" t="str">
        <f>"   "&amp;Labels!C110</f>
        <v xml:space="preserve">   Total</v>
      </c>
      <c r="B31" s="112">
        <f t="shared" si="2"/>
        <v>1</v>
      </c>
      <c r="C31" s="112">
        <f t="shared" si="2"/>
        <v>1</v>
      </c>
      <c r="D31" s="112">
        <f t="shared" si="2"/>
        <v>1</v>
      </c>
      <c r="E31" s="113">
        <f t="shared" si="2"/>
        <v>1</v>
      </c>
    </row>
    <row r="32" spans="1:13" ht="12.75" customHeight="1" x14ac:dyDescent="0.2">
      <c r="A32" s="1" t="str">
        <f>Labels!B80</f>
        <v>Units Regression Plan</v>
      </c>
    </row>
    <row r="33" spans="1:5" ht="12.75" customHeight="1" x14ac:dyDescent="0.2">
      <c r="B33" s="9" t="str">
        <f>'(FnCalls 1)'!G14</f>
        <v>Q1 2011</v>
      </c>
      <c r="C33" s="10" t="str">
        <f>'(FnCalls 1)'!G15</f>
        <v>Q2 2011</v>
      </c>
      <c r="D33" s="10" t="str">
        <f>'(FnCalls 1)'!G16</f>
        <v>Q3 2011</v>
      </c>
      <c r="E33" s="11" t="str">
        <f>'(FnCalls 1)'!G17</f>
        <v>Q4 2011</v>
      </c>
    </row>
    <row r="34" spans="1:5" ht="12.75" customHeight="1" x14ac:dyDescent="0.2">
      <c r="A34" s="49" t="str">
        <f>Labels!B111</f>
        <v>Drill Press</v>
      </c>
      <c r="B34" s="81"/>
      <c r="C34" s="81"/>
      <c r="D34" s="81"/>
      <c r="E34" s="132"/>
    </row>
    <row r="35" spans="1:5" ht="12.75" customHeight="1" x14ac:dyDescent="0.2">
      <c r="A35" s="52" t="str">
        <f>"   "&amp;Labels!B100</f>
        <v xml:space="preserve">   East</v>
      </c>
      <c r="B35" s="83"/>
      <c r="C35" s="83"/>
      <c r="D35" s="83"/>
      <c r="E35" s="135"/>
    </row>
    <row r="36" spans="1:5" ht="12.75" customHeight="1" x14ac:dyDescent="0.2">
      <c r="A36" s="55" t="str">
        <f>"      "&amp;Labels!B92</f>
        <v xml:space="preserve">      Direct</v>
      </c>
      <c r="B36" s="85"/>
      <c r="C36" s="85"/>
      <c r="D36" s="85"/>
      <c r="E36" s="138"/>
    </row>
    <row r="37" spans="1:5" ht="12.75" customHeight="1" x14ac:dyDescent="0.2">
      <c r="A37" s="55" t="str">
        <f>"         "&amp;Labels!B96</f>
        <v xml:space="preserve">         Direct</v>
      </c>
      <c r="B37" s="86">
        <f>IF(OR(AND(B118=1,'(FnCalls 1)'!A14&lt;'(FnCalls 1)'!A7),AND(B118=2,'(FnCalls 1)'!A14&lt;'(FnCalls 1)'!A8),AND(B118=3,'(FnCalls 1)'!A14&lt;'(FnCalls 1)'!A9),AND(B118=4,'(FnCalls 1)'!A14&lt;'(FnCalls 1)'!A10)),0,Regression!B55+Regression!B93*J128+'(Intermediate Computations)'!B97)</f>
        <v>0</v>
      </c>
      <c r="C37" s="86">
        <f>IF(OR(AND(B118=1,'(FnCalls 1)'!A15&lt;'(FnCalls 1)'!A7),AND(B118=2,'(FnCalls 1)'!A15&lt;'(FnCalls 1)'!A8),AND(B118=3,'(FnCalls 1)'!A15&lt;'(FnCalls 1)'!A9),AND(B118=4,'(FnCalls 1)'!A15&lt;'(FnCalls 1)'!A10)),0,Regression!B55+Regression!B93*K128+'(Intermediate Computations)'!C97)</f>
        <v>0</v>
      </c>
      <c r="D37" s="86">
        <f>IF(OR(AND(B118=1,'(FnCalls 1)'!A16&lt;'(FnCalls 1)'!A7),AND(B118=2,'(FnCalls 1)'!A16&lt;'(FnCalls 1)'!A8),AND(B118=3,'(FnCalls 1)'!A16&lt;'(FnCalls 1)'!A9),AND(B118=4,'(FnCalls 1)'!A16&lt;'(FnCalls 1)'!A10)),0,Regression!B55+Regression!B93*L128+'(Intermediate Computations)'!D97)</f>
        <v>0</v>
      </c>
      <c r="E37" s="139">
        <f>IF(OR(AND(B118=1,'(FnCalls 1)'!A17&lt;'(FnCalls 1)'!A7),AND(B118=2,'(FnCalls 1)'!A17&lt;'(FnCalls 1)'!A8),AND(B118=3,'(FnCalls 1)'!A17&lt;'(FnCalls 1)'!A9),AND(B118=4,'(FnCalls 1)'!A17&lt;'(FnCalls 1)'!A10)),0,Regression!B55+Regression!B93*M128+'(Intermediate Computations)'!E97)</f>
        <v>0</v>
      </c>
    </row>
    <row r="38" spans="1:5" ht="12.75" customHeight="1" x14ac:dyDescent="0.2">
      <c r="A38" s="55" t="str">
        <f>"         "&amp;Labels!B97</f>
        <v xml:space="preserve">         Indirect</v>
      </c>
      <c r="B38" s="86">
        <f>IF(OR(AND(B119=1,'(FnCalls 1)'!A14&lt;'(FnCalls 1)'!A7),AND(B119=2,'(FnCalls 1)'!A14&lt;'(FnCalls 1)'!A8),AND(B119=3,'(FnCalls 1)'!A14&lt;'(FnCalls 1)'!A9),AND(B119=4,'(FnCalls 1)'!A14&lt;'(FnCalls 1)'!A10)),0,Regression!B56+Regression!B94*J128+'(Intermediate Computations)'!B103)</f>
        <v>0</v>
      </c>
      <c r="C38" s="86">
        <f>IF(OR(AND(B119=1,'(FnCalls 1)'!A15&lt;'(FnCalls 1)'!A7),AND(B119=2,'(FnCalls 1)'!A15&lt;'(FnCalls 1)'!A8),AND(B119=3,'(FnCalls 1)'!A15&lt;'(FnCalls 1)'!A9),AND(B119=4,'(FnCalls 1)'!A15&lt;'(FnCalls 1)'!A10)),0,Regression!B56+Regression!B94*K128+'(Intermediate Computations)'!C103)</f>
        <v>0</v>
      </c>
      <c r="D38" s="86">
        <f>IF(OR(AND(B119=1,'(FnCalls 1)'!A16&lt;'(FnCalls 1)'!A7),AND(B119=2,'(FnCalls 1)'!A16&lt;'(FnCalls 1)'!A8),AND(B119=3,'(FnCalls 1)'!A16&lt;'(FnCalls 1)'!A9),AND(B119=4,'(FnCalls 1)'!A16&lt;'(FnCalls 1)'!A10)),0,Regression!B56+Regression!B94*L128+'(Intermediate Computations)'!D103)</f>
        <v>0</v>
      </c>
      <c r="E38" s="139">
        <f>IF(OR(AND(B119=1,'(FnCalls 1)'!A17&lt;'(FnCalls 1)'!A7),AND(B119=2,'(FnCalls 1)'!A17&lt;'(FnCalls 1)'!A8),AND(B119=3,'(FnCalls 1)'!A17&lt;'(FnCalls 1)'!A9),AND(B119=4,'(FnCalls 1)'!A17&lt;'(FnCalls 1)'!A10)),0,Regression!B56+Regression!B94*M128+'(Intermediate Computations)'!E103)</f>
        <v>0</v>
      </c>
    </row>
    <row r="39" spans="1:5" ht="12.75" customHeight="1" x14ac:dyDescent="0.2">
      <c r="A39" s="55" t="str">
        <f>"         "&amp;Labels!C95</f>
        <v xml:space="preserve">         Total</v>
      </c>
      <c r="B39" s="85">
        <f>SUM(B37:B38)</f>
        <v>0</v>
      </c>
      <c r="C39" s="85">
        <f>SUM(C37:C38)</f>
        <v>0</v>
      </c>
      <c r="D39" s="85">
        <f>SUM(D37:D38)</f>
        <v>0</v>
      </c>
      <c r="E39" s="138">
        <f>SUM(E37:E38)</f>
        <v>0</v>
      </c>
    </row>
    <row r="40" spans="1:5" ht="12.75" customHeight="1" x14ac:dyDescent="0.2">
      <c r="A40" s="55" t="str">
        <f>"      "&amp;Labels!B93</f>
        <v xml:space="preserve">      Indirect</v>
      </c>
      <c r="B40" s="85"/>
      <c r="C40" s="85"/>
      <c r="D40" s="85"/>
      <c r="E40" s="138"/>
    </row>
    <row r="41" spans="1:5" ht="12.75" customHeight="1" x14ac:dyDescent="0.2">
      <c r="A41" s="55" t="str">
        <f>"         "&amp;Labels!B96</f>
        <v xml:space="preserve">         Direct</v>
      </c>
      <c r="B41" s="86">
        <f>IF(OR(AND(B121=1,'(FnCalls 1)'!A14&lt;'(FnCalls 1)'!A7),AND(B121=2,'(FnCalls 1)'!A14&lt;'(FnCalls 1)'!A8),AND(B121=3,'(FnCalls 1)'!A14&lt;'(FnCalls 1)'!A9),AND(B121=4,'(FnCalls 1)'!A14&lt;'(FnCalls 1)'!A10)),0,Regression!B58+Regression!B96*J128+'(Intermediate Computations)'!B116)</f>
        <v>0</v>
      </c>
      <c r="C41" s="86">
        <f>IF(OR(AND(B121=1,'(FnCalls 1)'!A15&lt;'(FnCalls 1)'!A7),AND(B121=2,'(FnCalls 1)'!A15&lt;'(FnCalls 1)'!A8),AND(B121=3,'(FnCalls 1)'!A15&lt;'(FnCalls 1)'!A9),AND(B121=4,'(FnCalls 1)'!A15&lt;'(FnCalls 1)'!A10)),0,Regression!B58+Regression!B96*K128+'(Intermediate Computations)'!C116)</f>
        <v>0</v>
      </c>
      <c r="D41" s="86">
        <f>IF(OR(AND(B121=1,'(FnCalls 1)'!A16&lt;'(FnCalls 1)'!A7),AND(B121=2,'(FnCalls 1)'!A16&lt;'(FnCalls 1)'!A8),AND(B121=3,'(FnCalls 1)'!A16&lt;'(FnCalls 1)'!A9),AND(B121=4,'(FnCalls 1)'!A16&lt;'(FnCalls 1)'!A10)),0,Regression!B58+Regression!B96*L128+'(Intermediate Computations)'!D116)</f>
        <v>0</v>
      </c>
      <c r="E41" s="139">
        <f>IF(OR(AND(B121=1,'(FnCalls 1)'!A17&lt;'(FnCalls 1)'!A7),AND(B121=2,'(FnCalls 1)'!A17&lt;'(FnCalls 1)'!A8),AND(B121=3,'(FnCalls 1)'!A17&lt;'(FnCalls 1)'!A9),AND(B121=4,'(FnCalls 1)'!A17&lt;'(FnCalls 1)'!A10)),0,Regression!B58+Regression!B96*M128+'(Intermediate Computations)'!E116)</f>
        <v>0</v>
      </c>
    </row>
    <row r="42" spans="1:5" ht="12.75" customHeight="1" x14ac:dyDescent="0.2">
      <c r="A42" s="55" t="str">
        <f>"         "&amp;Labels!B97</f>
        <v xml:space="preserve">         Indirect</v>
      </c>
      <c r="B42" s="86">
        <f>IF(OR(AND(B122=1,'(FnCalls 1)'!A14&lt;'(FnCalls 1)'!A7),AND(B122=2,'(FnCalls 1)'!A14&lt;'(FnCalls 1)'!A8),AND(B122=3,'(FnCalls 1)'!A14&lt;'(FnCalls 1)'!A9),AND(B122=4,'(FnCalls 1)'!A14&lt;'(FnCalls 1)'!A10)),0,Regression!B59+Regression!B97*J128+'(Intermediate Computations)'!B122)</f>
        <v>0</v>
      </c>
      <c r="C42" s="86">
        <f>IF(OR(AND(B122=1,'(FnCalls 1)'!A15&lt;'(FnCalls 1)'!A7),AND(B122=2,'(FnCalls 1)'!A15&lt;'(FnCalls 1)'!A8),AND(B122=3,'(FnCalls 1)'!A15&lt;'(FnCalls 1)'!A9),AND(B122=4,'(FnCalls 1)'!A15&lt;'(FnCalls 1)'!A10)),0,Regression!B59+Regression!B97*K128+'(Intermediate Computations)'!C122)</f>
        <v>0</v>
      </c>
      <c r="D42" s="86">
        <f>IF(OR(AND(B122=1,'(FnCalls 1)'!A16&lt;'(FnCalls 1)'!A7),AND(B122=2,'(FnCalls 1)'!A16&lt;'(FnCalls 1)'!A8),AND(B122=3,'(FnCalls 1)'!A16&lt;'(FnCalls 1)'!A9),AND(B122=4,'(FnCalls 1)'!A16&lt;'(FnCalls 1)'!A10)),0,Regression!B59+Regression!B97*L128+'(Intermediate Computations)'!D122)</f>
        <v>0</v>
      </c>
      <c r="E42" s="139">
        <f>IF(OR(AND(B122=1,'(FnCalls 1)'!A17&lt;'(FnCalls 1)'!A7),AND(B122=2,'(FnCalls 1)'!A17&lt;'(FnCalls 1)'!A8),AND(B122=3,'(FnCalls 1)'!A17&lt;'(FnCalls 1)'!A9),AND(B122=4,'(FnCalls 1)'!A17&lt;'(FnCalls 1)'!A10)),0,Regression!B59+Regression!B97*M128+'(Intermediate Computations)'!E122)</f>
        <v>0</v>
      </c>
    </row>
    <row r="43" spans="1:5" ht="12.75" customHeight="1" x14ac:dyDescent="0.2">
      <c r="A43" s="55" t="str">
        <f>"         "&amp;Labels!C95</f>
        <v xml:space="preserve">         Total</v>
      </c>
      <c r="B43" s="85">
        <f>SUM(B41:B42)</f>
        <v>0</v>
      </c>
      <c r="C43" s="85">
        <f>SUM(C41:C42)</f>
        <v>0</v>
      </c>
      <c r="D43" s="85">
        <f>SUM(D41:D42)</f>
        <v>0</v>
      </c>
      <c r="E43" s="138">
        <f>SUM(E41:E42)</f>
        <v>0</v>
      </c>
    </row>
    <row r="44" spans="1:5" ht="12.75" customHeight="1" x14ac:dyDescent="0.2">
      <c r="A44" s="52" t="str">
        <f>"      "&amp;Labels!C91</f>
        <v xml:space="preserve">      Total</v>
      </c>
      <c r="B44" s="83">
        <f>SUM(B39,B43)</f>
        <v>0</v>
      </c>
      <c r="C44" s="83">
        <f>SUM(C39,C43)</f>
        <v>0</v>
      </c>
      <c r="D44" s="83">
        <f>SUM(D39,D43)</f>
        <v>0</v>
      </c>
      <c r="E44" s="135">
        <f>SUM(E39,E43)</f>
        <v>0</v>
      </c>
    </row>
    <row r="45" spans="1:5" ht="12.75" customHeight="1" x14ac:dyDescent="0.2">
      <c r="A45" s="55" t="str">
        <f>"         "&amp;Labels!B96</f>
        <v xml:space="preserve">         Direct</v>
      </c>
      <c r="B45" s="86">
        <f t="shared" ref="B45:E47" si="3">SUM(B37,B41)</f>
        <v>0</v>
      </c>
      <c r="C45" s="86">
        <f t="shared" si="3"/>
        <v>0</v>
      </c>
      <c r="D45" s="86">
        <f t="shared" si="3"/>
        <v>0</v>
      </c>
      <c r="E45" s="139">
        <f t="shared" si="3"/>
        <v>0</v>
      </c>
    </row>
    <row r="46" spans="1:5" ht="12.75" customHeight="1" x14ac:dyDescent="0.2">
      <c r="A46" s="55" t="str">
        <f>"         "&amp;Labels!B97</f>
        <v xml:space="preserve">         Indirect</v>
      </c>
      <c r="B46" s="86">
        <f t="shared" si="3"/>
        <v>0</v>
      </c>
      <c r="C46" s="86">
        <f t="shared" si="3"/>
        <v>0</v>
      </c>
      <c r="D46" s="86">
        <f t="shared" si="3"/>
        <v>0</v>
      </c>
      <c r="E46" s="139">
        <f t="shared" si="3"/>
        <v>0</v>
      </c>
    </row>
    <row r="47" spans="1:5" ht="12.75" customHeight="1" x14ac:dyDescent="0.2">
      <c r="A47" s="55" t="str">
        <f>"         "&amp;Labels!C95</f>
        <v xml:space="preserve">         Total</v>
      </c>
      <c r="B47" s="85">
        <f t="shared" si="3"/>
        <v>0</v>
      </c>
      <c r="C47" s="85">
        <f t="shared" si="3"/>
        <v>0</v>
      </c>
      <c r="D47" s="85">
        <f t="shared" si="3"/>
        <v>0</v>
      </c>
      <c r="E47" s="138">
        <f t="shared" si="3"/>
        <v>0</v>
      </c>
    </row>
    <row r="48" spans="1:5" ht="12.75" customHeight="1" x14ac:dyDescent="0.2">
      <c r="A48" s="52" t="str">
        <f>"   "&amp;Labels!B101</f>
        <v xml:space="preserve">   West</v>
      </c>
      <c r="B48" s="83"/>
      <c r="C48" s="83"/>
      <c r="D48" s="83"/>
      <c r="E48" s="135"/>
    </row>
    <row r="49" spans="1:5" ht="12.75" customHeight="1" x14ac:dyDescent="0.2">
      <c r="A49" s="55" t="str">
        <f>"      "&amp;Labels!B92</f>
        <v xml:space="preserve">      Direct</v>
      </c>
      <c r="B49" s="85"/>
      <c r="C49" s="85"/>
      <c r="D49" s="85"/>
      <c r="E49" s="138"/>
    </row>
    <row r="50" spans="1:5" ht="12.75" customHeight="1" x14ac:dyDescent="0.2">
      <c r="A50" s="55" t="str">
        <f>"         "&amp;Labels!B96</f>
        <v xml:space="preserve">         Direct</v>
      </c>
      <c r="B50" s="86">
        <f>IF(OR(AND(C118=1,'(FnCalls 1)'!A14&lt;'(FnCalls 1)'!A7),AND(C118=2,'(FnCalls 1)'!A14&lt;'(FnCalls 1)'!A8),AND(C118=3,'(FnCalls 1)'!A14&lt;'(FnCalls 1)'!A9),AND(C118=4,'(FnCalls 1)'!A14&lt;'(FnCalls 1)'!A10)),0,Regression!B62+Regression!B100*J128+'(Intermediate Computations)'!B155)</f>
        <v>0</v>
      </c>
      <c r="C50" s="86">
        <f>IF(OR(AND(C118=1,'(FnCalls 1)'!A15&lt;'(FnCalls 1)'!A7),AND(C118=2,'(FnCalls 1)'!A15&lt;'(FnCalls 1)'!A8),AND(C118=3,'(FnCalls 1)'!A15&lt;'(FnCalls 1)'!A9),AND(C118=4,'(FnCalls 1)'!A15&lt;'(FnCalls 1)'!A10)),0,Regression!B62+Regression!B100*K128+'(Intermediate Computations)'!C155)</f>
        <v>0</v>
      </c>
      <c r="D50" s="86">
        <f>IF(OR(AND(C118=1,'(FnCalls 1)'!A16&lt;'(FnCalls 1)'!A7),AND(C118=2,'(FnCalls 1)'!A16&lt;'(FnCalls 1)'!A8),AND(C118=3,'(FnCalls 1)'!A16&lt;'(FnCalls 1)'!A9),AND(C118=4,'(FnCalls 1)'!A16&lt;'(FnCalls 1)'!A10)),0,Regression!B62+Regression!B100*L128+'(Intermediate Computations)'!D155)</f>
        <v>0</v>
      </c>
      <c r="E50" s="139">
        <f>IF(OR(AND(C118=1,'(FnCalls 1)'!A17&lt;'(FnCalls 1)'!A7),AND(C118=2,'(FnCalls 1)'!A17&lt;'(FnCalls 1)'!A8),AND(C118=3,'(FnCalls 1)'!A17&lt;'(FnCalls 1)'!A9),AND(C118=4,'(FnCalls 1)'!A17&lt;'(FnCalls 1)'!A10)),0,Regression!B62+Regression!B100*M128+'(Intermediate Computations)'!E155)</f>
        <v>0</v>
      </c>
    </row>
    <row r="51" spans="1:5" ht="12.75" customHeight="1" x14ac:dyDescent="0.2">
      <c r="A51" s="55" t="str">
        <f>"         "&amp;Labels!B97</f>
        <v xml:space="preserve">         Indirect</v>
      </c>
      <c r="B51" s="86">
        <f>IF(OR(AND(C119=1,'(FnCalls 1)'!A14&lt;'(FnCalls 1)'!A7),AND(C119=2,'(FnCalls 1)'!A14&lt;'(FnCalls 1)'!A8),AND(C119=3,'(FnCalls 1)'!A14&lt;'(FnCalls 1)'!A9),AND(C119=4,'(FnCalls 1)'!A14&lt;'(FnCalls 1)'!A10)),0,Regression!B63+Regression!B101*J128+'(Intermediate Computations)'!B161)</f>
        <v>0</v>
      </c>
      <c r="C51" s="86">
        <f>IF(OR(AND(C119=1,'(FnCalls 1)'!A15&lt;'(FnCalls 1)'!A7),AND(C119=2,'(FnCalls 1)'!A15&lt;'(FnCalls 1)'!A8),AND(C119=3,'(FnCalls 1)'!A15&lt;'(FnCalls 1)'!A9),AND(C119=4,'(FnCalls 1)'!A15&lt;'(FnCalls 1)'!A10)),0,Regression!B63+Regression!B101*K128+'(Intermediate Computations)'!C161)</f>
        <v>0</v>
      </c>
      <c r="D51" s="86">
        <f>IF(OR(AND(C119=1,'(FnCalls 1)'!A16&lt;'(FnCalls 1)'!A7),AND(C119=2,'(FnCalls 1)'!A16&lt;'(FnCalls 1)'!A8),AND(C119=3,'(FnCalls 1)'!A16&lt;'(FnCalls 1)'!A9),AND(C119=4,'(FnCalls 1)'!A16&lt;'(FnCalls 1)'!A10)),0,Regression!B63+Regression!B101*L128+'(Intermediate Computations)'!D161)</f>
        <v>0</v>
      </c>
      <c r="E51" s="139">
        <f>IF(OR(AND(C119=1,'(FnCalls 1)'!A17&lt;'(FnCalls 1)'!A7),AND(C119=2,'(FnCalls 1)'!A17&lt;'(FnCalls 1)'!A8),AND(C119=3,'(FnCalls 1)'!A17&lt;'(FnCalls 1)'!A9),AND(C119=4,'(FnCalls 1)'!A17&lt;'(FnCalls 1)'!A10)),0,Regression!B63+Regression!B101*M128+'(Intermediate Computations)'!E161)</f>
        <v>0</v>
      </c>
    </row>
    <row r="52" spans="1:5" ht="12.75" customHeight="1" x14ac:dyDescent="0.2">
      <c r="A52" s="55" t="str">
        <f>"         "&amp;Labels!C95</f>
        <v xml:space="preserve">         Total</v>
      </c>
      <c r="B52" s="85">
        <f>SUM(B50:B51)</f>
        <v>0</v>
      </c>
      <c r="C52" s="85">
        <f>SUM(C50:C51)</f>
        <v>0</v>
      </c>
      <c r="D52" s="85">
        <f>SUM(D50:D51)</f>
        <v>0</v>
      </c>
      <c r="E52" s="138">
        <f>SUM(E50:E51)</f>
        <v>0</v>
      </c>
    </row>
    <row r="53" spans="1:5" ht="12.75" customHeight="1" x14ac:dyDescent="0.2">
      <c r="A53" s="55" t="str">
        <f>"      "&amp;Labels!B93</f>
        <v xml:space="preserve">      Indirect</v>
      </c>
      <c r="B53" s="85"/>
      <c r="C53" s="85"/>
      <c r="D53" s="85"/>
      <c r="E53" s="138"/>
    </row>
    <row r="54" spans="1:5" ht="12.75" customHeight="1" x14ac:dyDescent="0.2">
      <c r="A54" s="55" t="str">
        <f>"         "&amp;Labels!B96</f>
        <v xml:space="preserve">         Direct</v>
      </c>
      <c r="B54" s="86">
        <f>IF(OR(AND(C121=1,'(FnCalls 1)'!A14&lt;'(FnCalls 1)'!A7),AND(C121=2,'(FnCalls 1)'!A14&lt;'(FnCalls 1)'!A8),AND(C121=3,'(FnCalls 1)'!A14&lt;'(FnCalls 1)'!A9),AND(C121=4,'(FnCalls 1)'!A14&lt;'(FnCalls 1)'!A10)),0,Regression!B65+Regression!B103*J128+'(Intermediate Computations)'!B174)</f>
        <v>0</v>
      </c>
      <c r="C54" s="86">
        <f>IF(OR(AND(C121=1,'(FnCalls 1)'!A15&lt;'(FnCalls 1)'!A7),AND(C121=2,'(FnCalls 1)'!A15&lt;'(FnCalls 1)'!A8),AND(C121=3,'(FnCalls 1)'!A15&lt;'(FnCalls 1)'!A9),AND(C121=4,'(FnCalls 1)'!A15&lt;'(FnCalls 1)'!A10)),0,Regression!B65+Regression!B103*K128+'(Intermediate Computations)'!C174)</f>
        <v>0</v>
      </c>
      <c r="D54" s="86">
        <f>IF(OR(AND(C121=1,'(FnCalls 1)'!A16&lt;'(FnCalls 1)'!A7),AND(C121=2,'(FnCalls 1)'!A16&lt;'(FnCalls 1)'!A8),AND(C121=3,'(FnCalls 1)'!A16&lt;'(FnCalls 1)'!A9),AND(C121=4,'(FnCalls 1)'!A16&lt;'(FnCalls 1)'!A10)),0,Regression!B65+Regression!B103*L128+'(Intermediate Computations)'!D174)</f>
        <v>0</v>
      </c>
      <c r="E54" s="139">
        <f>IF(OR(AND(C121=1,'(FnCalls 1)'!A17&lt;'(FnCalls 1)'!A7),AND(C121=2,'(FnCalls 1)'!A17&lt;'(FnCalls 1)'!A8),AND(C121=3,'(FnCalls 1)'!A17&lt;'(FnCalls 1)'!A9),AND(C121=4,'(FnCalls 1)'!A17&lt;'(FnCalls 1)'!A10)),0,Regression!B65+Regression!B103*M128+'(Intermediate Computations)'!E174)</f>
        <v>0</v>
      </c>
    </row>
    <row r="55" spans="1:5" ht="12.75" customHeight="1" x14ac:dyDescent="0.2">
      <c r="A55" s="55" t="str">
        <f>"         "&amp;Labels!B97</f>
        <v xml:space="preserve">         Indirect</v>
      </c>
      <c r="B55" s="86">
        <f>IF(OR(AND(C122=1,'(FnCalls 1)'!A14&lt;'(FnCalls 1)'!A7),AND(C122=2,'(FnCalls 1)'!A14&lt;'(FnCalls 1)'!A8),AND(C122=3,'(FnCalls 1)'!A14&lt;'(FnCalls 1)'!A9),AND(C122=4,'(FnCalls 1)'!A14&lt;'(FnCalls 1)'!A10)),0,Regression!B66+Regression!B104*J128+'(Intermediate Computations)'!B180)</f>
        <v>0</v>
      </c>
      <c r="C55" s="86">
        <f>IF(OR(AND(C122=1,'(FnCalls 1)'!A15&lt;'(FnCalls 1)'!A7),AND(C122=2,'(FnCalls 1)'!A15&lt;'(FnCalls 1)'!A8),AND(C122=3,'(FnCalls 1)'!A15&lt;'(FnCalls 1)'!A9),AND(C122=4,'(FnCalls 1)'!A15&lt;'(FnCalls 1)'!A10)),0,Regression!B66+Regression!B104*K128+'(Intermediate Computations)'!C180)</f>
        <v>0</v>
      </c>
      <c r="D55" s="86">
        <f>IF(OR(AND(C122=1,'(FnCalls 1)'!A16&lt;'(FnCalls 1)'!A7),AND(C122=2,'(FnCalls 1)'!A16&lt;'(FnCalls 1)'!A8),AND(C122=3,'(FnCalls 1)'!A16&lt;'(FnCalls 1)'!A9),AND(C122=4,'(FnCalls 1)'!A16&lt;'(FnCalls 1)'!A10)),0,Regression!B66+Regression!B104*L128+'(Intermediate Computations)'!D180)</f>
        <v>0</v>
      </c>
      <c r="E55" s="139">
        <f>IF(OR(AND(C122=1,'(FnCalls 1)'!A17&lt;'(FnCalls 1)'!A7),AND(C122=2,'(FnCalls 1)'!A17&lt;'(FnCalls 1)'!A8),AND(C122=3,'(FnCalls 1)'!A17&lt;'(FnCalls 1)'!A9),AND(C122=4,'(FnCalls 1)'!A17&lt;'(FnCalls 1)'!A10)),0,Regression!B66+Regression!B104*M128+'(Intermediate Computations)'!E180)</f>
        <v>0</v>
      </c>
    </row>
    <row r="56" spans="1:5" ht="12.75" customHeight="1" x14ac:dyDescent="0.2">
      <c r="A56" s="55" t="str">
        <f>"         "&amp;Labels!C95</f>
        <v xml:space="preserve">         Total</v>
      </c>
      <c r="B56" s="85">
        <f>SUM(B54:B55)</f>
        <v>0</v>
      </c>
      <c r="C56" s="85">
        <f>SUM(C54:C55)</f>
        <v>0</v>
      </c>
      <c r="D56" s="85">
        <f>SUM(D54:D55)</f>
        <v>0</v>
      </c>
      <c r="E56" s="138">
        <f>SUM(E54:E55)</f>
        <v>0</v>
      </c>
    </row>
    <row r="57" spans="1:5" ht="12.75" customHeight="1" x14ac:dyDescent="0.2">
      <c r="A57" s="52" t="str">
        <f>"      "&amp;Labels!C91</f>
        <v xml:space="preserve">      Total</v>
      </c>
      <c r="B57" s="83">
        <f>SUM(B52,B56)</f>
        <v>0</v>
      </c>
      <c r="C57" s="83">
        <f>SUM(C52,C56)</f>
        <v>0</v>
      </c>
      <c r="D57" s="83">
        <f>SUM(D52,D56)</f>
        <v>0</v>
      </c>
      <c r="E57" s="135">
        <f>SUM(E52,E56)</f>
        <v>0</v>
      </c>
    </row>
    <row r="58" spans="1:5" ht="12.75" customHeight="1" x14ac:dyDescent="0.2">
      <c r="A58" s="55" t="str">
        <f>"         "&amp;Labels!B96</f>
        <v xml:space="preserve">         Direct</v>
      </c>
      <c r="B58" s="86">
        <f t="shared" ref="B58:E60" si="4">SUM(B50,B54)</f>
        <v>0</v>
      </c>
      <c r="C58" s="86">
        <f t="shared" si="4"/>
        <v>0</v>
      </c>
      <c r="D58" s="86">
        <f t="shared" si="4"/>
        <v>0</v>
      </c>
      <c r="E58" s="139">
        <f t="shared" si="4"/>
        <v>0</v>
      </c>
    </row>
    <row r="59" spans="1:5" ht="12.75" customHeight="1" x14ac:dyDescent="0.2">
      <c r="A59" s="55" t="str">
        <f>"         "&amp;Labels!B97</f>
        <v xml:space="preserve">         Indirect</v>
      </c>
      <c r="B59" s="86">
        <f t="shared" si="4"/>
        <v>0</v>
      </c>
      <c r="C59" s="86">
        <f t="shared" si="4"/>
        <v>0</v>
      </c>
      <c r="D59" s="86">
        <f t="shared" si="4"/>
        <v>0</v>
      </c>
      <c r="E59" s="139">
        <f t="shared" si="4"/>
        <v>0</v>
      </c>
    </row>
    <row r="60" spans="1:5" ht="12.75" customHeight="1" x14ac:dyDescent="0.2">
      <c r="A60" s="55" t="str">
        <f>"         "&amp;Labels!C95</f>
        <v xml:space="preserve">         Total</v>
      </c>
      <c r="B60" s="85">
        <f t="shared" si="4"/>
        <v>0</v>
      </c>
      <c r="C60" s="85">
        <f t="shared" si="4"/>
        <v>0</v>
      </c>
      <c r="D60" s="85">
        <f t="shared" si="4"/>
        <v>0</v>
      </c>
      <c r="E60" s="138">
        <f t="shared" si="4"/>
        <v>0</v>
      </c>
    </row>
    <row r="61" spans="1:5" ht="12.75" customHeight="1" x14ac:dyDescent="0.2">
      <c r="A61" s="57" t="str">
        <f>"   "&amp;Labels!C99</f>
        <v xml:space="preserve">   Total</v>
      </c>
      <c r="B61" s="87">
        <f>SUM(B44,B57)</f>
        <v>0</v>
      </c>
      <c r="C61" s="87">
        <f>SUM(C44,C57)</f>
        <v>0</v>
      </c>
      <c r="D61" s="87">
        <f>SUM(D44,D57)</f>
        <v>0</v>
      </c>
      <c r="E61" s="142">
        <f>SUM(E44,E57)</f>
        <v>0</v>
      </c>
    </row>
    <row r="62" spans="1:5" ht="12.75" customHeight="1" x14ac:dyDescent="0.2">
      <c r="A62" s="55" t="str">
        <f>"      "&amp;Labels!B92</f>
        <v xml:space="preserve">      Direct</v>
      </c>
      <c r="B62" s="85"/>
      <c r="C62" s="85"/>
      <c r="D62" s="85"/>
      <c r="E62" s="138"/>
    </row>
    <row r="63" spans="1:5" ht="12.75" customHeight="1" x14ac:dyDescent="0.2">
      <c r="A63" s="55" t="str">
        <f>"         "&amp;Labels!B96</f>
        <v xml:space="preserve">         Direct</v>
      </c>
      <c r="B63" s="86">
        <f t="shared" ref="B63:E65" si="5">SUM(B37,B50)</f>
        <v>0</v>
      </c>
      <c r="C63" s="86">
        <f t="shared" si="5"/>
        <v>0</v>
      </c>
      <c r="D63" s="86">
        <f t="shared" si="5"/>
        <v>0</v>
      </c>
      <c r="E63" s="139">
        <f t="shared" si="5"/>
        <v>0</v>
      </c>
    </row>
    <row r="64" spans="1:5" ht="12.75" customHeight="1" x14ac:dyDescent="0.2">
      <c r="A64" s="55" t="str">
        <f>"         "&amp;Labels!B97</f>
        <v xml:space="preserve">         Indirect</v>
      </c>
      <c r="B64" s="86">
        <f t="shared" si="5"/>
        <v>0</v>
      </c>
      <c r="C64" s="86">
        <f t="shared" si="5"/>
        <v>0</v>
      </c>
      <c r="D64" s="86">
        <f t="shared" si="5"/>
        <v>0</v>
      </c>
      <c r="E64" s="139">
        <f t="shared" si="5"/>
        <v>0</v>
      </c>
    </row>
    <row r="65" spans="1:5" ht="12.75" customHeight="1" x14ac:dyDescent="0.2">
      <c r="A65" s="55" t="str">
        <f>"         "&amp;Labels!C95</f>
        <v xml:space="preserve">         Total</v>
      </c>
      <c r="B65" s="85">
        <f t="shared" si="5"/>
        <v>0</v>
      </c>
      <c r="C65" s="85">
        <f t="shared" si="5"/>
        <v>0</v>
      </c>
      <c r="D65" s="85">
        <f t="shared" si="5"/>
        <v>0</v>
      </c>
      <c r="E65" s="138">
        <f t="shared" si="5"/>
        <v>0</v>
      </c>
    </row>
    <row r="66" spans="1:5" ht="12.75" customHeight="1" x14ac:dyDescent="0.2">
      <c r="A66" s="55" t="str">
        <f>"      "&amp;Labels!B93</f>
        <v xml:space="preserve">      Indirect</v>
      </c>
      <c r="B66" s="85"/>
      <c r="C66" s="85"/>
      <c r="D66" s="85"/>
      <c r="E66" s="138"/>
    </row>
    <row r="67" spans="1:5" ht="12.75" customHeight="1" x14ac:dyDescent="0.2">
      <c r="A67" s="55" t="str">
        <f>"         "&amp;Labels!B96</f>
        <v xml:space="preserve">         Direct</v>
      </c>
      <c r="B67" s="86">
        <f t="shared" ref="B67:E72" si="6">SUM(B41,B54)</f>
        <v>0</v>
      </c>
      <c r="C67" s="86">
        <f t="shared" si="6"/>
        <v>0</v>
      </c>
      <c r="D67" s="86">
        <f t="shared" si="6"/>
        <v>0</v>
      </c>
      <c r="E67" s="139">
        <f t="shared" si="6"/>
        <v>0</v>
      </c>
    </row>
    <row r="68" spans="1:5" ht="12.75" customHeight="1" x14ac:dyDescent="0.2">
      <c r="A68" s="55" t="str">
        <f>"         "&amp;Labels!B97</f>
        <v xml:space="preserve">         Indirect</v>
      </c>
      <c r="B68" s="86">
        <f t="shared" si="6"/>
        <v>0</v>
      </c>
      <c r="C68" s="86">
        <f t="shared" si="6"/>
        <v>0</v>
      </c>
      <c r="D68" s="86">
        <f t="shared" si="6"/>
        <v>0</v>
      </c>
      <c r="E68" s="139">
        <f t="shared" si="6"/>
        <v>0</v>
      </c>
    </row>
    <row r="69" spans="1:5" ht="12.75" customHeight="1" x14ac:dyDescent="0.2">
      <c r="A69" s="55" t="str">
        <f>"         "&amp;Labels!C95</f>
        <v xml:space="preserve">         Total</v>
      </c>
      <c r="B69" s="85">
        <f t="shared" si="6"/>
        <v>0</v>
      </c>
      <c r="C69" s="85">
        <f t="shared" si="6"/>
        <v>0</v>
      </c>
      <c r="D69" s="85">
        <f t="shared" si="6"/>
        <v>0</v>
      </c>
      <c r="E69" s="138">
        <f t="shared" si="6"/>
        <v>0</v>
      </c>
    </row>
    <row r="70" spans="1:5" ht="12.75" customHeight="1" x14ac:dyDescent="0.2">
      <c r="A70" s="52" t="str">
        <f>"      "&amp;Labels!C91</f>
        <v xml:space="preserve">      Total</v>
      </c>
      <c r="B70" s="83">
        <f t="shared" si="6"/>
        <v>0</v>
      </c>
      <c r="C70" s="83">
        <f t="shared" si="6"/>
        <v>0</v>
      </c>
      <c r="D70" s="83">
        <f t="shared" si="6"/>
        <v>0</v>
      </c>
      <c r="E70" s="135">
        <f t="shared" si="6"/>
        <v>0</v>
      </c>
    </row>
    <row r="71" spans="1:5" ht="12.75" customHeight="1" x14ac:dyDescent="0.2">
      <c r="A71" s="55" t="str">
        <f>"         "&amp;Labels!B96</f>
        <v xml:space="preserve">         Direct</v>
      </c>
      <c r="B71" s="86">
        <f t="shared" si="6"/>
        <v>0</v>
      </c>
      <c r="C71" s="86">
        <f t="shared" si="6"/>
        <v>0</v>
      </c>
      <c r="D71" s="86">
        <f t="shared" si="6"/>
        <v>0</v>
      </c>
      <c r="E71" s="139">
        <f t="shared" si="6"/>
        <v>0</v>
      </c>
    </row>
    <row r="72" spans="1:5" ht="12.75" customHeight="1" x14ac:dyDescent="0.2">
      <c r="A72" s="55" t="str">
        <f>"         "&amp;Labels!B97</f>
        <v xml:space="preserve">         Indirect</v>
      </c>
      <c r="B72" s="86">
        <f t="shared" si="6"/>
        <v>0</v>
      </c>
      <c r="C72" s="86">
        <f t="shared" si="6"/>
        <v>0</v>
      </c>
      <c r="D72" s="86">
        <f t="shared" si="6"/>
        <v>0</v>
      </c>
      <c r="E72" s="139">
        <f t="shared" si="6"/>
        <v>0</v>
      </c>
    </row>
    <row r="73" spans="1:5" ht="12.75" customHeight="1" x14ac:dyDescent="0.2">
      <c r="A73" s="55" t="str">
        <f>"         "&amp;Labels!C95</f>
        <v xml:space="preserve">         Total</v>
      </c>
      <c r="B73" s="85">
        <f>SUM(B44,B57)</f>
        <v>0</v>
      </c>
      <c r="C73" s="85">
        <f>SUM(C44,C57)</f>
        <v>0</v>
      </c>
      <c r="D73" s="85">
        <f>SUM(D44,D57)</f>
        <v>0</v>
      </c>
      <c r="E73" s="138">
        <f>SUM(E44,E57)</f>
        <v>0</v>
      </c>
    </row>
    <row r="74" spans="1:5" ht="12.75" customHeight="1" x14ac:dyDescent="0.2">
      <c r="A74" s="90" t="str">
        <f>Labels!C110</f>
        <v>Total</v>
      </c>
      <c r="B74" s="211">
        <f>B61</f>
        <v>0</v>
      </c>
      <c r="C74" s="211">
        <f>C61</f>
        <v>0</v>
      </c>
      <c r="D74" s="211">
        <f>D61</f>
        <v>0</v>
      </c>
      <c r="E74" s="209">
        <f>E61</f>
        <v>0</v>
      </c>
    </row>
    <row r="75" spans="1:5" ht="12.75" customHeight="1" x14ac:dyDescent="0.2">
      <c r="A75" s="52" t="str">
        <f>"   "&amp;Labels!B100</f>
        <v xml:space="preserve">   East</v>
      </c>
      <c r="B75" s="83"/>
      <c r="C75" s="83"/>
      <c r="D75" s="83"/>
      <c r="E75" s="135"/>
    </row>
    <row r="76" spans="1:5" ht="12.75" customHeight="1" x14ac:dyDescent="0.2">
      <c r="A76" s="55" t="str">
        <f>"      "&amp;Labels!B92</f>
        <v xml:space="preserve">      Direct</v>
      </c>
      <c r="B76" s="85"/>
      <c r="C76" s="85"/>
      <c r="D76" s="85"/>
      <c r="E76" s="138"/>
    </row>
    <row r="77" spans="1:5" ht="12.75" customHeight="1" x14ac:dyDescent="0.2">
      <c r="A77" s="55" t="str">
        <f>"         "&amp;Labels!B96</f>
        <v xml:space="preserve">         Direct</v>
      </c>
      <c r="B77" s="86">
        <f t="shared" ref="B77:E79" si="7">B37</f>
        <v>0</v>
      </c>
      <c r="C77" s="86">
        <f t="shared" si="7"/>
        <v>0</v>
      </c>
      <c r="D77" s="86">
        <f t="shared" si="7"/>
        <v>0</v>
      </c>
      <c r="E77" s="139">
        <f t="shared" si="7"/>
        <v>0</v>
      </c>
    </row>
    <row r="78" spans="1:5" ht="12.75" customHeight="1" x14ac:dyDescent="0.2">
      <c r="A78" s="55" t="str">
        <f>"         "&amp;Labels!B97</f>
        <v xml:space="preserve">         Indirect</v>
      </c>
      <c r="B78" s="86">
        <f t="shared" si="7"/>
        <v>0</v>
      </c>
      <c r="C78" s="86">
        <f t="shared" si="7"/>
        <v>0</v>
      </c>
      <c r="D78" s="86">
        <f t="shared" si="7"/>
        <v>0</v>
      </c>
      <c r="E78" s="139">
        <f t="shared" si="7"/>
        <v>0</v>
      </c>
    </row>
    <row r="79" spans="1:5" ht="12.75" customHeight="1" x14ac:dyDescent="0.2">
      <c r="A79" s="55" t="str">
        <f>"         "&amp;Labels!C95</f>
        <v xml:space="preserve">         Total</v>
      </c>
      <c r="B79" s="85">
        <f t="shared" si="7"/>
        <v>0</v>
      </c>
      <c r="C79" s="85">
        <f t="shared" si="7"/>
        <v>0</v>
      </c>
      <c r="D79" s="85">
        <f t="shared" si="7"/>
        <v>0</v>
      </c>
      <c r="E79" s="138">
        <f t="shared" si="7"/>
        <v>0</v>
      </c>
    </row>
    <row r="80" spans="1:5" ht="12.75" customHeight="1" x14ac:dyDescent="0.2">
      <c r="A80" s="55" t="str">
        <f>"      "&amp;Labels!B93</f>
        <v xml:space="preserve">      Indirect</v>
      </c>
      <c r="B80" s="85"/>
      <c r="C80" s="85"/>
      <c r="D80" s="85"/>
      <c r="E80" s="138"/>
    </row>
    <row r="81" spans="1:5" ht="12.75" customHeight="1" x14ac:dyDescent="0.2">
      <c r="A81" s="55" t="str">
        <f>"         "&amp;Labels!B96</f>
        <v xml:space="preserve">         Direct</v>
      </c>
      <c r="B81" s="86">
        <f t="shared" ref="B81:E86" si="8">B41</f>
        <v>0</v>
      </c>
      <c r="C81" s="86">
        <f t="shared" si="8"/>
        <v>0</v>
      </c>
      <c r="D81" s="86">
        <f t="shared" si="8"/>
        <v>0</v>
      </c>
      <c r="E81" s="139">
        <f t="shared" si="8"/>
        <v>0</v>
      </c>
    </row>
    <row r="82" spans="1:5" ht="12.75" customHeight="1" x14ac:dyDescent="0.2">
      <c r="A82" s="55" t="str">
        <f>"         "&amp;Labels!B97</f>
        <v xml:space="preserve">         Indirect</v>
      </c>
      <c r="B82" s="86">
        <f t="shared" si="8"/>
        <v>0</v>
      </c>
      <c r="C82" s="86">
        <f t="shared" si="8"/>
        <v>0</v>
      </c>
      <c r="D82" s="86">
        <f t="shared" si="8"/>
        <v>0</v>
      </c>
      <c r="E82" s="139">
        <f t="shared" si="8"/>
        <v>0</v>
      </c>
    </row>
    <row r="83" spans="1:5" ht="12.75" customHeight="1" x14ac:dyDescent="0.2">
      <c r="A83" s="55" t="str">
        <f>"         "&amp;Labels!C95</f>
        <v xml:space="preserve">         Total</v>
      </c>
      <c r="B83" s="85">
        <f t="shared" si="8"/>
        <v>0</v>
      </c>
      <c r="C83" s="85">
        <f t="shared" si="8"/>
        <v>0</v>
      </c>
      <c r="D83" s="85">
        <f t="shared" si="8"/>
        <v>0</v>
      </c>
      <c r="E83" s="138">
        <f t="shared" si="8"/>
        <v>0</v>
      </c>
    </row>
    <row r="84" spans="1:5" ht="12.75" customHeight="1" x14ac:dyDescent="0.2">
      <c r="A84" s="52" t="str">
        <f>"      "&amp;Labels!C91</f>
        <v xml:space="preserve">      Total</v>
      </c>
      <c r="B84" s="83">
        <f t="shared" si="8"/>
        <v>0</v>
      </c>
      <c r="C84" s="83">
        <f t="shared" si="8"/>
        <v>0</v>
      </c>
      <c r="D84" s="83">
        <f t="shared" si="8"/>
        <v>0</v>
      </c>
      <c r="E84" s="135">
        <f t="shared" si="8"/>
        <v>0</v>
      </c>
    </row>
    <row r="85" spans="1:5" ht="12.75" customHeight="1" x14ac:dyDescent="0.2">
      <c r="A85" s="55" t="str">
        <f>"         "&amp;Labels!B96</f>
        <v xml:space="preserve">         Direct</v>
      </c>
      <c r="B85" s="86">
        <f t="shared" si="8"/>
        <v>0</v>
      </c>
      <c r="C85" s="86">
        <f t="shared" si="8"/>
        <v>0</v>
      </c>
      <c r="D85" s="86">
        <f t="shared" si="8"/>
        <v>0</v>
      </c>
      <c r="E85" s="139">
        <f t="shared" si="8"/>
        <v>0</v>
      </c>
    </row>
    <row r="86" spans="1:5" ht="12.75" customHeight="1" x14ac:dyDescent="0.2">
      <c r="A86" s="55" t="str">
        <f>"         "&amp;Labels!B97</f>
        <v xml:space="preserve">         Indirect</v>
      </c>
      <c r="B86" s="86">
        <f t="shared" si="8"/>
        <v>0</v>
      </c>
      <c r="C86" s="86">
        <f t="shared" si="8"/>
        <v>0</v>
      </c>
      <c r="D86" s="86">
        <f t="shared" si="8"/>
        <v>0</v>
      </c>
      <c r="E86" s="139">
        <f t="shared" si="8"/>
        <v>0</v>
      </c>
    </row>
    <row r="87" spans="1:5" ht="12.75" customHeight="1" x14ac:dyDescent="0.2">
      <c r="A87" s="55" t="str">
        <f>"         "&amp;Labels!C95</f>
        <v xml:space="preserve">         Total</v>
      </c>
      <c r="B87" s="85">
        <f>B44</f>
        <v>0</v>
      </c>
      <c r="C87" s="85">
        <f>C44</f>
        <v>0</v>
      </c>
      <c r="D87" s="85">
        <f>D44</f>
        <v>0</v>
      </c>
      <c r="E87" s="138">
        <f>E44</f>
        <v>0</v>
      </c>
    </row>
    <row r="88" spans="1:5" ht="12.75" customHeight="1" x14ac:dyDescent="0.2">
      <c r="A88" s="52" t="str">
        <f>"   "&amp;Labels!B101</f>
        <v xml:space="preserve">   West</v>
      </c>
      <c r="B88" s="83"/>
      <c r="C88" s="83"/>
      <c r="D88" s="83"/>
      <c r="E88" s="135"/>
    </row>
    <row r="89" spans="1:5" ht="12.75" customHeight="1" x14ac:dyDescent="0.2">
      <c r="A89" s="55" t="str">
        <f>"      "&amp;Labels!B92</f>
        <v xml:space="preserve">      Direct</v>
      </c>
      <c r="B89" s="85"/>
      <c r="C89" s="85"/>
      <c r="D89" s="85"/>
      <c r="E89" s="138"/>
    </row>
    <row r="90" spans="1:5" ht="12.75" customHeight="1" x14ac:dyDescent="0.2">
      <c r="A90" s="55" t="str">
        <f>"         "&amp;Labels!B96</f>
        <v xml:space="preserve">         Direct</v>
      </c>
      <c r="B90" s="86">
        <f t="shared" ref="B90:E92" si="9">B50</f>
        <v>0</v>
      </c>
      <c r="C90" s="86">
        <f t="shared" si="9"/>
        <v>0</v>
      </c>
      <c r="D90" s="86">
        <f t="shared" si="9"/>
        <v>0</v>
      </c>
      <c r="E90" s="139">
        <f t="shared" si="9"/>
        <v>0</v>
      </c>
    </row>
    <row r="91" spans="1:5" ht="12.75" customHeight="1" x14ac:dyDescent="0.2">
      <c r="A91" s="55" t="str">
        <f>"         "&amp;Labels!B97</f>
        <v xml:space="preserve">         Indirect</v>
      </c>
      <c r="B91" s="86">
        <f t="shared" si="9"/>
        <v>0</v>
      </c>
      <c r="C91" s="86">
        <f t="shared" si="9"/>
        <v>0</v>
      </c>
      <c r="D91" s="86">
        <f t="shared" si="9"/>
        <v>0</v>
      </c>
      <c r="E91" s="139">
        <f t="shared" si="9"/>
        <v>0</v>
      </c>
    </row>
    <row r="92" spans="1:5" ht="12.75" customHeight="1" x14ac:dyDescent="0.2">
      <c r="A92" s="55" t="str">
        <f>"         "&amp;Labels!C95</f>
        <v xml:space="preserve">         Total</v>
      </c>
      <c r="B92" s="85">
        <f t="shared" si="9"/>
        <v>0</v>
      </c>
      <c r="C92" s="85">
        <f t="shared" si="9"/>
        <v>0</v>
      </c>
      <c r="D92" s="85">
        <f t="shared" si="9"/>
        <v>0</v>
      </c>
      <c r="E92" s="138">
        <f t="shared" si="9"/>
        <v>0</v>
      </c>
    </row>
    <row r="93" spans="1:5" ht="12.75" customHeight="1" x14ac:dyDescent="0.2">
      <c r="A93" s="55" t="str">
        <f>"      "&amp;Labels!B93</f>
        <v xml:space="preserve">      Indirect</v>
      </c>
      <c r="B93" s="85"/>
      <c r="C93" s="85"/>
      <c r="D93" s="85"/>
      <c r="E93" s="138"/>
    </row>
    <row r="94" spans="1:5" ht="12.75" customHeight="1" x14ac:dyDescent="0.2">
      <c r="A94" s="55" t="str">
        <f>"         "&amp;Labels!B96</f>
        <v xml:space="preserve">         Direct</v>
      </c>
      <c r="B94" s="86">
        <f t="shared" ref="B94:E99" si="10">B54</f>
        <v>0</v>
      </c>
      <c r="C94" s="86">
        <f t="shared" si="10"/>
        <v>0</v>
      </c>
      <c r="D94" s="86">
        <f t="shared" si="10"/>
        <v>0</v>
      </c>
      <c r="E94" s="139">
        <f t="shared" si="10"/>
        <v>0</v>
      </c>
    </row>
    <row r="95" spans="1:5" ht="12.75" customHeight="1" x14ac:dyDescent="0.2">
      <c r="A95" s="55" t="str">
        <f>"         "&amp;Labels!B97</f>
        <v xml:space="preserve">         Indirect</v>
      </c>
      <c r="B95" s="86">
        <f t="shared" si="10"/>
        <v>0</v>
      </c>
      <c r="C95" s="86">
        <f t="shared" si="10"/>
        <v>0</v>
      </c>
      <c r="D95" s="86">
        <f t="shared" si="10"/>
        <v>0</v>
      </c>
      <c r="E95" s="139">
        <f t="shared" si="10"/>
        <v>0</v>
      </c>
    </row>
    <row r="96" spans="1:5" ht="12.75" customHeight="1" x14ac:dyDescent="0.2">
      <c r="A96" s="55" t="str">
        <f>"         "&amp;Labels!C95</f>
        <v xml:space="preserve">         Total</v>
      </c>
      <c r="B96" s="85">
        <f t="shared" si="10"/>
        <v>0</v>
      </c>
      <c r="C96" s="85">
        <f t="shared" si="10"/>
        <v>0</v>
      </c>
      <c r="D96" s="85">
        <f t="shared" si="10"/>
        <v>0</v>
      </c>
      <c r="E96" s="138">
        <f t="shared" si="10"/>
        <v>0</v>
      </c>
    </row>
    <row r="97" spans="1:5" ht="12.75" customHeight="1" x14ac:dyDescent="0.2">
      <c r="A97" s="52" t="str">
        <f>"      "&amp;Labels!C91</f>
        <v xml:space="preserve">      Total</v>
      </c>
      <c r="B97" s="83">
        <f t="shared" si="10"/>
        <v>0</v>
      </c>
      <c r="C97" s="83">
        <f t="shared" si="10"/>
        <v>0</v>
      </c>
      <c r="D97" s="83">
        <f t="shared" si="10"/>
        <v>0</v>
      </c>
      <c r="E97" s="135">
        <f t="shared" si="10"/>
        <v>0</v>
      </c>
    </row>
    <row r="98" spans="1:5" ht="12.75" customHeight="1" x14ac:dyDescent="0.2">
      <c r="A98" s="55" t="str">
        <f>"         "&amp;Labels!B96</f>
        <v xml:space="preserve">         Direct</v>
      </c>
      <c r="B98" s="86">
        <f t="shared" si="10"/>
        <v>0</v>
      </c>
      <c r="C98" s="86">
        <f t="shared" si="10"/>
        <v>0</v>
      </c>
      <c r="D98" s="86">
        <f t="shared" si="10"/>
        <v>0</v>
      </c>
      <c r="E98" s="139">
        <f t="shared" si="10"/>
        <v>0</v>
      </c>
    </row>
    <row r="99" spans="1:5" ht="12.75" customHeight="1" x14ac:dyDescent="0.2">
      <c r="A99" s="55" t="str">
        <f>"         "&amp;Labels!B97</f>
        <v xml:space="preserve">         Indirect</v>
      </c>
      <c r="B99" s="86">
        <f t="shared" si="10"/>
        <v>0</v>
      </c>
      <c r="C99" s="86">
        <f t="shared" si="10"/>
        <v>0</v>
      </c>
      <c r="D99" s="86">
        <f t="shared" si="10"/>
        <v>0</v>
      </c>
      <c r="E99" s="139">
        <f t="shared" si="10"/>
        <v>0</v>
      </c>
    </row>
    <row r="100" spans="1:5" ht="12.75" customHeight="1" x14ac:dyDescent="0.2">
      <c r="A100" s="55" t="str">
        <f>"         "&amp;Labels!C95</f>
        <v xml:space="preserve">         Total</v>
      </c>
      <c r="B100" s="85">
        <f>B57</f>
        <v>0</v>
      </c>
      <c r="C100" s="85">
        <f>C57</f>
        <v>0</v>
      </c>
      <c r="D100" s="85">
        <f>D57</f>
        <v>0</v>
      </c>
      <c r="E100" s="138">
        <f>E57</f>
        <v>0</v>
      </c>
    </row>
    <row r="101" spans="1:5" ht="12.75" customHeight="1" x14ac:dyDescent="0.2">
      <c r="A101" s="57" t="str">
        <f>"   "&amp;Labels!C99</f>
        <v xml:space="preserve">   Total</v>
      </c>
      <c r="B101" s="87">
        <f>B61</f>
        <v>0</v>
      </c>
      <c r="C101" s="87">
        <f>C61</f>
        <v>0</v>
      </c>
      <c r="D101" s="87">
        <f>D61</f>
        <v>0</v>
      </c>
      <c r="E101" s="142">
        <f>E61</f>
        <v>0</v>
      </c>
    </row>
    <row r="102" spans="1:5" ht="12.75" customHeight="1" x14ac:dyDescent="0.2">
      <c r="A102" s="55" t="str">
        <f>"      "&amp;Labels!B92</f>
        <v xml:space="preserve">      Direct</v>
      </c>
      <c r="B102" s="85"/>
      <c r="C102" s="85"/>
      <c r="D102" s="85"/>
      <c r="E102" s="138"/>
    </row>
    <row r="103" spans="1:5" ht="12.75" customHeight="1" x14ac:dyDescent="0.2">
      <c r="A103" s="55" t="str">
        <f>"         "&amp;Labels!B96</f>
        <v xml:space="preserve">         Direct</v>
      </c>
      <c r="B103" s="86">
        <f t="shared" ref="B103:E105" si="11">B63</f>
        <v>0</v>
      </c>
      <c r="C103" s="86">
        <f t="shared" si="11"/>
        <v>0</v>
      </c>
      <c r="D103" s="86">
        <f t="shared" si="11"/>
        <v>0</v>
      </c>
      <c r="E103" s="139">
        <f t="shared" si="11"/>
        <v>0</v>
      </c>
    </row>
    <row r="104" spans="1:5" ht="12.75" customHeight="1" x14ac:dyDescent="0.2">
      <c r="A104" s="55" t="str">
        <f>"         "&amp;Labels!B97</f>
        <v xml:space="preserve">         Indirect</v>
      </c>
      <c r="B104" s="86">
        <f t="shared" si="11"/>
        <v>0</v>
      </c>
      <c r="C104" s="86">
        <f t="shared" si="11"/>
        <v>0</v>
      </c>
      <c r="D104" s="86">
        <f t="shared" si="11"/>
        <v>0</v>
      </c>
      <c r="E104" s="139">
        <f t="shared" si="11"/>
        <v>0</v>
      </c>
    </row>
    <row r="105" spans="1:5" ht="12.75" customHeight="1" x14ac:dyDescent="0.2">
      <c r="A105" s="55" t="str">
        <f>"         "&amp;Labels!C95</f>
        <v xml:space="preserve">         Total</v>
      </c>
      <c r="B105" s="85">
        <f t="shared" si="11"/>
        <v>0</v>
      </c>
      <c r="C105" s="85">
        <f t="shared" si="11"/>
        <v>0</v>
      </c>
      <c r="D105" s="85">
        <f t="shared" si="11"/>
        <v>0</v>
      </c>
      <c r="E105" s="138">
        <f t="shared" si="11"/>
        <v>0</v>
      </c>
    </row>
    <row r="106" spans="1:5" ht="12.75" customHeight="1" x14ac:dyDescent="0.2">
      <c r="A106" s="55" t="str">
        <f>"      "&amp;Labels!B93</f>
        <v xml:space="preserve">      Indirect</v>
      </c>
      <c r="B106" s="85"/>
      <c r="C106" s="85"/>
      <c r="D106" s="85"/>
      <c r="E106" s="138"/>
    </row>
    <row r="107" spans="1:5" ht="12.75" customHeight="1" x14ac:dyDescent="0.2">
      <c r="A107" s="55" t="str">
        <f>"         "&amp;Labels!B96</f>
        <v xml:space="preserve">         Direct</v>
      </c>
      <c r="B107" s="86">
        <f t="shared" ref="B107:E109" si="12">B67</f>
        <v>0</v>
      </c>
      <c r="C107" s="86">
        <f t="shared" si="12"/>
        <v>0</v>
      </c>
      <c r="D107" s="86">
        <f t="shared" si="12"/>
        <v>0</v>
      </c>
      <c r="E107" s="139">
        <f t="shared" si="12"/>
        <v>0</v>
      </c>
    </row>
    <row r="108" spans="1:5" ht="12.75" customHeight="1" x14ac:dyDescent="0.2">
      <c r="A108" s="55" t="str">
        <f>"         "&amp;Labels!B97</f>
        <v xml:space="preserve">         Indirect</v>
      </c>
      <c r="B108" s="86">
        <f t="shared" si="12"/>
        <v>0</v>
      </c>
      <c r="C108" s="86">
        <f t="shared" si="12"/>
        <v>0</v>
      </c>
      <c r="D108" s="86">
        <f t="shared" si="12"/>
        <v>0</v>
      </c>
      <c r="E108" s="139">
        <f t="shared" si="12"/>
        <v>0</v>
      </c>
    </row>
    <row r="109" spans="1:5" ht="12.75" customHeight="1" x14ac:dyDescent="0.2">
      <c r="A109" s="55" t="str">
        <f>"         "&amp;Labels!C95</f>
        <v xml:space="preserve">         Total</v>
      </c>
      <c r="B109" s="85">
        <f t="shared" si="12"/>
        <v>0</v>
      </c>
      <c r="C109" s="85">
        <f t="shared" si="12"/>
        <v>0</v>
      </c>
      <c r="D109" s="85">
        <f t="shared" si="12"/>
        <v>0</v>
      </c>
      <c r="E109" s="138">
        <f t="shared" si="12"/>
        <v>0</v>
      </c>
    </row>
    <row r="110" spans="1:5" ht="12.75" customHeight="1" x14ac:dyDescent="0.2">
      <c r="A110" s="52" t="str">
        <f>"      "&amp;Labels!C91</f>
        <v xml:space="preserve">      Total</v>
      </c>
      <c r="B110" s="83">
        <f>B61</f>
        <v>0</v>
      </c>
      <c r="C110" s="83">
        <f>C61</f>
        <v>0</v>
      </c>
      <c r="D110" s="83">
        <f>D61</f>
        <v>0</v>
      </c>
      <c r="E110" s="135">
        <f>E61</f>
        <v>0</v>
      </c>
    </row>
    <row r="111" spans="1:5" ht="12.75" customHeight="1" x14ac:dyDescent="0.2">
      <c r="A111" s="55" t="str">
        <f>"         "&amp;Labels!B96</f>
        <v xml:space="preserve">         Direct</v>
      </c>
      <c r="B111" s="86">
        <f t="shared" ref="B111:E112" si="13">B71</f>
        <v>0</v>
      </c>
      <c r="C111" s="86">
        <f t="shared" si="13"/>
        <v>0</v>
      </c>
      <c r="D111" s="86">
        <f t="shared" si="13"/>
        <v>0</v>
      </c>
      <c r="E111" s="139">
        <f t="shared" si="13"/>
        <v>0</v>
      </c>
    </row>
    <row r="112" spans="1:5" ht="12.75" customHeight="1" x14ac:dyDescent="0.2">
      <c r="A112" s="55" t="str">
        <f>"         "&amp;Labels!B97</f>
        <v xml:space="preserve">         Indirect</v>
      </c>
      <c r="B112" s="86">
        <f t="shared" si="13"/>
        <v>0</v>
      </c>
      <c r="C112" s="86">
        <f t="shared" si="13"/>
        <v>0</v>
      </c>
      <c r="D112" s="86">
        <f t="shared" si="13"/>
        <v>0</v>
      </c>
      <c r="E112" s="139">
        <f t="shared" si="13"/>
        <v>0</v>
      </c>
    </row>
    <row r="113" spans="1:13" ht="12.75" customHeight="1" x14ac:dyDescent="0.2">
      <c r="A113" s="59" t="str">
        <f>"         "&amp;Labels!C95</f>
        <v xml:space="preserve">         Total</v>
      </c>
      <c r="B113" s="88">
        <f>B61</f>
        <v>0</v>
      </c>
      <c r="C113" s="88">
        <f>C61</f>
        <v>0</v>
      </c>
      <c r="D113" s="88">
        <f>D61</f>
        <v>0</v>
      </c>
      <c r="E113" s="145">
        <f>E61</f>
        <v>0</v>
      </c>
    </row>
    <row r="114" spans="1:13" ht="12.75" customHeight="1" x14ac:dyDescent="0.2">
      <c r="A114" s="1" t="str">
        <f>Labels!B48</f>
        <v>Regress Begin Offset</v>
      </c>
    </row>
    <row r="115" spans="1:13" ht="12.75" customHeight="1" x14ac:dyDescent="0.2">
      <c r="B115" s="9" t="str">
        <f>Labels!B100</f>
        <v>East</v>
      </c>
      <c r="C115" s="11" t="str">
        <f>Labels!B101</f>
        <v>West</v>
      </c>
    </row>
    <row r="116" spans="1:13" ht="12.75" customHeight="1" x14ac:dyDescent="0.2">
      <c r="A116" s="49" t="str">
        <f>Labels!B111</f>
        <v>Drill Press</v>
      </c>
      <c r="B116" s="189"/>
      <c r="C116" s="169"/>
    </row>
    <row r="117" spans="1:13" ht="12.75" customHeight="1" x14ac:dyDescent="0.2">
      <c r="A117" s="52" t="str">
        <f>"   "&amp;Labels!B92</f>
        <v xml:space="preserve">   Direct</v>
      </c>
      <c r="B117" s="190"/>
      <c r="C117" s="170"/>
    </row>
    <row r="118" spans="1:13" ht="12.75" customHeight="1" x14ac:dyDescent="0.2">
      <c r="A118" s="55" t="str">
        <f>"      "&amp;Labels!B96</f>
        <v xml:space="preserve">      Direct</v>
      </c>
      <c r="B118" s="191">
        <f>IF(OR('Sales History'!B100&gt;0,B125&lt;3),0,IF(OR('Sales History'!C100&gt;0,B125&lt;4),1,IF(OR('Sales History'!D100&gt;0,B125&lt;5),2,IF(OR('Sales History'!E100&gt;0,B125&lt;6),3,IF(OR('Sales History'!G100&gt;0,B125&lt;7),4,5)))))</f>
        <v>5</v>
      </c>
      <c r="C118" s="171">
        <f>IF(OR('Sales History'!B113&gt;0,B125&lt;3),0,IF(OR('Sales History'!C113&gt;0,B125&lt;4),1,IF(OR('Sales History'!D113&gt;0,B125&lt;5),2,IF(OR('Sales History'!E113&gt;0,B125&lt;6),3,IF(OR('Sales History'!G113&gt;0,B125&lt;7),4,5)))))</f>
        <v>5</v>
      </c>
    </row>
    <row r="119" spans="1:13" ht="12.75" customHeight="1" x14ac:dyDescent="0.2">
      <c r="A119" s="55" t="str">
        <f>"      "&amp;Labels!B97</f>
        <v xml:space="preserve">      Indirect</v>
      </c>
      <c r="B119" s="191">
        <f>IF(OR('Sales History'!B101&gt;0,B125&lt;3),0,IF(OR('Sales History'!C101&gt;0,B125&lt;4),1,IF(OR('Sales History'!D101&gt;0,B125&lt;5),2,IF(OR('Sales History'!E101&gt;0,B125&lt;6),3,IF(OR('Sales History'!G101&gt;0,B125&lt;7),4,5)))))</f>
        <v>5</v>
      </c>
      <c r="C119" s="171">
        <f>IF(OR('Sales History'!B114&gt;0,B125&lt;3),0,IF(OR('Sales History'!C114&gt;0,B125&lt;4),1,IF(OR('Sales History'!D114&gt;0,B125&lt;5),2,IF(OR('Sales History'!E114&gt;0,B125&lt;6),3,IF(OR('Sales History'!G114&gt;0,B125&lt;7),4,5)))))</f>
        <v>5</v>
      </c>
    </row>
    <row r="120" spans="1:13" ht="12.75" customHeight="1" x14ac:dyDescent="0.2">
      <c r="A120" s="52" t="str">
        <f>"   "&amp;Labels!B93</f>
        <v xml:space="preserve">   Indirect</v>
      </c>
      <c r="B120" s="190"/>
      <c r="C120" s="170"/>
    </row>
    <row r="121" spans="1:13" ht="12.75" customHeight="1" x14ac:dyDescent="0.2">
      <c r="A121" s="55" t="str">
        <f>"      "&amp;Labels!B96</f>
        <v xml:space="preserve">      Direct</v>
      </c>
      <c r="B121" s="191">
        <f>IF(OR('Sales History'!B104&gt;0,B125&lt;3),0,IF(OR('Sales History'!C104&gt;0,B125&lt;4),1,IF(OR('Sales History'!D104&gt;0,B125&lt;5),2,IF(OR('Sales History'!E104&gt;0,B125&lt;6),3,IF(OR('Sales History'!G104&gt;0,B125&lt;7),4,5)))))</f>
        <v>5</v>
      </c>
      <c r="C121" s="171">
        <f>IF(OR('Sales History'!B117&gt;0,B125&lt;3),0,IF(OR('Sales History'!C117&gt;0,B125&lt;4),1,IF(OR('Sales History'!D117&gt;0,B125&lt;5),2,IF(OR('Sales History'!E117&gt;0,B125&lt;6),3,IF(OR('Sales History'!G117&gt;0,B125&lt;7),4,5)))))</f>
        <v>5</v>
      </c>
    </row>
    <row r="122" spans="1:13" ht="12.75" customHeight="1" x14ac:dyDescent="0.2">
      <c r="A122" s="59" t="str">
        <f>"      "&amp;Labels!B97</f>
        <v xml:space="preserve">      Indirect</v>
      </c>
      <c r="B122" s="196">
        <f>IF(OR('Sales History'!B105&gt;0,B125&lt;3),0,IF(OR('Sales History'!C105&gt;0,B125&lt;4),1,IF(OR('Sales History'!D105&gt;0,B125&lt;5),2,IF(OR('Sales History'!E105&gt;0,B125&lt;6),3,IF(OR('Sales History'!G105&gt;0,B125&lt;7),4,5)))))</f>
        <v>5</v>
      </c>
      <c r="C122" s="172">
        <f>IF(OR('Sales History'!B118&gt;0,B125&lt;3),0,IF(OR('Sales History'!C118&gt;0,B125&lt;4),1,IF(OR('Sales History'!D118&gt;0,B125&lt;5),2,IF(OR('Sales History'!E118&gt;0,B125&lt;6),3,IF(OR('Sales History'!G118&gt;0,B125&lt;7),4,5)))))</f>
        <v>5</v>
      </c>
    </row>
    <row r="123" spans="1:13" ht="12.75" customHeight="1" x14ac:dyDescent="0.2">
      <c r="A123" s="1" t="str">
        <f>Labels!B23</f>
        <v>Length History Periods</v>
      </c>
    </row>
    <row r="124" spans="1:13" ht="12.75" customHeight="1" x14ac:dyDescent="0.2">
      <c r="B124" s="48"/>
    </row>
    <row r="125" spans="1:13" ht="12.75" customHeight="1" x14ac:dyDescent="0.2">
      <c r="A125" s="90"/>
      <c r="B125" s="213">
        <f>I20</f>
        <v>8</v>
      </c>
    </row>
    <row r="126" spans="1:13" ht="12.75" customHeight="1" x14ac:dyDescent="0.2">
      <c r="A126" s="1" t="str">
        <f>Labels!B57</f>
        <v>Time</v>
      </c>
    </row>
    <row r="127" spans="1:13" ht="12.75" customHeight="1" x14ac:dyDescent="0.2">
      <c r="B127" s="9" t="str">
        <f>'(FnCalls 1)'!G6</f>
        <v>Q1 2009</v>
      </c>
      <c r="C127" s="10" t="str">
        <f>'(FnCalls 1)'!G7</f>
        <v>Q2 2009</v>
      </c>
      <c r="D127" s="10" t="str">
        <f>'(FnCalls 1)'!G8</f>
        <v>Q3 2009</v>
      </c>
      <c r="E127" s="10" t="str">
        <f>'(FnCalls 1)'!G9</f>
        <v>Q4 2009</v>
      </c>
      <c r="F127" s="10" t="str">
        <f>'(FnCalls 1)'!G10</f>
        <v>Q1 2010</v>
      </c>
      <c r="G127" s="10" t="str">
        <f>'(FnCalls 1)'!G11</f>
        <v>Q2 2010</v>
      </c>
      <c r="H127" s="10" t="str">
        <f>'(FnCalls 1)'!G12</f>
        <v>Q3 2010</v>
      </c>
      <c r="I127" s="10" t="str">
        <f>'(FnCalls 1)'!G13</f>
        <v>Q4 2010</v>
      </c>
      <c r="J127" s="10" t="str">
        <f>'(FnCalls 1)'!G14</f>
        <v>Q1 2011</v>
      </c>
      <c r="K127" s="10" t="str">
        <f>'(FnCalls 1)'!G15</f>
        <v>Q2 2011</v>
      </c>
      <c r="L127" s="10" t="str">
        <f>'(FnCalls 1)'!G16</f>
        <v>Q3 2011</v>
      </c>
      <c r="M127" s="11" t="str">
        <f>'(FnCalls 1)'!G17</f>
        <v>Q4 2011</v>
      </c>
    </row>
    <row r="128" spans="1:13" ht="12.75" customHeight="1" x14ac:dyDescent="0.2">
      <c r="A128" s="90"/>
      <c r="B128" s="212">
        <f t="shared" ref="B128:I128" si="14">B131</f>
        <v>-1.75</v>
      </c>
      <c r="C128" s="212">
        <f t="shared" si="14"/>
        <v>-1.5</v>
      </c>
      <c r="D128" s="212">
        <f t="shared" si="14"/>
        <v>-1.25</v>
      </c>
      <c r="E128" s="212">
        <f t="shared" si="14"/>
        <v>-1</v>
      </c>
      <c r="F128" s="212">
        <f t="shared" si="14"/>
        <v>-0.75</v>
      </c>
      <c r="G128" s="212">
        <f t="shared" si="14"/>
        <v>-0.5</v>
      </c>
      <c r="H128" s="212">
        <f t="shared" si="14"/>
        <v>-0.25</v>
      </c>
      <c r="I128" s="212">
        <f t="shared" si="14"/>
        <v>0</v>
      </c>
      <c r="J128" s="212">
        <f>B134</f>
        <v>0.25</v>
      </c>
      <c r="K128" s="212">
        <f>C134</f>
        <v>0.5</v>
      </c>
      <c r="L128" s="212">
        <f>D134</f>
        <v>0.75</v>
      </c>
      <c r="M128" s="213">
        <f>E134</f>
        <v>1</v>
      </c>
    </row>
    <row r="129" spans="1:13" ht="12.75" customHeight="1" x14ac:dyDescent="0.2">
      <c r="A129" s="1" t="str">
        <f>Labels!B58</f>
        <v>Time History</v>
      </c>
    </row>
    <row r="130" spans="1:13" ht="12.75" customHeight="1" x14ac:dyDescent="0.2">
      <c r="B130" s="9" t="str">
        <f>'(FnCalls 1)'!G6</f>
        <v>Q1 2009</v>
      </c>
      <c r="C130" s="10" t="str">
        <f>'(FnCalls 1)'!G7</f>
        <v>Q2 2009</v>
      </c>
      <c r="D130" s="10" t="str">
        <f>'(FnCalls 1)'!G8</f>
        <v>Q3 2009</v>
      </c>
      <c r="E130" s="10" t="str">
        <f>'(FnCalls 1)'!G9</f>
        <v>Q4 2009</v>
      </c>
      <c r="F130" s="10" t="str">
        <f>'(FnCalls 1)'!G10</f>
        <v>Q1 2010</v>
      </c>
      <c r="G130" s="10" t="str">
        <f>'(FnCalls 1)'!G11</f>
        <v>Q2 2010</v>
      </c>
      <c r="H130" s="10" t="str">
        <f>'(FnCalls 1)'!G12</f>
        <v>Q3 2010</v>
      </c>
      <c r="I130" s="11" t="str">
        <f>'(FnCalls 1)'!G13</f>
        <v>Q4 2010</v>
      </c>
    </row>
    <row r="131" spans="1:13" ht="12.75" customHeight="1" x14ac:dyDescent="0.2">
      <c r="A131" s="90"/>
      <c r="B131" s="212">
        <f t="shared" ref="B131:H131" si="15">C131-1/4</f>
        <v>-1.75</v>
      </c>
      <c r="C131" s="212">
        <f t="shared" si="15"/>
        <v>-1.5</v>
      </c>
      <c r="D131" s="212">
        <f t="shared" si="15"/>
        <v>-1.25</v>
      </c>
      <c r="E131" s="212">
        <f t="shared" si="15"/>
        <v>-1</v>
      </c>
      <c r="F131" s="212">
        <f t="shared" si="15"/>
        <v>-0.75</v>
      </c>
      <c r="G131" s="212">
        <f t="shared" si="15"/>
        <v>-0.5</v>
      </c>
      <c r="H131" s="212">
        <f t="shared" si="15"/>
        <v>-0.25</v>
      </c>
      <c r="I131" s="213">
        <f>1/4-1/4</f>
        <v>0</v>
      </c>
    </row>
    <row r="132" spans="1:13" ht="12.75" customHeight="1" x14ac:dyDescent="0.2">
      <c r="A132" s="1" t="str">
        <f>Labels!B61</f>
        <v>Time Plan</v>
      </c>
    </row>
    <row r="133" spans="1:13" ht="12.75" customHeight="1" x14ac:dyDescent="0.2">
      <c r="B133" s="9" t="str">
        <f>'(FnCalls 1)'!G14</f>
        <v>Q1 2011</v>
      </c>
      <c r="C133" s="10" t="str">
        <f>'(FnCalls 1)'!G15</f>
        <v>Q2 2011</v>
      </c>
      <c r="D133" s="10" t="str">
        <f>'(FnCalls 1)'!G16</f>
        <v>Q3 2011</v>
      </c>
      <c r="E133" s="11" t="str">
        <f>'(FnCalls 1)'!G17</f>
        <v>Q4 2011</v>
      </c>
    </row>
    <row r="134" spans="1:13" ht="12.75" customHeight="1" x14ac:dyDescent="0.2">
      <c r="A134" s="90"/>
      <c r="B134" s="212">
        <f>1/4</f>
        <v>0.25</v>
      </c>
      <c r="C134" s="212">
        <f>B134+1/4</f>
        <v>0.5</v>
      </c>
      <c r="D134" s="212">
        <f>C134+1/4</f>
        <v>0.75</v>
      </c>
      <c r="E134" s="213">
        <f>D134+1/4</f>
        <v>1</v>
      </c>
    </row>
    <row r="135" spans="1:13" ht="12.75" customHeight="1" x14ac:dyDescent="0.2">
      <c r="A135" s="1" t="str">
        <f>Labels!B49</f>
        <v>Seasonal Basis</v>
      </c>
    </row>
    <row r="136" spans="1:13" ht="12.75" customHeight="1" x14ac:dyDescent="0.2">
      <c r="B136" s="9" t="str">
        <f>'(FnCalls 1)'!G6</f>
        <v>Q1 2009</v>
      </c>
      <c r="C136" s="10" t="str">
        <f>'(FnCalls 1)'!G7</f>
        <v>Q2 2009</v>
      </c>
      <c r="D136" s="10" t="str">
        <f>'(FnCalls 1)'!G8</f>
        <v>Q3 2009</v>
      </c>
      <c r="E136" s="10" t="str">
        <f>'(FnCalls 1)'!G9</f>
        <v>Q4 2009</v>
      </c>
      <c r="F136" s="10" t="str">
        <f>'(FnCalls 1)'!G10</f>
        <v>Q1 2010</v>
      </c>
      <c r="G136" s="10" t="str">
        <f>'(FnCalls 1)'!G11</f>
        <v>Q2 2010</v>
      </c>
      <c r="H136" s="10" t="str">
        <f>'(FnCalls 1)'!G12</f>
        <v>Q3 2010</v>
      </c>
      <c r="I136" s="10" t="str">
        <f>'(FnCalls 1)'!G13</f>
        <v>Q4 2010</v>
      </c>
      <c r="J136" s="10" t="str">
        <f>'(FnCalls 1)'!G14</f>
        <v>Q1 2011</v>
      </c>
      <c r="K136" s="10" t="str">
        <f>'(FnCalls 1)'!G15</f>
        <v>Q2 2011</v>
      </c>
      <c r="L136" s="10" t="str">
        <f>'(FnCalls 1)'!G16</f>
        <v>Q3 2011</v>
      </c>
      <c r="M136" s="11" t="str">
        <f>'(FnCalls 1)'!G17</f>
        <v>Q4 2011</v>
      </c>
    </row>
    <row r="137" spans="1:13" ht="12.75" customHeight="1" x14ac:dyDescent="0.2">
      <c r="A137" s="49" t="str">
        <f>Labels!B114</f>
        <v>Q1</v>
      </c>
      <c r="B137" s="99">
        <f>1</f>
        <v>1</v>
      </c>
      <c r="C137" s="99">
        <f>-1/(4-1)</f>
        <v>-0.33333333333333331</v>
      </c>
      <c r="D137" s="99">
        <f>-1/(4-1)</f>
        <v>-0.33333333333333331</v>
      </c>
      <c r="E137" s="99">
        <f>-1/(4-1)</f>
        <v>-0.33333333333333331</v>
      </c>
      <c r="F137" s="99">
        <f>1</f>
        <v>1</v>
      </c>
      <c r="G137" s="99">
        <f>-1/(4-1)</f>
        <v>-0.33333333333333331</v>
      </c>
      <c r="H137" s="99">
        <f>-1/(4-1)</f>
        <v>-0.33333333333333331</v>
      </c>
      <c r="I137" s="99">
        <f>-1/(4-1)</f>
        <v>-0.33333333333333331</v>
      </c>
      <c r="J137" s="99">
        <f>1</f>
        <v>1</v>
      </c>
      <c r="K137" s="99">
        <f>-1/(4-1)</f>
        <v>-0.33333333333333331</v>
      </c>
      <c r="L137" s="99">
        <f>-1/(4-1)</f>
        <v>-0.33333333333333331</v>
      </c>
      <c r="M137" s="100">
        <f>-1/(4-1)</f>
        <v>-0.33333333333333331</v>
      </c>
    </row>
    <row r="138" spans="1:13" ht="12.75" customHeight="1" x14ac:dyDescent="0.2">
      <c r="A138" s="57" t="str">
        <f>Labels!B115</f>
        <v>Q2</v>
      </c>
      <c r="B138" s="217">
        <f>-1/(4-1)</f>
        <v>-0.33333333333333331</v>
      </c>
      <c r="C138" s="217">
        <f>1</f>
        <v>1</v>
      </c>
      <c r="D138" s="217">
        <f>-1/(4-1)</f>
        <v>-0.33333333333333331</v>
      </c>
      <c r="E138" s="217">
        <f>-1/(4-1)</f>
        <v>-0.33333333333333331</v>
      </c>
      <c r="F138" s="217">
        <f>-1/(4-1)</f>
        <v>-0.33333333333333331</v>
      </c>
      <c r="G138" s="217">
        <f>1</f>
        <v>1</v>
      </c>
      <c r="H138" s="217">
        <f>-1/(4-1)</f>
        <v>-0.33333333333333331</v>
      </c>
      <c r="I138" s="217">
        <f>-1/(4-1)</f>
        <v>-0.33333333333333331</v>
      </c>
      <c r="J138" s="217">
        <f>-1/(4-1)</f>
        <v>-0.33333333333333331</v>
      </c>
      <c r="K138" s="217">
        <f>1</f>
        <v>1</v>
      </c>
      <c r="L138" s="217">
        <f>-1/(4-1)</f>
        <v>-0.33333333333333331</v>
      </c>
      <c r="M138" s="218">
        <f>-1/(4-1)</f>
        <v>-0.33333333333333331</v>
      </c>
    </row>
    <row r="139" spans="1:13" ht="12.75" customHeight="1" x14ac:dyDescent="0.2">
      <c r="A139" s="57" t="str">
        <f>Labels!B116</f>
        <v>Q3</v>
      </c>
      <c r="B139" s="217">
        <f>-1/(4-1)</f>
        <v>-0.33333333333333331</v>
      </c>
      <c r="C139" s="217">
        <f>-1/(4-1)</f>
        <v>-0.33333333333333331</v>
      </c>
      <c r="D139" s="217">
        <f>1</f>
        <v>1</v>
      </c>
      <c r="E139" s="217">
        <f>-1/(4-1)</f>
        <v>-0.33333333333333331</v>
      </c>
      <c r="F139" s="217">
        <f>-1/(4-1)</f>
        <v>-0.33333333333333331</v>
      </c>
      <c r="G139" s="217">
        <f>-1/(4-1)</f>
        <v>-0.33333333333333331</v>
      </c>
      <c r="H139" s="217">
        <f>1</f>
        <v>1</v>
      </c>
      <c r="I139" s="217">
        <f>-1/(4-1)</f>
        <v>-0.33333333333333331</v>
      </c>
      <c r="J139" s="217">
        <f>-1/(4-1)</f>
        <v>-0.33333333333333331</v>
      </c>
      <c r="K139" s="217">
        <f>-1/(4-1)</f>
        <v>-0.33333333333333331</v>
      </c>
      <c r="L139" s="217">
        <f>1</f>
        <v>1</v>
      </c>
      <c r="M139" s="218">
        <f>-1/(4-1)</f>
        <v>-0.33333333333333331</v>
      </c>
    </row>
    <row r="140" spans="1:13" ht="12.75" customHeight="1" x14ac:dyDescent="0.2">
      <c r="A140" s="111" t="str">
        <f>Labels!B117</f>
        <v>Q4</v>
      </c>
      <c r="B140" s="112">
        <f>-1/(4-1)</f>
        <v>-0.33333333333333331</v>
      </c>
      <c r="C140" s="112">
        <f>-1/(4-1)</f>
        <v>-0.33333333333333331</v>
      </c>
      <c r="D140" s="112">
        <f>-1/(4-1)</f>
        <v>-0.33333333333333331</v>
      </c>
      <c r="E140" s="112">
        <f>1</f>
        <v>1</v>
      </c>
      <c r="F140" s="112">
        <f>-1/(4-1)</f>
        <v>-0.33333333333333331</v>
      </c>
      <c r="G140" s="112">
        <f>-1/(4-1)</f>
        <v>-0.33333333333333331</v>
      </c>
      <c r="H140" s="112">
        <f>-1/(4-1)</f>
        <v>-0.33333333333333331</v>
      </c>
      <c r="I140" s="112">
        <f>1</f>
        <v>1</v>
      </c>
      <c r="J140" s="112">
        <f>-1/(4-1)</f>
        <v>-0.33333333333333331</v>
      </c>
      <c r="K140" s="112">
        <f>-1/(4-1)</f>
        <v>-0.33333333333333331</v>
      </c>
      <c r="L140" s="112">
        <f>-1/(4-1)</f>
        <v>-0.33333333333333331</v>
      </c>
      <c r="M140" s="113">
        <f>1</f>
        <v>1</v>
      </c>
    </row>
    <row r="141" spans="1:13" ht="12.75" customHeight="1" x14ac:dyDescent="0.2">
      <c r="A141" s="1" t="str">
        <f>Labels!B69</f>
        <v>Units History Raw Slope</v>
      </c>
    </row>
    <row r="142" spans="1:13" ht="12.75" customHeight="1" x14ac:dyDescent="0.2">
      <c r="B142" s="48" t="str">
        <f>Labels!B111</f>
        <v>Drill Press</v>
      </c>
    </row>
    <row r="143" spans="1:13" ht="12.75" customHeight="1" x14ac:dyDescent="0.2">
      <c r="A143" s="49" t="str">
        <f>Labels!B100</f>
        <v>East</v>
      </c>
      <c r="B143" s="173"/>
    </row>
    <row r="144" spans="1:13" ht="12.75" customHeight="1" x14ac:dyDescent="0.2">
      <c r="A144" s="52" t="str">
        <f>"   "&amp;Labels!B92</f>
        <v xml:space="preserve">   Direct</v>
      </c>
      <c r="B144" s="174"/>
    </row>
    <row r="145" spans="1:6" ht="12.75" customHeight="1" x14ac:dyDescent="0.2">
      <c r="A145" s="55" t="str">
        <f>"      "&amp;Labels!B96</f>
        <v xml:space="preserve">      Direct</v>
      </c>
      <c r="B145" s="175">
        <f>IF(B118=0,'(FnCalls 1)'!E27,IF(B118=1,'(FnCalls 1)'!E39,IF(B118=2,'(FnCalls 1)'!E51,IF(B118=3,'(FnCalls 1)'!E63,'(FnCalls 1)'!E75))))</f>
        <v>0</v>
      </c>
    </row>
    <row r="146" spans="1:6" ht="12.75" customHeight="1" x14ac:dyDescent="0.2">
      <c r="A146" s="55" t="str">
        <f>"      "&amp;Labels!B97</f>
        <v xml:space="preserve">      Indirect</v>
      </c>
      <c r="B146" s="175">
        <f>IF(B119=0,'(FnCalls 1)'!E327,IF(B119=1,'(FnCalls 1)'!E339,IF(B119=2,'(FnCalls 1)'!E351,IF(B119=3,'(FnCalls 1)'!E363,'(FnCalls 1)'!E375))))</f>
        <v>0</v>
      </c>
    </row>
    <row r="147" spans="1:6" ht="12.75" customHeight="1" x14ac:dyDescent="0.2">
      <c r="A147" s="52" t="str">
        <f>"   "&amp;Labels!B93</f>
        <v xml:space="preserve">   Indirect</v>
      </c>
      <c r="B147" s="174"/>
    </row>
    <row r="148" spans="1:6" ht="12.75" customHeight="1" x14ac:dyDescent="0.2">
      <c r="A148" s="55" t="str">
        <f>"      "&amp;Labels!B96</f>
        <v xml:space="preserve">      Direct</v>
      </c>
      <c r="B148" s="175">
        <f>IF(B121=0,'(FnCalls 1)'!E227,IF(B121=1,'(FnCalls 1)'!E239,IF(B121=2,'(FnCalls 1)'!E251,IF(B121=3,'(FnCalls 1)'!E263,'(FnCalls 1)'!E275))))</f>
        <v>0</v>
      </c>
    </row>
    <row r="149" spans="1:6" ht="12.75" customHeight="1" x14ac:dyDescent="0.2">
      <c r="A149" s="55" t="str">
        <f>"      "&amp;Labels!B97</f>
        <v xml:space="preserve">      Indirect</v>
      </c>
      <c r="B149" s="175">
        <f>IF(B122=0,'(FnCalls 1)'!E527,IF(B122=1,'(FnCalls 1)'!E539,IF(B122=2,'(FnCalls 1)'!E551,IF(B122=3,'(FnCalls 1)'!E563,'(FnCalls 1)'!E575))))</f>
        <v>0</v>
      </c>
    </row>
    <row r="150" spans="1:6" ht="12.75" customHeight="1" x14ac:dyDescent="0.2">
      <c r="A150" s="57" t="str">
        <f>Labels!B101</f>
        <v>West</v>
      </c>
      <c r="B150" s="221"/>
    </row>
    <row r="151" spans="1:6" ht="12.75" customHeight="1" x14ac:dyDescent="0.2">
      <c r="A151" s="52" t="str">
        <f>"   "&amp;Labels!B92</f>
        <v xml:space="preserve">   Direct</v>
      </c>
      <c r="B151" s="174"/>
    </row>
    <row r="152" spans="1:6" ht="12.75" customHeight="1" x14ac:dyDescent="0.2">
      <c r="A152" s="55" t="str">
        <f>"      "&amp;Labels!B96</f>
        <v xml:space="preserve">      Direct</v>
      </c>
      <c r="B152" s="175">
        <f>IF(C118=0,'(FnCalls 1)'!E127,IF(C118=1,'(FnCalls 1)'!E139,IF(C118=2,'(FnCalls 1)'!E151,IF(C118=3,'(FnCalls 1)'!E163,'(FnCalls 1)'!E175))))</f>
        <v>0</v>
      </c>
    </row>
    <row r="153" spans="1:6" ht="12.75" customHeight="1" x14ac:dyDescent="0.2">
      <c r="A153" s="55" t="str">
        <f>"      "&amp;Labels!B97</f>
        <v xml:space="preserve">      Indirect</v>
      </c>
      <c r="B153" s="175">
        <f>IF(C119=0,'(FnCalls 1)'!E627,IF(C119=1,'(FnCalls 1)'!E639,IF(C119=2,'(FnCalls 1)'!E651,IF(C119=3,'(FnCalls 1)'!E663,'(FnCalls 1)'!E675))))</f>
        <v>0</v>
      </c>
    </row>
    <row r="154" spans="1:6" ht="12.75" customHeight="1" x14ac:dyDescent="0.2">
      <c r="A154" s="52" t="str">
        <f>"   "&amp;Labels!B93</f>
        <v xml:space="preserve">   Indirect</v>
      </c>
      <c r="B154" s="174"/>
    </row>
    <row r="155" spans="1:6" ht="12.75" customHeight="1" x14ac:dyDescent="0.2">
      <c r="A155" s="55" t="str">
        <f>"      "&amp;Labels!B96</f>
        <v xml:space="preserve">      Direct</v>
      </c>
      <c r="B155" s="175">
        <f>IF(C121=0,'(FnCalls 1)'!E427,IF(C121=1,'(FnCalls 1)'!E439,IF(C121=2,'(FnCalls 1)'!E451,IF(C121=3,'(FnCalls 1)'!E463,'(FnCalls 1)'!E475))))</f>
        <v>0</v>
      </c>
    </row>
    <row r="156" spans="1:6" ht="12.75" customHeight="1" x14ac:dyDescent="0.2">
      <c r="A156" s="59" t="str">
        <f>"      "&amp;Labels!B97</f>
        <v xml:space="preserve">      Indirect</v>
      </c>
      <c r="B156" s="176">
        <f>IF(C122=0,'(FnCalls 1)'!E727,IF(C122=1,'(FnCalls 1)'!E739,IF(C122=2,'(FnCalls 1)'!E751,IF(C122=3,'(FnCalls 1)'!E763,'(FnCalls 1)'!E775))))</f>
        <v>0</v>
      </c>
    </row>
    <row r="157" spans="1:6" ht="12.75" customHeight="1" x14ac:dyDescent="0.2">
      <c r="A157" s="1" t="str">
        <f>Labels!B74</f>
        <v>Units Season Raw Coeffs</v>
      </c>
    </row>
    <row r="158" spans="1:6" ht="12.75" customHeight="1" x14ac:dyDescent="0.2">
      <c r="B158" s="9" t="str">
        <f>Labels!B114</f>
        <v>Q1</v>
      </c>
      <c r="C158" s="10" t="str">
        <f>Labels!B115</f>
        <v>Q2</v>
      </c>
      <c r="D158" s="10" t="str">
        <f>Labels!B116</f>
        <v>Q3</v>
      </c>
      <c r="E158" s="10" t="str">
        <f>Labels!B117</f>
        <v>Q4</v>
      </c>
      <c r="F158" s="48" t="str">
        <f>Labels!C113</f>
        <v>Total</v>
      </c>
    </row>
    <row r="159" spans="1:6" ht="12.75" customHeight="1" x14ac:dyDescent="0.2">
      <c r="A159" s="49" t="str">
        <f>Labels!B111</f>
        <v>Drill Press</v>
      </c>
      <c r="B159" s="182"/>
      <c r="C159" s="182"/>
      <c r="D159" s="182"/>
      <c r="E159" s="182"/>
      <c r="F159" s="222"/>
    </row>
    <row r="160" spans="1:6" ht="12.75" customHeight="1" x14ac:dyDescent="0.2">
      <c r="A160" s="52" t="str">
        <f>"   "&amp;Labels!B100</f>
        <v xml:space="preserve">   East</v>
      </c>
      <c r="B160" s="183"/>
      <c r="C160" s="183"/>
      <c r="D160" s="183"/>
      <c r="E160" s="183"/>
      <c r="F160" s="223"/>
    </row>
    <row r="161" spans="1:6" ht="12.75" customHeight="1" x14ac:dyDescent="0.2">
      <c r="A161" s="55" t="str">
        <f>"      "&amp;Labels!B92</f>
        <v xml:space="preserve">      Direct</v>
      </c>
      <c r="B161" s="184"/>
      <c r="C161" s="184"/>
      <c r="D161" s="184"/>
      <c r="E161" s="184"/>
      <c r="F161" s="223"/>
    </row>
    <row r="162" spans="1:6" ht="12.75" customHeight="1" x14ac:dyDescent="0.2">
      <c r="A162" s="55" t="str">
        <f>"         "&amp;Labels!B96</f>
        <v xml:space="preserve">         Direct</v>
      </c>
      <c r="B162" s="185">
        <f>IF(B118=0,'(FnCalls 1)'!D87,IF(B118=1,'(FnCalls 1)'!D95,IF(B118=2,'(FnCalls 1)'!D103,IF(B118=3,'(FnCalls 1)'!D111,'(FnCalls 1)'!D119))))</f>
        <v>0</v>
      </c>
      <c r="C162" s="185">
        <f>IF(B118=0,'(FnCalls 1)'!C87,IF(B118=1,'(FnCalls 1)'!C95,IF(B118=2,'(FnCalls 1)'!C103,IF(B118=3,'(FnCalls 1)'!C111,'(FnCalls 1)'!C119))))</f>
        <v>0</v>
      </c>
      <c r="D162" s="185">
        <f>IF(B118=0,'(FnCalls 1)'!B87,IF(B118=1,'(FnCalls 1)'!B95,IF(B118=2,'(FnCalls 1)'!B103,IF(B118=3,'(FnCalls 1)'!B111,'(FnCalls 1)'!B119))))</f>
        <v>0</v>
      </c>
      <c r="E162" s="185">
        <f>IF(B118=0,'(FnCalls 1)'!A87,IF(B118=1,'(FnCalls 1)'!A95,IF(B118=2,'(FnCalls 1)'!A103,IF(B118=3,'(FnCalls 1)'!A111,'(FnCalls 1)'!A119))))</f>
        <v>0</v>
      </c>
      <c r="F162" s="223">
        <f>SUM(B162:E162)</f>
        <v>0</v>
      </c>
    </row>
    <row r="163" spans="1:6" ht="12.75" customHeight="1" x14ac:dyDescent="0.2">
      <c r="A163" s="55" t="str">
        <f>"         "&amp;Labels!B97</f>
        <v xml:space="preserve">         Indirect</v>
      </c>
      <c r="B163" s="185">
        <f>IF(B119=0,'(FnCalls 1)'!D387,IF(B119=1,'(FnCalls 1)'!D395,IF(B119=2,'(FnCalls 1)'!D403,IF(B119=3,'(FnCalls 1)'!D411,'(FnCalls 1)'!D419))))</f>
        <v>0</v>
      </c>
      <c r="C163" s="185">
        <f>IF(B119=0,'(FnCalls 1)'!C387,IF(B119=1,'(FnCalls 1)'!C395,IF(B119=2,'(FnCalls 1)'!C403,IF(B119=3,'(FnCalls 1)'!C411,'(FnCalls 1)'!C419))))</f>
        <v>0</v>
      </c>
      <c r="D163" s="185">
        <f>IF(B119=0,'(FnCalls 1)'!B387,IF(B119=1,'(FnCalls 1)'!B395,IF(B119=2,'(FnCalls 1)'!B403,IF(B119=3,'(FnCalls 1)'!B411,'(FnCalls 1)'!B419))))</f>
        <v>0</v>
      </c>
      <c r="E163" s="185">
        <f>IF(B119=0,'(FnCalls 1)'!A387,IF(B119=1,'(FnCalls 1)'!A395,IF(B119=2,'(FnCalls 1)'!A403,IF(B119=3,'(FnCalls 1)'!A411,'(FnCalls 1)'!A419))))</f>
        <v>0</v>
      </c>
      <c r="F163" s="223">
        <f>SUM(B163:E163)</f>
        <v>0</v>
      </c>
    </row>
    <row r="164" spans="1:6" ht="12.75" customHeight="1" x14ac:dyDescent="0.2">
      <c r="A164" s="55" t="str">
        <f>"         "&amp;Labels!C95</f>
        <v xml:space="preserve">         Total</v>
      </c>
      <c r="B164" s="184">
        <f>SUM(B162:B163)</f>
        <v>0</v>
      </c>
      <c r="C164" s="184">
        <f>SUM(C162:C163)</f>
        <v>0</v>
      </c>
      <c r="D164" s="184">
        <f>SUM(D162:D163)</f>
        <v>0</v>
      </c>
      <c r="E164" s="184">
        <f>SUM(E162:E163)</f>
        <v>0</v>
      </c>
      <c r="F164" s="223">
        <f>SUM(F162:F163)</f>
        <v>0</v>
      </c>
    </row>
    <row r="165" spans="1:6" ht="12.75" customHeight="1" x14ac:dyDescent="0.2">
      <c r="A165" s="55" t="str">
        <f>"      "&amp;Labels!B93</f>
        <v xml:space="preserve">      Indirect</v>
      </c>
      <c r="B165" s="184"/>
      <c r="C165" s="184"/>
      <c r="D165" s="184"/>
      <c r="E165" s="184"/>
      <c r="F165" s="223"/>
    </row>
    <row r="166" spans="1:6" ht="12.75" customHeight="1" x14ac:dyDescent="0.2">
      <c r="A166" s="55" t="str">
        <f>"         "&amp;Labels!B96</f>
        <v xml:space="preserve">         Direct</v>
      </c>
      <c r="B166" s="185">
        <f>IF(B121=0,'(FnCalls 1)'!D287,IF(B121=1,'(FnCalls 1)'!D295,IF(B121=2,'(FnCalls 1)'!D303,IF(B121=3,'(FnCalls 1)'!D311,'(FnCalls 1)'!D319))))</f>
        <v>0</v>
      </c>
      <c r="C166" s="185">
        <f>IF(B121=0,'(FnCalls 1)'!C287,IF(B121=1,'(FnCalls 1)'!C295,IF(B121=2,'(FnCalls 1)'!C303,IF(B121=3,'(FnCalls 1)'!C311,'(FnCalls 1)'!C319))))</f>
        <v>0</v>
      </c>
      <c r="D166" s="185">
        <f>IF(B121=0,'(FnCalls 1)'!B287,IF(B121=1,'(FnCalls 1)'!B295,IF(B121=2,'(FnCalls 1)'!B303,IF(B121=3,'(FnCalls 1)'!B311,'(FnCalls 1)'!B319))))</f>
        <v>0</v>
      </c>
      <c r="E166" s="185">
        <f>IF(B121=0,'(FnCalls 1)'!A287,IF(B121=1,'(FnCalls 1)'!A295,IF(B121=2,'(FnCalls 1)'!A303,IF(B121=3,'(FnCalls 1)'!A311,'(FnCalls 1)'!A319))))</f>
        <v>0</v>
      </c>
      <c r="F166" s="223">
        <f>SUM(B166:E166)</f>
        <v>0</v>
      </c>
    </row>
    <row r="167" spans="1:6" ht="12.75" customHeight="1" x14ac:dyDescent="0.2">
      <c r="A167" s="55" t="str">
        <f>"         "&amp;Labels!B97</f>
        <v xml:space="preserve">         Indirect</v>
      </c>
      <c r="B167" s="185">
        <f>IF(B122=0,'(FnCalls 1)'!D587,IF(B122=1,'(FnCalls 1)'!D595,IF(B122=2,'(FnCalls 1)'!D603,IF(B122=3,'(FnCalls 1)'!D611,'(FnCalls 1)'!D619))))</f>
        <v>0</v>
      </c>
      <c r="C167" s="185">
        <f>IF(B122=0,'(FnCalls 1)'!C587,IF(B122=1,'(FnCalls 1)'!C595,IF(B122=2,'(FnCalls 1)'!C603,IF(B122=3,'(FnCalls 1)'!C611,'(FnCalls 1)'!C619))))</f>
        <v>0</v>
      </c>
      <c r="D167" s="185">
        <f>IF(B122=0,'(FnCalls 1)'!B587,IF(B122=1,'(FnCalls 1)'!B595,IF(B122=2,'(FnCalls 1)'!B603,IF(B122=3,'(FnCalls 1)'!B611,'(FnCalls 1)'!B619))))</f>
        <v>0</v>
      </c>
      <c r="E167" s="185">
        <f>IF(B122=0,'(FnCalls 1)'!A587,IF(B122=1,'(FnCalls 1)'!A595,IF(B122=2,'(FnCalls 1)'!A603,IF(B122=3,'(FnCalls 1)'!A611,'(FnCalls 1)'!A619))))</f>
        <v>0</v>
      </c>
      <c r="F167" s="223">
        <f>SUM(B167:E167)</f>
        <v>0</v>
      </c>
    </row>
    <row r="168" spans="1:6" ht="12.75" customHeight="1" x14ac:dyDescent="0.2">
      <c r="A168" s="55" t="str">
        <f>"         "&amp;Labels!C95</f>
        <v xml:space="preserve">         Total</v>
      </c>
      <c r="B168" s="184">
        <f>SUM(B166:B167)</f>
        <v>0</v>
      </c>
      <c r="C168" s="184">
        <f>SUM(C166:C167)</f>
        <v>0</v>
      </c>
      <c r="D168" s="184">
        <f>SUM(D166:D167)</f>
        <v>0</v>
      </c>
      <c r="E168" s="184">
        <f>SUM(E166:E167)</f>
        <v>0</v>
      </c>
      <c r="F168" s="223">
        <f>SUM(F166:F167)</f>
        <v>0</v>
      </c>
    </row>
    <row r="169" spans="1:6" ht="12.75" customHeight="1" x14ac:dyDescent="0.2">
      <c r="A169" s="52" t="str">
        <f>"      "&amp;Labels!C91</f>
        <v xml:space="preserve">      Total</v>
      </c>
      <c r="B169" s="183">
        <f>SUM(B164,B168)</f>
        <v>0</v>
      </c>
      <c r="C169" s="183">
        <f>SUM(C164,C168)</f>
        <v>0</v>
      </c>
      <c r="D169" s="183">
        <f>SUM(D164,D168)</f>
        <v>0</v>
      </c>
      <c r="E169" s="183">
        <f>SUM(E164,E168)</f>
        <v>0</v>
      </c>
      <c r="F169" s="223">
        <f>SUM(F164,F168)</f>
        <v>0</v>
      </c>
    </row>
    <row r="170" spans="1:6" ht="12.75" customHeight="1" x14ac:dyDescent="0.2">
      <c r="A170" s="55" t="str">
        <f>"         "&amp;Labels!B96</f>
        <v xml:space="preserve">         Direct</v>
      </c>
      <c r="B170" s="185">
        <f t="shared" ref="B170:F172" si="16">SUM(B162,B166)</f>
        <v>0</v>
      </c>
      <c r="C170" s="185">
        <f t="shared" si="16"/>
        <v>0</v>
      </c>
      <c r="D170" s="185">
        <f t="shared" si="16"/>
        <v>0</v>
      </c>
      <c r="E170" s="185">
        <f t="shared" si="16"/>
        <v>0</v>
      </c>
      <c r="F170" s="223">
        <f t="shared" si="16"/>
        <v>0</v>
      </c>
    </row>
    <row r="171" spans="1:6" ht="12.75" customHeight="1" x14ac:dyDescent="0.2">
      <c r="A171" s="55" t="str">
        <f>"         "&amp;Labels!B97</f>
        <v xml:space="preserve">         Indirect</v>
      </c>
      <c r="B171" s="185">
        <f t="shared" si="16"/>
        <v>0</v>
      </c>
      <c r="C171" s="185">
        <f t="shared" si="16"/>
        <v>0</v>
      </c>
      <c r="D171" s="185">
        <f t="shared" si="16"/>
        <v>0</v>
      </c>
      <c r="E171" s="185">
        <f t="shared" si="16"/>
        <v>0</v>
      </c>
      <c r="F171" s="223">
        <f t="shared" si="16"/>
        <v>0</v>
      </c>
    </row>
    <row r="172" spans="1:6" ht="12.75" customHeight="1" x14ac:dyDescent="0.2">
      <c r="A172" s="55" t="str">
        <f>"         "&amp;Labels!C95</f>
        <v xml:space="preserve">         Total</v>
      </c>
      <c r="B172" s="184">
        <f t="shared" si="16"/>
        <v>0</v>
      </c>
      <c r="C172" s="184">
        <f t="shared" si="16"/>
        <v>0</v>
      </c>
      <c r="D172" s="184">
        <f t="shared" si="16"/>
        <v>0</v>
      </c>
      <c r="E172" s="184">
        <f t="shared" si="16"/>
        <v>0</v>
      </c>
      <c r="F172" s="223">
        <f t="shared" si="16"/>
        <v>0</v>
      </c>
    </row>
    <row r="173" spans="1:6" ht="12.75" customHeight="1" x14ac:dyDescent="0.2">
      <c r="A173" s="52" t="str">
        <f>"   "&amp;Labels!B101</f>
        <v xml:space="preserve">   West</v>
      </c>
      <c r="B173" s="183"/>
      <c r="C173" s="183"/>
      <c r="D173" s="183"/>
      <c r="E173" s="183"/>
      <c r="F173" s="223"/>
    </row>
    <row r="174" spans="1:6" ht="12.75" customHeight="1" x14ac:dyDescent="0.2">
      <c r="A174" s="55" t="str">
        <f>"      "&amp;Labels!B92</f>
        <v xml:space="preserve">      Direct</v>
      </c>
      <c r="B174" s="184"/>
      <c r="C174" s="184"/>
      <c r="D174" s="184"/>
      <c r="E174" s="184"/>
      <c r="F174" s="223"/>
    </row>
    <row r="175" spans="1:6" ht="12.75" customHeight="1" x14ac:dyDescent="0.2">
      <c r="A175" s="55" t="str">
        <f>"         "&amp;Labels!B96</f>
        <v xml:space="preserve">         Direct</v>
      </c>
      <c r="B175" s="185">
        <f>IF(C118=0,'(FnCalls 1)'!D187,IF(C118=1,'(FnCalls 1)'!D195,IF(C118=2,'(FnCalls 1)'!D203,IF(C118=3,'(FnCalls 1)'!D211,'(FnCalls 1)'!D219))))</f>
        <v>0</v>
      </c>
      <c r="C175" s="185">
        <f>IF(C118=0,'(FnCalls 1)'!C187,IF(C118=1,'(FnCalls 1)'!C195,IF(C118=2,'(FnCalls 1)'!C203,IF(C118=3,'(FnCalls 1)'!C211,'(FnCalls 1)'!C219))))</f>
        <v>0</v>
      </c>
      <c r="D175" s="185">
        <f>IF(C118=0,'(FnCalls 1)'!B187,IF(C118=1,'(FnCalls 1)'!B195,IF(C118=2,'(FnCalls 1)'!B203,IF(C118=3,'(FnCalls 1)'!B211,'(FnCalls 1)'!B219))))</f>
        <v>0</v>
      </c>
      <c r="E175" s="185">
        <f>IF(C118=0,'(FnCalls 1)'!A187,IF(C118=1,'(FnCalls 1)'!A195,IF(C118=2,'(FnCalls 1)'!A203,IF(C118=3,'(FnCalls 1)'!A211,'(FnCalls 1)'!A219))))</f>
        <v>0</v>
      </c>
      <c r="F175" s="223">
        <f>SUM(B175:E175)</f>
        <v>0</v>
      </c>
    </row>
    <row r="176" spans="1:6" ht="12.75" customHeight="1" x14ac:dyDescent="0.2">
      <c r="A176" s="55" t="str">
        <f>"         "&amp;Labels!B97</f>
        <v xml:space="preserve">         Indirect</v>
      </c>
      <c r="B176" s="185">
        <f>IF(C119=0,'(FnCalls 1)'!D687,IF(C119=1,'(FnCalls 1)'!D695,IF(C119=2,'(FnCalls 1)'!D703,IF(C119=3,'(FnCalls 1)'!D711,'(FnCalls 1)'!D719))))</f>
        <v>0</v>
      </c>
      <c r="C176" s="185">
        <f>IF(C119=0,'(FnCalls 1)'!C687,IF(C119=1,'(FnCalls 1)'!C695,IF(C119=2,'(FnCalls 1)'!C703,IF(C119=3,'(FnCalls 1)'!C711,'(FnCalls 1)'!C719))))</f>
        <v>0</v>
      </c>
      <c r="D176" s="185">
        <f>IF(C119=0,'(FnCalls 1)'!B687,IF(C119=1,'(FnCalls 1)'!B695,IF(C119=2,'(FnCalls 1)'!B703,IF(C119=3,'(FnCalls 1)'!B711,'(FnCalls 1)'!B719))))</f>
        <v>0</v>
      </c>
      <c r="E176" s="185">
        <f>IF(C119=0,'(FnCalls 1)'!A687,IF(C119=1,'(FnCalls 1)'!A695,IF(C119=2,'(FnCalls 1)'!A703,IF(C119=3,'(FnCalls 1)'!A711,'(FnCalls 1)'!A719))))</f>
        <v>0</v>
      </c>
      <c r="F176" s="223">
        <f>SUM(B176:E176)</f>
        <v>0</v>
      </c>
    </row>
    <row r="177" spans="1:6" ht="12.75" customHeight="1" x14ac:dyDescent="0.2">
      <c r="A177" s="55" t="str">
        <f>"         "&amp;Labels!C95</f>
        <v xml:space="preserve">         Total</v>
      </c>
      <c r="B177" s="184">
        <f>SUM(B175:B176)</f>
        <v>0</v>
      </c>
      <c r="C177" s="184">
        <f>SUM(C175:C176)</f>
        <v>0</v>
      </c>
      <c r="D177" s="184">
        <f>SUM(D175:D176)</f>
        <v>0</v>
      </c>
      <c r="E177" s="184">
        <f>SUM(E175:E176)</f>
        <v>0</v>
      </c>
      <c r="F177" s="223">
        <f>SUM(F175:F176)</f>
        <v>0</v>
      </c>
    </row>
    <row r="178" spans="1:6" ht="12.75" customHeight="1" x14ac:dyDescent="0.2">
      <c r="A178" s="55" t="str">
        <f>"      "&amp;Labels!B93</f>
        <v xml:space="preserve">      Indirect</v>
      </c>
      <c r="B178" s="184"/>
      <c r="C178" s="184"/>
      <c r="D178" s="184"/>
      <c r="E178" s="184"/>
      <c r="F178" s="223"/>
    </row>
    <row r="179" spans="1:6" ht="12.75" customHeight="1" x14ac:dyDescent="0.2">
      <c r="A179" s="55" t="str">
        <f>"         "&amp;Labels!B96</f>
        <v xml:space="preserve">         Direct</v>
      </c>
      <c r="B179" s="185">
        <f>IF(C121=0,'(FnCalls 1)'!D487,IF(C121=1,'(FnCalls 1)'!D495,IF(C121=2,'(FnCalls 1)'!D503,IF(C121=3,'(FnCalls 1)'!D511,'(FnCalls 1)'!D519))))</f>
        <v>0</v>
      </c>
      <c r="C179" s="185">
        <f>IF(C121=0,'(FnCalls 1)'!C487,IF(C121=1,'(FnCalls 1)'!C495,IF(C121=2,'(FnCalls 1)'!C503,IF(C121=3,'(FnCalls 1)'!C511,'(FnCalls 1)'!C519))))</f>
        <v>0</v>
      </c>
      <c r="D179" s="185">
        <f>IF(C121=0,'(FnCalls 1)'!B487,IF(C121=1,'(FnCalls 1)'!B495,IF(C121=2,'(FnCalls 1)'!B503,IF(C121=3,'(FnCalls 1)'!B511,'(FnCalls 1)'!B519))))</f>
        <v>0</v>
      </c>
      <c r="E179" s="185">
        <f>IF(C121=0,'(FnCalls 1)'!A487,IF(C121=1,'(FnCalls 1)'!A495,IF(C121=2,'(FnCalls 1)'!A503,IF(C121=3,'(FnCalls 1)'!A511,'(FnCalls 1)'!A519))))</f>
        <v>0</v>
      </c>
      <c r="F179" s="223">
        <f>SUM(B179:E179)</f>
        <v>0</v>
      </c>
    </row>
    <row r="180" spans="1:6" ht="12.75" customHeight="1" x14ac:dyDescent="0.2">
      <c r="A180" s="55" t="str">
        <f>"         "&amp;Labels!B97</f>
        <v xml:space="preserve">         Indirect</v>
      </c>
      <c r="B180" s="185">
        <f>IF(C122=0,'(FnCalls 1)'!D787,IF(C122=1,'(FnCalls 1)'!D795,IF(C122=2,'(FnCalls 1)'!D803,IF(C122=3,'(FnCalls 1)'!D811,'(FnCalls 1)'!D819))))</f>
        <v>0</v>
      </c>
      <c r="C180" s="185">
        <f>IF(C122=0,'(FnCalls 1)'!C787,IF(C122=1,'(FnCalls 1)'!C795,IF(C122=2,'(FnCalls 1)'!C803,IF(C122=3,'(FnCalls 1)'!C811,'(FnCalls 1)'!C819))))</f>
        <v>0</v>
      </c>
      <c r="D180" s="185">
        <f>IF(C122=0,'(FnCalls 1)'!B787,IF(C122=1,'(FnCalls 1)'!B795,IF(C122=2,'(FnCalls 1)'!B803,IF(C122=3,'(FnCalls 1)'!B811,'(FnCalls 1)'!B819))))</f>
        <v>0</v>
      </c>
      <c r="E180" s="185">
        <f>IF(C122=0,'(FnCalls 1)'!A787,IF(C122=1,'(FnCalls 1)'!A795,IF(C122=2,'(FnCalls 1)'!A803,IF(C122=3,'(FnCalls 1)'!A811,'(FnCalls 1)'!A819))))</f>
        <v>0</v>
      </c>
      <c r="F180" s="223">
        <f>SUM(B180:E180)</f>
        <v>0</v>
      </c>
    </row>
    <row r="181" spans="1:6" ht="12.75" customHeight="1" x14ac:dyDescent="0.2">
      <c r="A181" s="55" t="str">
        <f>"         "&amp;Labels!C95</f>
        <v xml:space="preserve">         Total</v>
      </c>
      <c r="B181" s="184">
        <f>SUM(B179:B180)</f>
        <v>0</v>
      </c>
      <c r="C181" s="184">
        <f>SUM(C179:C180)</f>
        <v>0</v>
      </c>
      <c r="D181" s="184">
        <f>SUM(D179:D180)</f>
        <v>0</v>
      </c>
      <c r="E181" s="184">
        <f>SUM(E179:E180)</f>
        <v>0</v>
      </c>
      <c r="F181" s="223">
        <f>SUM(F179:F180)</f>
        <v>0</v>
      </c>
    </row>
    <row r="182" spans="1:6" ht="12.75" customHeight="1" x14ac:dyDescent="0.2">
      <c r="A182" s="52" t="str">
        <f>"      "&amp;Labels!C91</f>
        <v xml:space="preserve">      Total</v>
      </c>
      <c r="B182" s="183">
        <f>SUM(B177,B181)</f>
        <v>0</v>
      </c>
      <c r="C182" s="183">
        <f>SUM(C177,C181)</f>
        <v>0</v>
      </c>
      <c r="D182" s="183">
        <f>SUM(D177,D181)</f>
        <v>0</v>
      </c>
      <c r="E182" s="183">
        <f>SUM(E177,E181)</f>
        <v>0</v>
      </c>
      <c r="F182" s="223">
        <f>SUM(F177,F181)</f>
        <v>0</v>
      </c>
    </row>
    <row r="183" spans="1:6" ht="12.75" customHeight="1" x14ac:dyDescent="0.2">
      <c r="A183" s="55" t="str">
        <f>"         "&amp;Labels!B96</f>
        <v xml:space="preserve">         Direct</v>
      </c>
      <c r="B183" s="185">
        <f t="shared" ref="B183:F185" si="17">SUM(B175,B179)</f>
        <v>0</v>
      </c>
      <c r="C183" s="185">
        <f t="shared" si="17"/>
        <v>0</v>
      </c>
      <c r="D183" s="185">
        <f t="shared" si="17"/>
        <v>0</v>
      </c>
      <c r="E183" s="185">
        <f t="shared" si="17"/>
        <v>0</v>
      </c>
      <c r="F183" s="223">
        <f t="shared" si="17"/>
        <v>0</v>
      </c>
    </row>
    <row r="184" spans="1:6" ht="12.75" customHeight="1" x14ac:dyDescent="0.2">
      <c r="A184" s="55" t="str">
        <f>"         "&amp;Labels!B97</f>
        <v xml:space="preserve">         Indirect</v>
      </c>
      <c r="B184" s="185">
        <f t="shared" si="17"/>
        <v>0</v>
      </c>
      <c r="C184" s="185">
        <f t="shared" si="17"/>
        <v>0</v>
      </c>
      <c r="D184" s="185">
        <f t="shared" si="17"/>
        <v>0</v>
      </c>
      <c r="E184" s="185">
        <f t="shared" si="17"/>
        <v>0</v>
      </c>
      <c r="F184" s="223">
        <f t="shared" si="17"/>
        <v>0</v>
      </c>
    </row>
    <row r="185" spans="1:6" ht="12.75" customHeight="1" x14ac:dyDescent="0.2">
      <c r="A185" s="55" t="str">
        <f>"         "&amp;Labels!C95</f>
        <v xml:space="preserve">         Total</v>
      </c>
      <c r="B185" s="184">
        <f t="shared" si="17"/>
        <v>0</v>
      </c>
      <c r="C185" s="184">
        <f t="shared" si="17"/>
        <v>0</v>
      </c>
      <c r="D185" s="184">
        <f t="shared" si="17"/>
        <v>0</v>
      </c>
      <c r="E185" s="184">
        <f t="shared" si="17"/>
        <v>0</v>
      </c>
      <c r="F185" s="223">
        <f t="shared" si="17"/>
        <v>0</v>
      </c>
    </row>
    <row r="186" spans="1:6" ht="12.75" customHeight="1" x14ac:dyDescent="0.2">
      <c r="A186" s="57" t="str">
        <f>"   "&amp;Labels!C99</f>
        <v xml:space="preserve">   Total</v>
      </c>
      <c r="B186" s="224">
        <f>SUM(B169,B182)</f>
        <v>0</v>
      </c>
      <c r="C186" s="224">
        <f>SUM(C169,C182)</f>
        <v>0</v>
      </c>
      <c r="D186" s="224">
        <f>SUM(D169,D182)</f>
        <v>0</v>
      </c>
      <c r="E186" s="224">
        <f>SUM(E169,E182)</f>
        <v>0</v>
      </c>
      <c r="F186" s="223">
        <f>SUM(F169,F182)</f>
        <v>0</v>
      </c>
    </row>
    <row r="187" spans="1:6" ht="12.75" customHeight="1" x14ac:dyDescent="0.2">
      <c r="A187" s="55" t="str">
        <f>"      "&amp;Labels!B92</f>
        <v xml:space="preserve">      Direct</v>
      </c>
      <c r="B187" s="184"/>
      <c r="C187" s="184"/>
      <c r="D187" s="184"/>
      <c r="E187" s="184"/>
      <c r="F187" s="223"/>
    </row>
    <row r="188" spans="1:6" ht="12.75" customHeight="1" x14ac:dyDescent="0.2">
      <c r="A188" s="55" t="str">
        <f>"         "&amp;Labels!B96</f>
        <v xml:space="preserve">         Direct</v>
      </c>
      <c r="B188" s="185">
        <f t="shared" ref="B188:F190" si="18">SUM(B162,B175)</f>
        <v>0</v>
      </c>
      <c r="C188" s="185">
        <f t="shared" si="18"/>
        <v>0</v>
      </c>
      <c r="D188" s="185">
        <f t="shared" si="18"/>
        <v>0</v>
      </c>
      <c r="E188" s="185">
        <f t="shared" si="18"/>
        <v>0</v>
      </c>
      <c r="F188" s="223">
        <f t="shared" si="18"/>
        <v>0</v>
      </c>
    </row>
    <row r="189" spans="1:6" ht="12.75" customHeight="1" x14ac:dyDescent="0.2">
      <c r="A189" s="55" t="str">
        <f>"         "&amp;Labels!B97</f>
        <v xml:space="preserve">         Indirect</v>
      </c>
      <c r="B189" s="185">
        <f t="shared" si="18"/>
        <v>0</v>
      </c>
      <c r="C189" s="185">
        <f t="shared" si="18"/>
        <v>0</v>
      </c>
      <c r="D189" s="185">
        <f t="shared" si="18"/>
        <v>0</v>
      </c>
      <c r="E189" s="185">
        <f t="shared" si="18"/>
        <v>0</v>
      </c>
      <c r="F189" s="223">
        <f t="shared" si="18"/>
        <v>0</v>
      </c>
    </row>
    <row r="190" spans="1:6" ht="12.75" customHeight="1" x14ac:dyDescent="0.2">
      <c r="A190" s="55" t="str">
        <f>"         "&amp;Labels!C95</f>
        <v xml:space="preserve">         Total</v>
      </c>
      <c r="B190" s="184">
        <f t="shared" si="18"/>
        <v>0</v>
      </c>
      <c r="C190" s="184">
        <f t="shared" si="18"/>
        <v>0</v>
      </c>
      <c r="D190" s="184">
        <f t="shared" si="18"/>
        <v>0</v>
      </c>
      <c r="E190" s="184">
        <f t="shared" si="18"/>
        <v>0</v>
      </c>
      <c r="F190" s="223">
        <f t="shared" si="18"/>
        <v>0</v>
      </c>
    </row>
    <row r="191" spans="1:6" ht="12.75" customHeight="1" x14ac:dyDescent="0.2">
      <c r="A191" s="55" t="str">
        <f>"      "&amp;Labels!B93</f>
        <v xml:space="preserve">      Indirect</v>
      </c>
      <c r="B191" s="184"/>
      <c r="C191" s="184"/>
      <c r="D191" s="184"/>
      <c r="E191" s="184"/>
      <c r="F191" s="223"/>
    </row>
    <row r="192" spans="1:6" ht="12.75" customHeight="1" x14ac:dyDescent="0.2">
      <c r="A192" s="55" t="str">
        <f>"         "&amp;Labels!B96</f>
        <v xml:space="preserve">         Direct</v>
      </c>
      <c r="B192" s="185">
        <f t="shared" ref="B192:F197" si="19">SUM(B166,B179)</f>
        <v>0</v>
      </c>
      <c r="C192" s="185">
        <f t="shared" si="19"/>
        <v>0</v>
      </c>
      <c r="D192" s="185">
        <f t="shared" si="19"/>
        <v>0</v>
      </c>
      <c r="E192" s="185">
        <f t="shared" si="19"/>
        <v>0</v>
      </c>
      <c r="F192" s="223">
        <f t="shared" si="19"/>
        <v>0</v>
      </c>
    </row>
    <row r="193" spans="1:6" ht="12.75" customHeight="1" x14ac:dyDescent="0.2">
      <c r="A193" s="55" t="str">
        <f>"         "&amp;Labels!B97</f>
        <v xml:space="preserve">         Indirect</v>
      </c>
      <c r="B193" s="185">
        <f t="shared" si="19"/>
        <v>0</v>
      </c>
      <c r="C193" s="185">
        <f t="shared" si="19"/>
        <v>0</v>
      </c>
      <c r="D193" s="185">
        <f t="shared" si="19"/>
        <v>0</v>
      </c>
      <c r="E193" s="185">
        <f t="shared" si="19"/>
        <v>0</v>
      </c>
      <c r="F193" s="223">
        <f t="shared" si="19"/>
        <v>0</v>
      </c>
    </row>
    <row r="194" spans="1:6" ht="12.75" customHeight="1" x14ac:dyDescent="0.2">
      <c r="A194" s="55" t="str">
        <f>"         "&amp;Labels!C95</f>
        <v xml:space="preserve">         Total</v>
      </c>
      <c r="B194" s="184">
        <f t="shared" si="19"/>
        <v>0</v>
      </c>
      <c r="C194" s="184">
        <f t="shared" si="19"/>
        <v>0</v>
      </c>
      <c r="D194" s="184">
        <f t="shared" si="19"/>
        <v>0</v>
      </c>
      <c r="E194" s="184">
        <f t="shared" si="19"/>
        <v>0</v>
      </c>
      <c r="F194" s="223">
        <f t="shared" si="19"/>
        <v>0</v>
      </c>
    </row>
    <row r="195" spans="1:6" ht="12.75" customHeight="1" x14ac:dyDescent="0.2">
      <c r="A195" s="52" t="str">
        <f>"      "&amp;Labels!C91</f>
        <v xml:space="preserve">      Total</v>
      </c>
      <c r="B195" s="183">
        <f t="shared" si="19"/>
        <v>0</v>
      </c>
      <c r="C195" s="183">
        <f t="shared" si="19"/>
        <v>0</v>
      </c>
      <c r="D195" s="183">
        <f t="shared" si="19"/>
        <v>0</v>
      </c>
      <c r="E195" s="183">
        <f t="shared" si="19"/>
        <v>0</v>
      </c>
      <c r="F195" s="223">
        <f t="shared" si="19"/>
        <v>0</v>
      </c>
    </row>
    <row r="196" spans="1:6" ht="12.75" customHeight="1" x14ac:dyDescent="0.2">
      <c r="A196" s="55" t="str">
        <f>"         "&amp;Labels!B96</f>
        <v xml:space="preserve">         Direct</v>
      </c>
      <c r="B196" s="185">
        <f t="shared" si="19"/>
        <v>0</v>
      </c>
      <c r="C196" s="185">
        <f t="shared" si="19"/>
        <v>0</v>
      </c>
      <c r="D196" s="185">
        <f t="shared" si="19"/>
        <v>0</v>
      </c>
      <c r="E196" s="185">
        <f t="shared" si="19"/>
        <v>0</v>
      </c>
      <c r="F196" s="223">
        <f t="shared" si="19"/>
        <v>0</v>
      </c>
    </row>
    <row r="197" spans="1:6" ht="12.75" customHeight="1" x14ac:dyDescent="0.2">
      <c r="A197" s="55" t="str">
        <f>"         "&amp;Labels!B97</f>
        <v xml:space="preserve">         Indirect</v>
      </c>
      <c r="B197" s="185">
        <f t="shared" si="19"/>
        <v>0</v>
      </c>
      <c r="C197" s="185">
        <f t="shared" si="19"/>
        <v>0</v>
      </c>
      <c r="D197" s="185">
        <f t="shared" si="19"/>
        <v>0</v>
      </c>
      <c r="E197" s="185">
        <f t="shared" si="19"/>
        <v>0</v>
      </c>
      <c r="F197" s="223">
        <f t="shared" si="19"/>
        <v>0</v>
      </c>
    </row>
    <row r="198" spans="1:6" ht="12.75" customHeight="1" x14ac:dyDescent="0.2">
      <c r="A198" s="55" t="str">
        <f>"         "&amp;Labels!C95</f>
        <v xml:space="preserve">         Total</v>
      </c>
      <c r="B198" s="184">
        <f>SUM(B169,B182)</f>
        <v>0</v>
      </c>
      <c r="C198" s="184">
        <f>SUM(C169,C182)</f>
        <v>0</v>
      </c>
      <c r="D198" s="184">
        <f>SUM(D169,D182)</f>
        <v>0</v>
      </c>
      <c r="E198" s="184">
        <f>SUM(E169,E182)</f>
        <v>0</v>
      </c>
      <c r="F198" s="223">
        <f>SUM(F169,F182)</f>
        <v>0</v>
      </c>
    </row>
    <row r="199" spans="1:6" ht="12.75" customHeight="1" x14ac:dyDescent="0.2">
      <c r="A199" s="90" t="str">
        <f>Labels!C110</f>
        <v>Total</v>
      </c>
      <c r="B199" s="225">
        <f>B186</f>
        <v>0</v>
      </c>
      <c r="C199" s="225">
        <f>C186</f>
        <v>0</v>
      </c>
      <c r="D199" s="225">
        <f>D186</f>
        <v>0</v>
      </c>
      <c r="E199" s="225">
        <f>E186</f>
        <v>0</v>
      </c>
      <c r="F199" s="226">
        <f>SUM(B199:E199)</f>
        <v>0</v>
      </c>
    </row>
    <row r="200" spans="1:6" ht="12.75" customHeight="1" x14ac:dyDescent="0.2">
      <c r="A200" s="52" t="str">
        <f>"   "&amp;Labels!B100</f>
        <v xml:space="preserve">   East</v>
      </c>
      <c r="B200" s="183"/>
      <c r="C200" s="183"/>
      <c r="D200" s="183"/>
      <c r="E200" s="183"/>
      <c r="F200" s="223"/>
    </row>
    <row r="201" spans="1:6" ht="12.75" customHeight="1" x14ac:dyDescent="0.2">
      <c r="A201" s="55" t="str">
        <f>"      "&amp;Labels!B92</f>
        <v xml:space="preserve">      Direct</v>
      </c>
      <c r="B201" s="184"/>
      <c r="C201" s="184"/>
      <c r="D201" s="184"/>
      <c r="E201" s="184"/>
      <c r="F201" s="223"/>
    </row>
    <row r="202" spans="1:6" ht="12.75" customHeight="1" x14ac:dyDescent="0.2">
      <c r="A202" s="55" t="str">
        <f>"         "&amp;Labels!B96</f>
        <v xml:space="preserve">         Direct</v>
      </c>
      <c r="B202" s="185">
        <f t="shared" ref="B202:F204" si="20">B162</f>
        <v>0</v>
      </c>
      <c r="C202" s="185">
        <f t="shared" si="20"/>
        <v>0</v>
      </c>
      <c r="D202" s="185">
        <f t="shared" si="20"/>
        <v>0</v>
      </c>
      <c r="E202" s="185">
        <f t="shared" si="20"/>
        <v>0</v>
      </c>
      <c r="F202" s="223">
        <f t="shared" si="20"/>
        <v>0</v>
      </c>
    </row>
    <row r="203" spans="1:6" ht="12.75" customHeight="1" x14ac:dyDescent="0.2">
      <c r="A203" s="55" t="str">
        <f>"         "&amp;Labels!B97</f>
        <v xml:space="preserve">         Indirect</v>
      </c>
      <c r="B203" s="185">
        <f t="shared" si="20"/>
        <v>0</v>
      </c>
      <c r="C203" s="185">
        <f t="shared" si="20"/>
        <v>0</v>
      </c>
      <c r="D203" s="185">
        <f t="shared" si="20"/>
        <v>0</v>
      </c>
      <c r="E203" s="185">
        <f t="shared" si="20"/>
        <v>0</v>
      </c>
      <c r="F203" s="223">
        <f t="shared" si="20"/>
        <v>0</v>
      </c>
    </row>
    <row r="204" spans="1:6" ht="12.75" customHeight="1" x14ac:dyDescent="0.2">
      <c r="A204" s="55" t="str">
        <f>"         "&amp;Labels!C95</f>
        <v xml:space="preserve">         Total</v>
      </c>
      <c r="B204" s="184">
        <f t="shared" si="20"/>
        <v>0</v>
      </c>
      <c r="C204" s="184">
        <f t="shared" si="20"/>
        <v>0</v>
      </c>
      <c r="D204" s="184">
        <f t="shared" si="20"/>
        <v>0</v>
      </c>
      <c r="E204" s="184">
        <f t="shared" si="20"/>
        <v>0</v>
      </c>
      <c r="F204" s="223">
        <f t="shared" si="20"/>
        <v>0</v>
      </c>
    </row>
    <row r="205" spans="1:6" ht="12.75" customHeight="1" x14ac:dyDescent="0.2">
      <c r="A205" s="55" t="str">
        <f>"      "&amp;Labels!B93</f>
        <v xml:space="preserve">      Indirect</v>
      </c>
      <c r="B205" s="184"/>
      <c r="C205" s="184"/>
      <c r="D205" s="184"/>
      <c r="E205" s="184"/>
      <c r="F205" s="223"/>
    </row>
    <row r="206" spans="1:6" ht="12.75" customHeight="1" x14ac:dyDescent="0.2">
      <c r="A206" s="55" t="str">
        <f>"         "&amp;Labels!B96</f>
        <v xml:space="preserve">         Direct</v>
      </c>
      <c r="B206" s="185">
        <f t="shared" ref="B206:F211" si="21">B166</f>
        <v>0</v>
      </c>
      <c r="C206" s="185">
        <f t="shared" si="21"/>
        <v>0</v>
      </c>
      <c r="D206" s="185">
        <f t="shared" si="21"/>
        <v>0</v>
      </c>
      <c r="E206" s="185">
        <f t="shared" si="21"/>
        <v>0</v>
      </c>
      <c r="F206" s="223">
        <f t="shared" si="21"/>
        <v>0</v>
      </c>
    </row>
    <row r="207" spans="1:6" ht="12.75" customHeight="1" x14ac:dyDescent="0.2">
      <c r="A207" s="55" t="str">
        <f>"         "&amp;Labels!B97</f>
        <v xml:space="preserve">         Indirect</v>
      </c>
      <c r="B207" s="185">
        <f t="shared" si="21"/>
        <v>0</v>
      </c>
      <c r="C207" s="185">
        <f t="shared" si="21"/>
        <v>0</v>
      </c>
      <c r="D207" s="185">
        <f t="shared" si="21"/>
        <v>0</v>
      </c>
      <c r="E207" s="185">
        <f t="shared" si="21"/>
        <v>0</v>
      </c>
      <c r="F207" s="223">
        <f t="shared" si="21"/>
        <v>0</v>
      </c>
    </row>
    <row r="208" spans="1:6" ht="12.75" customHeight="1" x14ac:dyDescent="0.2">
      <c r="A208" s="55" t="str">
        <f>"         "&amp;Labels!C95</f>
        <v xml:space="preserve">         Total</v>
      </c>
      <c r="B208" s="184">
        <f t="shared" si="21"/>
        <v>0</v>
      </c>
      <c r="C208" s="184">
        <f t="shared" si="21"/>
        <v>0</v>
      </c>
      <c r="D208" s="184">
        <f t="shared" si="21"/>
        <v>0</v>
      </c>
      <c r="E208" s="184">
        <f t="shared" si="21"/>
        <v>0</v>
      </c>
      <c r="F208" s="223">
        <f t="shared" si="21"/>
        <v>0</v>
      </c>
    </row>
    <row r="209" spans="1:6" ht="12.75" customHeight="1" x14ac:dyDescent="0.2">
      <c r="A209" s="52" t="str">
        <f>"      "&amp;Labels!C91</f>
        <v xml:space="preserve">      Total</v>
      </c>
      <c r="B209" s="183">
        <f t="shared" si="21"/>
        <v>0</v>
      </c>
      <c r="C209" s="183">
        <f t="shared" si="21"/>
        <v>0</v>
      </c>
      <c r="D209" s="183">
        <f t="shared" si="21"/>
        <v>0</v>
      </c>
      <c r="E209" s="183">
        <f t="shared" si="21"/>
        <v>0</v>
      </c>
      <c r="F209" s="223">
        <f t="shared" si="21"/>
        <v>0</v>
      </c>
    </row>
    <row r="210" spans="1:6" ht="12.75" customHeight="1" x14ac:dyDescent="0.2">
      <c r="A210" s="55" t="str">
        <f>"         "&amp;Labels!B96</f>
        <v xml:space="preserve">         Direct</v>
      </c>
      <c r="B210" s="185">
        <f t="shared" si="21"/>
        <v>0</v>
      </c>
      <c r="C210" s="185">
        <f t="shared" si="21"/>
        <v>0</v>
      </c>
      <c r="D210" s="185">
        <f t="shared" si="21"/>
        <v>0</v>
      </c>
      <c r="E210" s="185">
        <f t="shared" si="21"/>
        <v>0</v>
      </c>
      <c r="F210" s="223">
        <f t="shared" si="21"/>
        <v>0</v>
      </c>
    </row>
    <row r="211" spans="1:6" ht="12.75" customHeight="1" x14ac:dyDescent="0.2">
      <c r="A211" s="55" t="str">
        <f>"         "&amp;Labels!B97</f>
        <v xml:space="preserve">         Indirect</v>
      </c>
      <c r="B211" s="185">
        <f t="shared" si="21"/>
        <v>0</v>
      </c>
      <c r="C211" s="185">
        <f t="shared" si="21"/>
        <v>0</v>
      </c>
      <c r="D211" s="185">
        <f t="shared" si="21"/>
        <v>0</v>
      </c>
      <c r="E211" s="185">
        <f t="shared" si="21"/>
        <v>0</v>
      </c>
      <c r="F211" s="223">
        <f t="shared" si="21"/>
        <v>0</v>
      </c>
    </row>
    <row r="212" spans="1:6" ht="12.75" customHeight="1" x14ac:dyDescent="0.2">
      <c r="A212" s="55" t="str">
        <f>"         "&amp;Labels!C95</f>
        <v xml:space="preserve">         Total</v>
      </c>
      <c r="B212" s="184">
        <f>B169</f>
        <v>0</v>
      </c>
      <c r="C212" s="184">
        <f>C169</f>
        <v>0</v>
      </c>
      <c r="D212" s="184">
        <f>D169</f>
        <v>0</v>
      </c>
      <c r="E212" s="184">
        <f>E169</f>
        <v>0</v>
      </c>
      <c r="F212" s="223">
        <f>F169</f>
        <v>0</v>
      </c>
    </row>
    <row r="213" spans="1:6" ht="12.75" customHeight="1" x14ac:dyDescent="0.2">
      <c r="A213" s="52" t="str">
        <f>"   "&amp;Labels!B101</f>
        <v xml:space="preserve">   West</v>
      </c>
      <c r="B213" s="183"/>
      <c r="C213" s="183"/>
      <c r="D213" s="183"/>
      <c r="E213" s="183"/>
      <c r="F213" s="223"/>
    </row>
    <row r="214" spans="1:6" ht="12.75" customHeight="1" x14ac:dyDescent="0.2">
      <c r="A214" s="55" t="str">
        <f>"      "&amp;Labels!B92</f>
        <v xml:space="preserve">      Direct</v>
      </c>
      <c r="B214" s="184"/>
      <c r="C214" s="184"/>
      <c r="D214" s="184"/>
      <c r="E214" s="184"/>
      <c r="F214" s="223"/>
    </row>
    <row r="215" spans="1:6" ht="12.75" customHeight="1" x14ac:dyDescent="0.2">
      <c r="A215" s="55" t="str">
        <f>"         "&amp;Labels!B96</f>
        <v xml:space="preserve">         Direct</v>
      </c>
      <c r="B215" s="185">
        <f t="shared" ref="B215:F217" si="22">B175</f>
        <v>0</v>
      </c>
      <c r="C215" s="185">
        <f t="shared" si="22"/>
        <v>0</v>
      </c>
      <c r="D215" s="185">
        <f t="shared" si="22"/>
        <v>0</v>
      </c>
      <c r="E215" s="185">
        <f t="shared" si="22"/>
        <v>0</v>
      </c>
      <c r="F215" s="223">
        <f t="shared" si="22"/>
        <v>0</v>
      </c>
    </row>
    <row r="216" spans="1:6" ht="12.75" customHeight="1" x14ac:dyDescent="0.2">
      <c r="A216" s="55" t="str">
        <f>"         "&amp;Labels!B97</f>
        <v xml:space="preserve">         Indirect</v>
      </c>
      <c r="B216" s="185">
        <f t="shared" si="22"/>
        <v>0</v>
      </c>
      <c r="C216" s="185">
        <f t="shared" si="22"/>
        <v>0</v>
      </c>
      <c r="D216" s="185">
        <f t="shared" si="22"/>
        <v>0</v>
      </c>
      <c r="E216" s="185">
        <f t="shared" si="22"/>
        <v>0</v>
      </c>
      <c r="F216" s="223">
        <f t="shared" si="22"/>
        <v>0</v>
      </c>
    </row>
    <row r="217" spans="1:6" ht="12.75" customHeight="1" x14ac:dyDescent="0.2">
      <c r="A217" s="55" t="str">
        <f>"         "&amp;Labels!C95</f>
        <v xml:space="preserve">         Total</v>
      </c>
      <c r="B217" s="184">
        <f t="shared" si="22"/>
        <v>0</v>
      </c>
      <c r="C217" s="184">
        <f t="shared" si="22"/>
        <v>0</v>
      </c>
      <c r="D217" s="184">
        <f t="shared" si="22"/>
        <v>0</v>
      </c>
      <c r="E217" s="184">
        <f t="shared" si="22"/>
        <v>0</v>
      </c>
      <c r="F217" s="223">
        <f t="shared" si="22"/>
        <v>0</v>
      </c>
    </row>
    <row r="218" spans="1:6" ht="12.75" customHeight="1" x14ac:dyDescent="0.2">
      <c r="A218" s="55" t="str">
        <f>"      "&amp;Labels!B93</f>
        <v xml:space="preserve">      Indirect</v>
      </c>
      <c r="B218" s="184"/>
      <c r="C218" s="184"/>
      <c r="D218" s="184"/>
      <c r="E218" s="184"/>
      <c r="F218" s="223"/>
    </row>
    <row r="219" spans="1:6" ht="12.75" customHeight="1" x14ac:dyDescent="0.2">
      <c r="A219" s="55" t="str">
        <f>"         "&amp;Labels!B96</f>
        <v xml:space="preserve">         Direct</v>
      </c>
      <c r="B219" s="185">
        <f t="shared" ref="B219:F224" si="23">B179</f>
        <v>0</v>
      </c>
      <c r="C219" s="185">
        <f t="shared" si="23"/>
        <v>0</v>
      </c>
      <c r="D219" s="185">
        <f t="shared" si="23"/>
        <v>0</v>
      </c>
      <c r="E219" s="185">
        <f t="shared" si="23"/>
        <v>0</v>
      </c>
      <c r="F219" s="223">
        <f t="shared" si="23"/>
        <v>0</v>
      </c>
    </row>
    <row r="220" spans="1:6" ht="12.75" customHeight="1" x14ac:dyDescent="0.2">
      <c r="A220" s="55" t="str">
        <f>"         "&amp;Labels!B97</f>
        <v xml:space="preserve">         Indirect</v>
      </c>
      <c r="B220" s="185">
        <f t="shared" si="23"/>
        <v>0</v>
      </c>
      <c r="C220" s="185">
        <f t="shared" si="23"/>
        <v>0</v>
      </c>
      <c r="D220" s="185">
        <f t="shared" si="23"/>
        <v>0</v>
      </c>
      <c r="E220" s="185">
        <f t="shared" si="23"/>
        <v>0</v>
      </c>
      <c r="F220" s="223">
        <f t="shared" si="23"/>
        <v>0</v>
      </c>
    </row>
    <row r="221" spans="1:6" ht="12.75" customHeight="1" x14ac:dyDescent="0.2">
      <c r="A221" s="55" t="str">
        <f>"         "&amp;Labels!C95</f>
        <v xml:space="preserve">         Total</v>
      </c>
      <c r="B221" s="184">
        <f t="shared" si="23"/>
        <v>0</v>
      </c>
      <c r="C221" s="184">
        <f t="shared" si="23"/>
        <v>0</v>
      </c>
      <c r="D221" s="184">
        <f t="shared" si="23"/>
        <v>0</v>
      </c>
      <c r="E221" s="184">
        <f t="shared" si="23"/>
        <v>0</v>
      </c>
      <c r="F221" s="223">
        <f t="shared" si="23"/>
        <v>0</v>
      </c>
    </row>
    <row r="222" spans="1:6" ht="12.75" customHeight="1" x14ac:dyDescent="0.2">
      <c r="A222" s="52" t="str">
        <f>"      "&amp;Labels!C91</f>
        <v xml:space="preserve">      Total</v>
      </c>
      <c r="B222" s="183">
        <f t="shared" si="23"/>
        <v>0</v>
      </c>
      <c r="C222" s="183">
        <f t="shared" si="23"/>
        <v>0</v>
      </c>
      <c r="D222" s="183">
        <f t="shared" si="23"/>
        <v>0</v>
      </c>
      <c r="E222" s="183">
        <f t="shared" si="23"/>
        <v>0</v>
      </c>
      <c r="F222" s="223">
        <f t="shared" si="23"/>
        <v>0</v>
      </c>
    </row>
    <row r="223" spans="1:6" ht="12.75" customHeight="1" x14ac:dyDescent="0.2">
      <c r="A223" s="55" t="str">
        <f>"         "&amp;Labels!B96</f>
        <v xml:space="preserve">         Direct</v>
      </c>
      <c r="B223" s="185">
        <f t="shared" si="23"/>
        <v>0</v>
      </c>
      <c r="C223" s="185">
        <f t="shared" si="23"/>
        <v>0</v>
      </c>
      <c r="D223" s="185">
        <f t="shared" si="23"/>
        <v>0</v>
      </c>
      <c r="E223" s="185">
        <f t="shared" si="23"/>
        <v>0</v>
      </c>
      <c r="F223" s="223">
        <f t="shared" si="23"/>
        <v>0</v>
      </c>
    </row>
    <row r="224" spans="1:6" ht="12.75" customHeight="1" x14ac:dyDescent="0.2">
      <c r="A224" s="55" t="str">
        <f>"         "&amp;Labels!B97</f>
        <v xml:space="preserve">         Indirect</v>
      </c>
      <c r="B224" s="185">
        <f t="shared" si="23"/>
        <v>0</v>
      </c>
      <c r="C224" s="185">
        <f t="shared" si="23"/>
        <v>0</v>
      </c>
      <c r="D224" s="185">
        <f t="shared" si="23"/>
        <v>0</v>
      </c>
      <c r="E224" s="185">
        <f t="shared" si="23"/>
        <v>0</v>
      </c>
      <c r="F224" s="223">
        <f t="shared" si="23"/>
        <v>0</v>
      </c>
    </row>
    <row r="225" spans="1:9" ht="12.75" customHeight="1" x14ac:dyDescent="0.2">
      <c r="A225" s="55" t="str">
        <f>"         "&amp;Labels!C95</f>
        <v xml:space="preserve">         Total</v>
      </c>
      <c r="B225" s="184">
        <f>B182</f>
        <v>0</v>
      </c>
      <c r="C225" s="184">
        <f>C182</f>
        <v>0</v>
      </c>
      <c r="D225" s="184">
        <f>D182</f>
        <v>0</v>
      </c>
      <c r="E225" s="184">
        <f>E182</f>
        <v>0</v>
      </c>
      <c r="F225" s="223">
        <f>F182</f>
        <v>0</v>
      </c>
    </row>
    <row r="226" spans="1:9" ht="12.75" customHeight="1" x14ac:dyDescent="0.2">
      <c r="A226" s="57" t="str">
        <f>"   "&amp;Labels!C99</f>
        <v xml:space="preserve">   Total</v>
      </c>
      <c r="B226" s="224">
        <f>B186</f>
        <v>0</v>
      </c>
      <c r="C226" s="224">
        <f>C186</f>
        <v>0</v>
      </c>
      <c r="D226" s="224">
        <f>D186</f>
        <v>0</v>
      </c>
      <c r="E226" s="224">
        <f>E186</f>
        <v>0</v>
      </c>
      <c r="F226" s="223">
        <f>F186</f>
        <v>0</v>
      </c>
    </row>
    <row r="227" spans="1:9" ht="12.75" customHeight="1" x14ac:dyDescent="0.2">
      <c r="A227" s="55" t="str">
        <f>"      "&amp;Labels!B92</f>
        <v xml:space="preserve">      Direct</v>
      </c>
      <c r="B227" s="184"/>
      <c r="C227" s="184"/>
      <c r="D227" s="184"/>
      <c r="E227" s="184"/>
      <c r="F227" s="223"/>
    </row>
    <row r="228" spans="1:9" ht="12.75" customHeight="1" x14ac:dyDescent="0.2">
      <c r="A228" s="55" t="str">
        <f>"         "&amp;Labels!B96</f>
        <v xml:space="preserve">         Direct</v>
      </c>
      <c r="B228" s="185">
        <f t="shared" ref="B228:F230" si="24">B188</f>
        <v>0</v>
      </c>
      <c r="C228" s="185">
        <f t="shared" si="24"/>
        <v>0</v>
      </c>
      <c r="D228" s="185">
        <f t="shared" si="24"/>
        <v>0</v>
      </c>
      <c r="E228" s="185">
        <f t="shared" si="24"/>
        <v>0</v>
      </c>
      <c r="F228" s="223">
        <f t="shared" si="24"/>
        <v>0</v>
      </c>
    </row>
    <row r="229" spans="1:9" ht="12.75" customHeight="1" x14ac:dyDescent="0.2">
      <c r="A229" s="55" t="str">
        <f>"         "&amp;Labels!B97</f>
        <v xml:space="preserve">         Indirect</v>
      </c>
      <c r="B229" s="185">
        <f t="shared" si="24"/>
        <v>0</v>
      </c>
      <c r="C229" s="185">
        <f t="shared" si="24"/>
        <v>0</v>
      </c>
      <c r="D229" s="185">
        <f t="shared" si="24"/>
        <v>0</v>
      </c>
      <c r="E229" s="185">
        <f t="shared" si="24"/>
        <v>0</v>
      </c>
      <c r="F229" s="223">
        <f t="shared" si="24"/>
        <v>0</v>
      </c>
    </row>
    <row r="230" spans="1:9" ht="12.75" customHeight="1" x14ac:dyDescent="0.2">
      <c r="A230" s="55" t="str">
        <f>"         "&amp;Labels!C95</f>
        <v xml:space="preserve">         Total</v>
      </c>
      <c r="B230" s="184">
        <f t="shared" si="24"/>
        <v>0</v>
      </c>
      <c r="C230" s="184">
        <f t="shared" si="24"/>
        <v>0</v>
      </c>
      <c r="D230" s="184">
        <f t="shared" si="24"/>
        <v>0</v>
      </c>
      <c r="E230" s="184">
        <f t="shared" si="24"/>
        <v>0</v>
      </c>
      <c r="F230" s="223">
        <f t="shared" si="24"/>
        <v>0</v>
      </c>
    </row>
    <row r="231" spans="1:9" ht="12.75" customHeight="1" x14ac:dyDescent="0.2">
      <c r="A231" s="55" t="str">
        <f>"      "&amp;Labels!B93</f>
        <v xml:space="preserve">      Indirect</v>
      </c>
      <c r="B231" s="184"/>
      <c r="C231" s="184"/>
      <c r="D231" s="184"/>
      <c r="E231" s="184"/>
      <c r="F231" s="223"/>
    </row>
    <row r="232" spans="1:9" ht="12.75" customHeight="1" x14ac:dyDescent="0.2">
      <c r="A232" s="55" t="str">
        <f>"         "&amp;Labels!B96</f>
        <v xml:space="preserve">         Direct</v>
      </c>
      <c r="B232" s="185">
        <f t="shared" ref="B232:F234" si="25">B192</f>
        <v>0</v>
      </c>
      <c r="C232" s="185">
        <f t="shared" si="25"/>
        <v>0</v>
      </c>
      <c r="D232" s="185">
        <f t="shared" si="25"/>
        <v>0</v>
      </c>
      <c r="E232" s="185">
        <f t="shared" si="25"/>
        <v>0</v>
      </c>
      <c r="F232" s="223">
        <f t="shared" si="25"/>
        <v>0</v>
      </c>
    </row>
    <row r="233" spans="1:9" ht="12.75" customHeight="1" x14ac:dyDescent="0.2">
      <c r="A233" s="55" t="str">
        <f>"         "&amp;Labels!B97</f>
        <v xml:space="preserve">         Indirect</v>
      </c>
      <c r="B233" s="185">
        <f t="shared" si="25"/>
        <v>0</v>
      </c>
      <c r="C233" s="185">
        <f t="shared" si="25"/>
        <v>0</v>
      </c>
      <c r="D233" s="185">
        <f t="shared" si="25"/>
        <v>0</v>
      </c>
      <c r="E233" s="185">
        <f t="shared" si="25"/>
        <v>0</v>
      </c>
      <c r="F233" s="223">
        <f t="shared" si="25"/>
        <v>0</v>
      </c>
    </row>
    <row r="234" spans="1:9" ht="12.75" customHeight="1" x14ac:dyDescent="0.2">
      <c r="A234" s="55" t="str">
        <f>"         "&amp;Labels!C95</f>
        <v xml:space="preserve">         Total</v>
      </c>
      <c r="B234" s="184">
        <f t="shared" si="25"/>
        <v>0</v>
      </c>
      <c r="C234" s="184">
        <f t="shared" si="25"/>
        <v>0</v>
      </c>
      <c r="D234" s="184">
        <f t="shared" si="25"/>
        <v>0</v>
      </c>
      <c r="E234" s="184">
        <f t="shared" si="25"/>
        <v>0</v>
      </c>
      <c r="F234" s="223">
        <f t="shared" si="25"/>
        <v>0</v>
      </c>
    </row>
    <row r="235" spans="1:9" ht="12.75" customHeight="1" x14ac:dyDescent="0.2">
      <c r="A235" s="52" t="str">
        <f>"      "&amp;Labels!C91</f>
        <v xml:space="preserve">      Total</v>
      </c>
      <c r="B235" s="183">
        <f>B186</f>
        <v>0</v>
      </c>
      <c r="C235" s="183">
        <f>C186</f>
        <v>0</v>
      </c>
      <c r="D235" s="183">
        <f>D186</f>
        <v>0</v>
      </c>
      <c r="E235" s="183">
        <f>E186</f>
        <v>0</v>
      </c>
      <c r="F235" s="223">
        <f>F186</f>
        <v>0</v>
      </c>
    </row>
    <row r="236" spans="1:9" ht="12.75" customHeight="1" x14ac:dyDescent="0.2">
      <c r="A236" s="55" t="str">
        <f>"         "&amp;Labels!B96</f>
        <v xml:space="preserve">         Direct</v>
      </c>
      <c r="B236" s="185">
        <f t="shared" ref="B236:E237" si="26">B196</f>
        <v>0</v>
      </c>
      <c r="C236" s="185">
        <f t="shared" si="26"/>
        <v>0</v>
      </c>
      <c r="D236" s="185">
        <f t="shared" si="26"/>
        <v>0</v>
      </c>
      <c r="E236" s="185">
        <f t="shared" si="26"/>
        <v>0</v>
      </c>
      <c r="F236" s="223">
        <f>SUM(B236:E236)</f>
        <v>0</v>
      </c>
    </row>
    <row r="237" spans="1:9" ht="12.75" customHeight="1" x14ac:dyDescent="0.2">
      <c r="A237" s="55" t="str">
        <f>"         "&amp;Labels!B97</f>
        <v xml:space="preserve">         Indirect</v>
      </c>
      <c r="B237" s="185">
        <f t="shared" si="26"/>
        <v>0</v>
      </c>
      <c r="C237" s="185">
        <f t="shared" si="26"/>
        <v>0</v>
      </c>
      <c r="D237" s="185">
        <f t="shared" si="26"/>
        <v>0</v>
      </c>
      <c r="E237" s="185">
        <f t="shared" si="26"/>
        <v>0</v>
      </c>
      <c r="F237" s="223">
        <f>SUM(B237:E237)</f>
        <v>0</v>
      </c>
    </row>
    <row r="238" spans="1:9" ht="12.75" customHeight="1" x14ac:dyDescent="0.2">
      <c r="A238" s="59" t="str">
        <f>"         "&amp;Labels!C95</f>
        <v xml:space="preserve">         Total</v>
      </c>
      <c r="B238" s="227">
        <f>B186</f>
        <v>0</v>
      </c>
      <c r="C238" s="227">
        <f>C186</f>
        <v>0</v>
      </c>
      <c r="D238" s="227">
        <f>D186</f>
        <v>0</v>
      </c>
      <c r="E238" s="227">
        <f>E186</f>
        <v>0</v>
      </c>
      <c r="F238" s="228">
        <f>F186</f>
        <v>0</v>
      </c>
    </row>
    <row r="239" spans="1:9" ht="12.75" customHeight="1" x14ac:dyDescent="0.2">
      <c r="A239" s="1" t="str">
        <f>Labels!B85</f>
        <v>Variable Cost/U History</v>
      </c>
    </row>
    <row r="240" spans="1:9" ht="12.75" customHeight="1" x14ac:dyDescent="0.2">
      <c r="B240" s="9" t="str">
        <f>'(FnCalls 1)'!G6</f>
        <v>Q1 2009</v>
      </c>
      <c r="C240" s="10" t="str">
        <f>'(FnCalls 1)'!G7</f>
        <v>Q2 2009</v>
      </c>
      <c r="D240" s="10" t="str">
        <f>'(FnCalls 1)'!G8</f>
        <v>Q3 2009</v>
      </c>
      <c r="E240" s="10" t="str">
        <f>'(FnCalls 1)'!G9</f>
        <v>Q4 2009</v>
      </c>
      <c r="F240" s="10" t="str">
        <f>'(FnCalls 1)'!G10</f>
        <v>Q1 2010</v>
      </c>
      <c r="G240" s="10" t="str">
        <f>'(FnCalls 1)'!G11</f>
        <v>Q2 2010</v>
      </c>
      <c r="H240" s="10" t="str">
        <f>'(FnCalls 1)'!G12</f>
        <v>Q3 2010</v>
      </c>
      <c r="I240" s="11" t="str">
        <f>'(FnCalls 1)'!G13</f>
        <v>Q4 2010</v>
      </c>
    </row>
    <row r="241" spans="1:9" ht="12.75" customHeight="1" x14ac:dyDescent="0.2">
      <c r="A241" s="49" t="str">
        <f>Labels!B111</f>
        <v>Drill Press</v>
      </c>
      <c r="B241" s="50"/>
      <c r="C241" s="50"/>
      <c r="D241" s="50"/>
      <c r="E241" s="50"/>
      <c r="F241" s="50"/>
      <c r="G241" s="50"/>
      <c r="H241" s="50"/>
      <c r="I241" s="120"/>
    </row>
    <row r="242" spans="1:9" ht="12.75" customHeight="1" x14ac:dyDescent="0.2">
      <c r="A242" s="52" t="str">
        <f>"   "&amp;Labels!B100</f>
        <v xml:space="preserve">   East</v>
      </c>
      <c r="B242" s="53">
        <f>'History Input'!F52</f>
        <v>0</v>
      </c>
      <c r="C242" s="53">
        <f>'History Input'!G52</f>
        <v>0</v>
      </c>
      <c r="D242" s="53">
        <f>'History Input'!H52</f>
        <v>0</v>
      </c>
      <c r="E242" s="53">
        <f>'History Input'!I52</f>
        <v>0</v>
      </c>
      <c r="F242" s="53">
        <f>'History Input'!J52</f>
        <v>0</v>
      </c>
      <c r="G242" s="53">
        <f>'History Input'!K52</f>
        <v>0</v>
      </c>
      <c r="H242" s="53">
        <f>'History Input'!L52</f>
        <v>0</v>
      </c>
      <c r="I242" s="122">
        <f>'History Input'!M52</f>
        <v>0</v>
      </c>
    </row>
    <row r="243" spans="1:9" ht="12.75" customHeight="1" x14ac:dyDescent="0.2">
      <c r="A243" s="52" t="str">
        <f>"   "&amp;Labels!B101</f>
        <v xml:space="preserve">   West</v>
      </c>
      <c r="B243" s="53">
        <f>'History Input'!F53</f>
        <v>0</v>
      </c>
      <c r="C243" s="53">
        <f>'History Input'!G53</f>
        <v>0</v>
      </c>
      <c r="D243" s="53">
        <f>'History Input'!H53</f>
        <v>0</v>
      </c>
      <c r="E243" s="53">
        <f>'History Input'!I53</f>
        <v>0</v>
      </c>
      <c r="F243" s="53">
        <f>'History Input'!J53</f>
        <v>0</v>
      </c>
      <c r="G243" s="53">
        <f>'History Input'!K53</f>
        <v>0</v>
      </c>
      <c r="H243" s="53">
        <f>'History Input'!L53</f>
        <v>0</v>
      </c>
      <c r="I243" s="122">
        <f>'History Input'!M53</f>
        <v>0</v>
      </c>
    </row>
    <row r="244" spans="1:9" ht="12.75" customHeight="1" x14ac:dyDescent="0.2">
      <c r="A244" s="57" t="str">
        <f>"   "&amp;Labels!C99</f>
        <v xml:space="preserve">   Total</v>
      </c>
      <c r="B244" s="58">
        <f>IF(Products!B23=0,0,'Contribution Margin'!B367/Products!B23)</f>
        <v>0</v>
      </c>
      <c r="C244" s="58">
        <f>IF(Products!C23=0,0,'Contribution Margin'!C367/Products!C23)</f>
        <v>0</v>
      </c>
      <c r="D244" s="58">
        <f>IF(Products!D23=0,0,'Contribution Margin'!D367/Products!D23)</f>
        <v>0</v>
      </c>
      <c r="E244" s="58">
        <f>IF(Products!E23=0,0,'Contribution Margin'!E367/Products!E23)</f>
        <v>0</v>
      </c>
      <c r="F244" s="58">
        <f>IF(Products!G23=0,0,'Contribution Margin'!F367/Products!G23)</f>
        <v>0</v>
      </c>
      <c r="G244" s="58">
        <f>IF(Products!H23=0,0,'Contribution Margin'!G367/Products!H23)</f>
        <v>0</v>
      </c>
      <c r="H244" s="58">
        <f>IF(Products!I23=0,0,'Contribution Margin'!H367/Products!I23)</f>
        <v>0</v>
      </c>
      <c r="I244" s="128">
        <f>IF(Products!J23=0,0,'Contribution Margin'!I367/Products!J23)</f>
        <v>0</v>
      </c>
    </row>
    <row r="245" spans="1:9" ht="12.75" customHeight="1" x14ac:dyDescent="0.2">
      <c r="A245" s="90" t="str">
        <f>Labels!C110</f>
        <v>Total</v>
      </c>
      <c r="B245" s="152">
        <f>IF(Products!B24=0,0,'Contribution Margin'!B380/Products!B24)</f>
        <v>0</v>
      </c>
      <c r="C245" s="152">
        <f>IF(Products!C24=0,0,'Contribution Margin'!C380/Products!C24)</f>
        <v>0</v>
      </c>
      <c r="D245" s="152">
        <f>IF(Products!D24=0,0,'Contribution Margin'!D380/Products!D24)</f>
        <v>0</v>
      </c>
      <c r="E245" s="152">
        <f>IF(Products!E24=0,0,'Contribution Margin'!E380/Products!E24)</f>
        <v>0</v>
      </c>
      <c r="F245" s="152">
        <f>IF(Products!G24=0,0,'Contribution Margin'!F380/Products!G24)</f>
        <v>0</v>
      </c>
      <c r="G245" s="152">
        <f>IF(Products!H24=0,0,'Contribution Margin'!G380/Products!H24)</f>
        <v>0</v>
      </c>
      <c r="H245" s="152">
        <f>IF(Products!I24=0,0,'Contribution Margin'!H380/Products!I24)</f>
        <v>0</v>
      </c>
      <c r="I245" s="210">
        <f>IF(Products!J24=0,0,'Contribution Margin'!I380/Products!J24)</f>
        <v>0</v>
      </c>
    </row>
    <row r="246" spans="1:9" ht="12.75" customHeight="1" x14ac:dyDescent="0.2">
      <c r="A246" s="52" t="str">
        <f>"   "&amp;Labels!B100</f>
        <v xml:space="preserve">   East</v>
      </c>
      <c r="B246" s="53">
        <f>IF(Locations!B25=0,0,'Contribution Margin'!B390/Locations!B25)</f>
        <v>0</v>
      </c>
      <c r="C246" s="53">
        <f>IF(Locations!C25=0,0,'Contribution Margin'!C390/Locations!C25)</f>
        <v>0</v>
      </c>
      <c r="D246" s="53">
        <f>IF(Locations!D25=0,0,'Contribution Margin'!D390/Locations!D25)</f>
        <v>0</v>
      </c>
      <c r="E246" s="53">
        <f>IF(Locations!E25=0,0,'Contribution Margin'!E390/Locations!E25)</f>
        <v>0</v>
      </c>
      <c r="F246" s="53">
        <f>IF(Locations!G25=0,0,'Contribution Margin'!F390/Locations!G25)</f>
        <v>0</v>
      </c>
      <c r="G246" s="53">
        <f>IF(Locations!H25=0,0,'Contribution Margin'!G390/Locations!H25)</f>
        <v>0</v>
      </c>
      <c r="H246" s="53">
        <f>IF(Locations!I25=0,0,'Contribution Margin'!H390/Locations!I25)</f>
        <v>0</v>
      </c>
      <c r="I246" s="122">
        <f>IF(Locations!J25=0,0,'Contribution Margin'!I390/Locations!J25)</f>
        <v>0</v>
      </c>
    </row>
    <row r="247" spans="1:9" ht="12.75" customHeight="1" x14ac:dyDescent="0.2">
      <c r="A247" s="52" t="str">
        <f>"   "&amp;Labels!B101</f>
        <v xml:space="preserve">   West</v>
      </c>
      <c r="B247" s="53">
        <f>IF(Locations!B26=0,0,'Contribution Margin'!B403/Locations!B26)</f>
        <v>0</v>
      </c>
      <c r="C247" s="53">
        <f>IF(Locations!C26=0,0,'Contribution Margin'!C403/Locations!C26)</f>
        <v>0</v>
      </c>
      <c r="D247" s="53">
        <f>IF(Locations!D26=0,0,'Contribution Margin'!D403/Locations!D26)</f>
        <v>0</v>
      </c>
      <c r="E247" s="53">
        <f>IF(Locations!E26=0,0,'Contribution Margin'!E403/Locations!E26)</f>
        <v>0</v>
      </c>
      <c r="F247" s="53">
        <f>IF(Locations!G26=0,0,'Contribution Margin'!F403/Locations!G26)</f>
        <v>0</v>
      </c>
      <c r="G247" s="53">
        <f>IF(Locations!H26=0,0,'Contribution Margin'!G403/Locations!H26)</f>
        <v>0</v>
      </c>
      <c r="H247" s="53">
        <f>IF(Locations!I26=0,0,'Contribution Margin'!H403/Locations!I26)</f>
        <v>0</v>
      </c>
      <c r="I247" s="122">
        <f>IF(Locations!J26=0,0,'Contribution Margin'!I403/Locations!J26)</f>
        <v>0</v>
      </c>
    </row>
    <row r="248" spans="1:9" ht="12.75" customHeight="1" x14ac:dyDescent="0.2">
      <c r="A248" s="111" t="str">
        <f>"   "&amp;Labels!C99</f>
        <v xml:space="preserve">   Total</v>
      </c>
      <c r="B248" s="151">
        <f>IF(Products!B24=0,0,'Contribution Margin'!B380/Products!B24)</f>
        <v>0</v>
      </c>
      <c r="C248" s="151">
        <f>IF(Products!C24=0,0,'Contribution Margin'!C380/Products!C24)</f>
        <v>0</v>
      </c>
      <c r="D248" s="151">
        <f>IF(Products!D24=0,0,'Contribution Margin'!D380/Products!D24)</f>
        <v>0</v>
      </c>
      <c r="E248" s="151">
        <f>IF(Products!E24=0,0,'Contribution Margin'!E380/Products!E24)</f>
        <v>0</v>
      </c>
      <c r="F248" s="151">
        <f>IF(Products!G24=0,0,'Contribution Margin'!F380/Products!G24)</f>
        <v>0</v>
      </c>
      <c r="G248" s="151">
        <f>IF(Products!H24=0,0,'Contribution Margin'!G380/Products!H24)</f>
        <v>0</v>
      </c>
      <c r="H248" s="151">
        <f>IF(Products!I24=0,0,'Contribution Margin'!H380/Products!I24)</f>
        <v>0</v>
      </c>
      <c r="I248" s="216">
        <f>IF(Products!J24=0,0,'Contribution Margin'!I380/Products!J24)</f>
        <v>0</v>
      </c>
    </row>
    <row r="249" spans="1:9" ht="12.75" customHeight="1" x14ac:dyDescent="0.2">
      <c r="A249" s="1" t="str">
        <f>Labels!B87</f>
        <v>Var Cost / U Plan</v>
      </c>
    </row>
    <row r="250" spans="1:9" ht="12.75" customHeight="1" x14ac:dyDescent="0.2">
      <c r="B250" s="9" t="str">
        <f>'(FnCalls 1)'!G14</f>
        <v>Q1 2011</v>
      </c>
      <c r="C250" s="10" t="str">
        <f>'(FnCalls 1)'!G15</f>
        <v>Q2 2011</v>
      </c>
      <c r="D250" s="10" t="str">
        <f>'(FnCalls 1)'!G16</f>
        <v>Q3 2011</v>
      </c>
      <c r="E250" s="11" t="str">
        <f>'(FnCalls 1)'!G17</f>
        <v>Q4 2011</v>
      </c>
    </row>
    <row r="251" spans="1:9" ht="12.75" customHeight="1" x14ac:dyDescent="0.2">
      <c r="A251" s="49" t="str">
        <f>Labels!B111</f>
        <v>Drill Press</v>
      </c>
      <c r="B251" s="50"/>
      <c r="C251" s="50"/>
      <c r="D251" s="50"/>
      <c r="E251" s="120"/>
    </row>
    <row r="252" spans="1:9" ht="12.75" customHeight="1" x14ac:dyDescent="0.2">
      <c r="A252" s="52" t="str">
        <f>"   "&amp;Labels!B100</f>
        <v xml:space="preserve">   East</v>
      </c>
      <c r="B252" s="53">
        <f>'Plan Input'!F36</f>
        <v>0</v>
      </c>
      <c r="C252" s="53">
        <f>'Plan Input'!G36</f>
        <v>0</v>
      </c>
      <c r="D252" s="53">
        <f>'Plan Input'!H36</f>
        <v>0</v>
      </c>
      <c r="E252" s="122">
        <f>'Plan Input'!I36</f>
        <v>0</v>
      </c>
    </row>
    <row r="253" spans="1:9" ht="12.75" customHeight="1" x14ac:dyDescent="0.2">
      <c r="A253" s="52" t="str">
        <f>"   "&amp;Labels!B101</f>
        <v xml:space="preserve">   West</v>
      </c>
      <c r="B253" s="53">
        <f>'Plan Input'!F37</f>
        <v>0</v>
      </c>
      <c r="C253" s="53">
        <f>'Plan Input'!G37</f>
        <v>0</v>
      </c>
      <c r="D253" s="53">
        <f>'Plan Input'!H37</f>
        <v>0</v>
      </c>
      <c r="E253" s="122">
        <f>'Plan Input'!I37</f>
        <v>0</v>
      </c>
    </row>
    <row r="254" spans="1:9" ht="12.75" customHeight="1" x14ac:dyDescent="0.2">
      <c r="A254" s="57" t="str">
        <f>"   "&amp;Labels!C99</f>
        <v xml:space="preserve">   Total</v>
      </c>
      <c r="B254" s="58">
        <f>IF(Products!L23=0,0,'Contribution Margin'!J367/Products!L23)</f>
        <v>0</v>
      </c>
      <c r="C254" s="58">
        <f>IF(Products!M23=0,0,'Contribution Margin'!K367/Products!M23)</f>
        <v>0</v>
      </c>
      <c r="D254" s="58">
        <f>IF(Products!N23=0,0,'Contribution Margin'!L367/Products!N23)</f>
        <v>0</v>
      </c>
      <c r="E254" s="128">
        <f>IF(Products!O23=0,0,'Contribution Margin'!M367/Products!O23)</f>
        <v>0</v>
      </c>
    </row>
    <row r="255" spans="1:9" ht="12.75" customHeight="1" x14ac:dyDescent="0.2">
      <c r="A255" s="90" t="str">
        <f>Labels!C110</f>
        <v>Total</v>
      </c>
      <c r="B255" s="152">
        <f>IF(Products!L24=0,0,'Contribution Margin'!J380/Products!L24)</f>
        <v>0</v>
      </c>
      <c r="C255" s="152">
        <f>IF(Products!M24=0,0,'Contribution Margin'!K380/Products!M24)</f>
        <v>0</v>
      </c>
      <c r="D255" s="152">
        <f>IF(Products!N24=0,0,'Contribution Margin'!L380/Products!N24)</f>
        <v>0</v>
      </c>
      <c r="E255" s="210">
        <f>IF(Products!O24=0,0,'Contribution Margin'!M380/Products!O24)</f>
        <v>0</v>
      </c>
    </row>
    <row r="256" spans="1:9" ht="12.75" customHeight="1" x14ac:dyDescent="0.2">
      <c r="A256" s="52" t="str">
        <f>"   "&amp;Labels!B100</f>
        <v xml:space="preserve">   East</v>
      </c>
      <c r="B256" s="53">
        <f>IF(Locations!L25=0,0,'Contribution Margin'!J390/Locations!L25)</f>
        <v>0</v>
      </c>
      <c r="C256" s="53">
        <f>IF(Locations!M25=0,0,'Contribution Margin'!K390/Locations!M25)</f>
        <v>0</v>
      </c>
      <c r="D256" s="53">
        <f>IF(Locations!N25=0,0,'Contribution Margin'!L390/Locations!N25)</f>
        <v>0</v>
      </c>
      <c r="E256" s="122">
        <f>IF(Locations!O25=0,0,'Contribution Margin'!M390/Locations!O25)</f>
        <v>0</v>
      </c>
    </row>
    <row r="257" spans="1:5" ht="12.75" customHeight="1" x14ac:dyDescent="0.2">
      <c r="A257" s="52" t="str">
        <f>"   "&amp;Labels!B101</f>
        <v xml:space="preserve">   West</v>
      </c>
      <c r="B257" s="53">
        <f>IF(Locations!L26=0,0,'Contribution Margin'!J403/Locations!L26)</f>
        <v>0</v>
      </c>
      <c r="C257" s="53">
        <f>IF(Locations!M26=0,0,'Contribution Margin'!K403/Locations!M26)</f>
        <v>0</v>
      </c>
      <c r="D257" s="53">
        <f>IF(Locations!N26=0,0,'Contribution Margin'!L403/Locations!N26)</f>
        <v>0</v>
      </c>
      <c r="E257" s="122">
        <f>IF(Locations!O26=0,0,'Contribution Margin'!M403/Locations!O26)</f>
        <v>0</v>
      </c>
    </row>
    <row r="258" spans="1:5" ht="12.75" customHeight="1" x14ac:dyDescent="0.2">
      <c r="A258" s="111" t="str">
        <f>"   "&amp;Labels!C99</f>
        <v xml:space="preserve">   Total</v>
      </c>
      <c r="B258" s="151">
        <f>IF(Products!L24=0,0,'Contribution Margin'!J380/Products!L24)</f>
        <v>0</v>
      </c>
      <c r="C258" s="151">
        <f>IF(Products!M24=0,0,'Contribution Margin'!K380/Products!M24)</f>
        <v>0</v>
      </c>
      <c r="D258" s="151">
        <f>IF(Products!N24=0,0,'Contribution Margin'!L380/Products!N24)</f>
        <v>0</v>
      </c>
      <c r="E258" s="216">
        <f>IF(Products!O24=0,0,'Contribution Margin'!M380/Products!O24)</f>
        <v>0</v>
      </c>
    </row>
    <row r="259" spans="1:5" ht="12.75" customHeight="1" x14ac:dyDescent="0.2">
      <c r="A259" s="1" t="str">
        <f>Labels!B42</f>
        <v>Rev at List Price</v>
      </c>
    </row>
    <row r="260" spans="1:5" ht="12.75" customHeight="1" x14ac:dyDescent="0.2">
      <c r="B260" s="9" t="str">
        <f>'(FnCalls 1)'!G14</f>
        <v>Q1 2011</v>
      </c>
      <c r="C260" s="10" t="str">
        <f>'(FnCalls 1)'!G15</f>
        <v>Q2 2011</v>
      </c>
      <c r="D260" s="10" t="str">
        <f>'(FnCalls 1)'!G16</f>
        <v>Q3 2011</v>
      </c>
      <c r="E260" s="11" t="str">
        <f>'(FnCalls 1)'!G17</f>
        <v>Q4 2011</v>
      </c>
    </row>
    <row r="261" spans="1:5" ht="12.75" customHeight="1" x14ac:dyDescent="0.2">
      <c r="A261" s="49" t="str">
        <f>Labels!B111</f>
        <v>Drill Press</v>
      </c>
      <c r="B261" s="101"/>
      <c r="C261" s="101"/>
      <c r="D261" s="101"/>
      <c r="E261" s="102"/>
    </row>
    <row r="262" spans="1:5" ht="12.75" customHeight="1" x14ac:dyDescent="0.2">
      <c r="A262" s="52" t="str">
        <f>"   "&amp;Labels!B100</f>
        <v xml:space="preserve">   East</v>
      </c>
      <c r="B262" s="133"/>
      <c r="C262" s="133"/>
      <c r="D262" s="133"/>
      <c r="E262" s="134"/>
    </row>
    <row r="263" spans="1:5" ht="12.75" customHeight="1" x14ac:dyDescent="0.2">
      <c r="A263" s="55" t="str">
        <f>"      "&amp;Labels!B92</f>
        <v xml:space="preserve">      Direct</v>
      </c>
      <c r="B263" s="136"/>
      <c r="C263" s="136"/>
      <c r="D263" s="136"/>
      <c r="E263" s="137"/>
    </row>
    <row r="264" spans="1:5" ht="12.75" customHeight="1" x14ac:dyDescent="0.2">
      <c r="A264" s="55" t="str">
        <f>"         "&amp;Labels!B96</f>
        <v xml:space="preserve">         Direct</v>
      </c>
      <c r="B264" s="109">
        <f>'Plan Input'!F12*'Sales Plan'!H12</f>
        <v>0</v>
      </c>
      <c r="C264" s="109">
        <f>'Plan Input'!G12*'Sales Plan'!I12</f>
        <v>0</v>
      </c>
      <c r="D264" s="109">
        <f>'Plan Input'!H12*'Sales Plan'!J12</f>
        <v>0</v>
      </c>
      <c r="E264" s="110">
        <f>'Plan Input'!I12*'Sales Plan'!K12</f>
        <v>0</v>
      </c>
    </row>
    <row r="265" spans="1:5" ht="12.75" customHeight="1" x14ac:dyDescent="0.2">
      <c r="A265" s="55" t="str">
        <f>"         "&amp;Labels!B97</f>
        <v xml:space="preserve">         Indirect</v>
      </c>
      <c r="B265" s="109">
        <f>'Plan Input'!F12*'Sales Plan'!H13</f>
        <v>0</v>
      </c>
      <c r="C265" s="109">
        <f>'Plan Input'!G12*'Sales Plan'!I13</f>
        <v>0</v>
      </c>
      <c r="D265" s="109">
        <f>'Plan Input'!H12*'Sales Plan'!J13</f>
        <v>0</v>
      </c>
      <c r="E265" s="110">
        <f>'Plan Input'!I12*'Sales Plan'!K13</f>
        <v>0</v>
      </c>
    </row>
    <row r="266" spans="1:5" ht="12.75" customHeight="1" x14ac:dyDescent="0.2">
      <c r="A266" s="55" t="str">
        <f>"         "&amp;Labels!C95</f>
        <v xml:space="preserve">         Total</v>
      </c>
      <c r="B266" s="136">
        <f>SUM(B264:B265)</f>
        <v>0</v>
      </c>
      <c r="C266" s="136">
        <f>SUM(C264:C265)</f>
        <v>0</v>
      </c>
      <c r="D266" s="136">
        <f>SUM(D264:D265)</f>
        <v>0</v>
      </c>
      <c r="E266" s="137">
        <f>SUM(E264:E265)</f>
        <v>0</v>
      </c>
    </row>
    <row r="267" spans="1:5" ht="12.75" customHeight="1" x14ac:dyDescent="0.2">
      <c r="A267" s="55" t="str">
        <f>"      "&amp;Labels!B93</f>
        <v xml:space="preserve">      Indirect</v>
      </c>
      <c r="B267" s="136"/>
      <c r="C267" s="136"/>
      <c r="D267" s="136"/>
      <c r="E267" s="137"/>
    </row>
    <row r="268" spans="1:5" ht="12.75" customHeight="1" x14ac:dyDescent="0.2">
      <c r="A268" s="55" t="str">
        <f>"         "&amp;Labels!B96</f>
        <v xml:space="preserve">         Direct</v>
      </c>
      <c r="B268" s="109">
        <f>'Plan Input'!F14*'Sales Plan'!H16</f>
        <v>0</v>
      </c>
      <c r="C268" s="109">
        <f>'Plan Input'!G14*'Sales Plan'!I16</f>
        <v>0</v>
      </c>
      <c r="D268" s="109">
        <f>'Plan Input'!H14*'Sales Plan'!J16</f>
        <v>0</v>
      </c>
      <c r="E268" s="110">
        <f>'Plan Input'!I14*'Sales Plan'!K16</f>
        <v>0</v>
      </c>
    </row>
    <row r="269" spans="1:5" ht="12.75" customHeight="1" x14ac:dyDescent="0.2">
      <c r="A269" s="55" t="str">
        <f>"         "&amp;Labels!B97</f>
        <v xml:space="preserve">         Indirect</v>
      </c>
      <c r="B269" s="109">
        <f>'Plan Input'!F14*'Sales Plan'!H17</f>
        <v>0</v>
      </c>
      <c r="C269" s="109">
        <f>'Plan Input'!G14*'Sales Plan'!I17</f>
        <v>0</v>
      </c>
      <c r="D269" s="109">
        <f>'Plan Input'!H14*'Sales Plan'!J17</f>
        <v>0</v>
      </c>
      <c r="E269" s="110">
        <f>'Plan Input'!I14*'Sales Plan'!K17</f>
        <v>0</v>
      </c>
    </row>
    <row r="270" spans="1:5" ht="12.75" customHeight="1" x14ac:dyDescent="0.2">
      <c r="A270" s="55" t="str">
        <f>"         "&amp;Labels!C95</f>
        <v xml:space="preserve">         Total</v>
      </c>
      <c r="B270" s="136">
        <f>SUM(B268:B269)</f>
        <v>0</v>
      </c>
      <c r="C270" s="136">
        <f>SUM(C268:C269)</f>
        <v>0</v>
      </c>
      <c r="D270" s="136">
        <f>SUM(D268:D269)</f>
        <v>0</v>
      </c>
      <c r="E270" s="137">
        <f>SUM(E268:E269)</f>
        <v>0</v>
      </c>
    </row>
    <row r="271" spans="1:5" ht="12.75" customHeight="1" x14ac:dyDescent="0.2">
      <c r="A271" s="52" t="str">
        <f>"      "&amp;Labels!C91</f>
        <v xml:space="preserve">      Total</v>
      </c>
      <c r="B271" s="133">
        <f>SUM(B266,B270)</f>
        <v>0</v>
      </c>
      <c r="C271" s="133">
        <f>SUM(C266,C270)</f>
        <v>0</v>
      </c>
      <c r="D271" s="133">
        <f>SUM(D266,D270)</f>
        <v>0</v>
      </c>
      <c r="E271" s="134">
        <f>SUM(E266,E270)</f>
        <v>0</v>
      </c>
    </row>
    <row r="272" spans="1:5" ht="12.75" customHeight="1" x14ac:dyDescent="0.2">
      <c r="A272" s="55" t="str">
        <f>"         "&amp;Labels!B96</f>
        <v xml:space="preserve">         Direct</v>
      </c>
      <c r="B272" s="109">
        <f t="shared" ref="B272:E274" si="27">SUM(B264,B268)</f>
        <v>0</v>
      </c>
      <c r="C272" s="109">
        <f t="shared" si="27"/>
        <v>0</v>
      </c>
      <c r="D272" s="109">
        <f t="shared" si="27"/>
        <v>0</v>
      </c>
      <c r="E272" s="110">
        <f t="shared" si="27"/>
        <v>0</v>
      </c>
    </row>
    <row r="273" spans="1:5" ht="12.75" customHeight="1" x14ac:dyDescent="0.2">
      <c r="A273" s="55" t="str">
        <f>"         "&amp;Labels!B97</f>
        <v xml:space="preserve">         Indirect</v>
      </c>
      <c r="B273" s="109">
        <f t="shared" si="27"/>
        <v>0</v>
      </c>
      <c r="C273" s="109">
        <f t="shared" si="27"/>
        <v>0</v>
      </c>
      <c r="D273" s="109">
        <f t="shared" si="27"/>
        <v>0</v>
      </c>
      <c r="E273" s="110">
        <f t="shared" si="27"/>
        <v>0</v>
      </c>
    </row>
    <row r="274" spans="1:5" ht="12.75" customHeight="1" x14ac:dyDescent="0.2">
      <c r="A274" s="55" t="str">
        <f>"         "&amp;Labels!C95</f>
        <v xml:space="preserve">         Total</v>
      </c>
      <c r="B274" s="136">
        <f t="shared" si="27"/>
        <v>0</v>
      </c>
      <c r="C274" s="136">
        <f t="shared" si="27"/>
        <v>0</v>
      </c>
      <c r="D274" s="136">
        <f t="shared" si="27"/>
        <v>0</v>
      </c>
      <c r="E274" s="137">
        <f t="shared" si="27"/>
        <v>0</v>
      </c>
    </row>
    <row r="275" spans="1:5" ht="12.75" customHeight="1" x14ac:dyDescent="0.2">
      <c r="A275" s="52" t="str">
        <f>"   "&amp;Labels!B101</f>
        <v xml:space="preserve">   West</v>
      </c>
      <c r="B275" s="133"/>
      <c r="C275" s="133"/>
      <c r="D275" s="133"/>
      <c r="E275" s="134"/>
    </row>
    <row r="276" spans="1:5" ht="12.75" customHeight="1" x14ac:dyDescent="0.2">
      <c r="A276" s="55" t="str">
        <f>"      "&amp;Labels!B92</f>
        <v xml:space="preserve">      Direct</v>
      </c>
      <c r="B276" s="136"/>
      <c r="C276" s="136"/>
      <c r="D276" s="136"/>
      <c r="E276" s="137"/>
    </row>
    <row r="277" spans="1:5" ht="12.75" customHeight="1" x14ac:dyDescent="0.2">
      <c r="A277" s="55" t="str">
        <f>"         "&amp;Labels!B96</f>
        <v xml:space="preserve">         Direct</v>
      </c>
      <c r="B277" s="109">
        <f>'Plan Input'!F13*'Sales Plan'!H25</f>
        <v>0</v>
      </c>
      <c r="C277" s="109">
        <f>'Plan Input'!G13*'Sales Plan'!I25</f>
        <v>0</v>
      </c>
      <c r="D277" s="109">
        <f>'Plan Input'!H13*'Sales Plan'!J25</f>
        <v>0</v>
      </c>
      <c r="E277" s="110">
        <f>'Plan Input'!I13*'Sales Plan'!K25</f>
        <v>0</v>
      </c>
    </row>
    <row r="278" spans="1:5" ht="12.75" customHeight="1" x14ac:dyDescent="0.2">
      <c r="A278" s="55" t="str">
        <f>"         "&amp;Labels!B97</f>
        <v xml:space="preserve">         Indirect</v>
      </c>
      <c r="B278" s="109">
        <f>'Plan Input'!F13*'Sales Plan'!H26</f>
        <v>0</v>
      </c>
      <c r="C278" s="109">
        <f>'Plan Input'!G13*'Sales Plan'!I26</f>
        <v>0</v>
      </c>
      <c r="D278" s="109">
        <f>'Plan Input'!H13*'Sales Plan'!J26</f>
        <v>0</v>
      </c>
      <c r="E278" s="110">
        <f>'Plan Input'!I13*'Sales Plan'!K26</f>
        <v>0</v>
      </c>
    </row>
    <row r="279" spans="1:5" ht="12.75" customHeight="1" x14ac:dyDescent="0.2">
      <c r="A279" s="55" t="str">
        <f>"         "&amp;Labels!C95</f>
        <v xml:space="preserve">         Total</v>
      </c>
      <c r="B279" s="136">
        <f>SUM(B277:B278)</f>
        <v>0</v>
      </c>
      <c r="C279" s="136">
        <f>SUM(C277:C278)</f>
        <v>0</v>
      </c>
      <c r="D279" s="136">
        <f>SUM(D277:D278)</f>
        <v>0</v>
      </c>
      <c r="E279" s="137">
        <f>SUM(E277:E278)</f>
        <v>0</v>
      </c>
    </row>
    <row r="280" spans="1:5" ht="12.75" customHeight="1" x14ac:dyDescent="0.2">
      <c r="A280" s="55" t="str">
        <f>"      "&amp;Labels!B93</f>
        <v xml:space="preserve">      Indirect</v>
      </c>
      <c r="B280" s="136"/>
      <c r="C280" s="136"/>
      <c r="D280" s="136"/>
      <c r="E280" s="137"/>
    </row>
    <row r="281" spans="1:5" ht="12.75" customHeight="1" x14ac:dyDescent="0.2">
      <c r="A281" s="55" t="str">
        <f>"         "&amp;Labels!B96</f>
        <v xml:space="preserve">         Direct</v>
      </c>
      <c r="B281" s="109">
        <f>'Plan Input'!F15*'Sales Plan'!H29</f>
        <v>0</v>
      </c>
      <c r="C281" s="109">
        <f>'Plan Input'!G15*'Sales Plan'!I29</f>
        <v>0</v>
      </c>
      <c r="D281" s="109">
        <f>'Plan Input'!H15*'Sales Plan'!J29</f>
        <v>0</v>
      </c>
      <c r="E281" s="110">
        <f>'Plan Input'!I15*'Sales Plan'!K29</f>
        <v>0</v>
      </c>
    </row>
    <row r="282" spans="1:5" ht="12.75" customHeight="1" x14ac:dyDescent="0.2">
      <c r="A282" s="55" t="str">
        <f>"         "&amp;Labels!B97</f>
        <v xml:space="preserve">         Indirect</v>
      </c>
      <c r="B282" s="109">
        <f>'Plan Input'!F15*'Sales Plan'!H30</f>
        <v>0</v>
      </c>
      <c r="C282" s="109">
        <f>'Plan Input'!G15*'Sales Plan'!I30</f>
        <v>0</v>
      </c>
      <c r="D282" s="109">
        <f>'Plan Input'!H15*'Sales Plan'!J30</f>
        <v>0</v>
      </c>
      <c r="E282" s="110">
        <f>'Plan Input'!I15*'Sales Plan'!K30</f>
        <v>0</v>
      </c>
    </row>
    <row r="283" spans="1:5" ht="12.75" customHeight="1" x14ac:dyDescent="0.2">
      <c r="A283" s="55" t="str">
        <f>"         "&amp;Labels!C95</f>
        <v xml:space="preserve">         Total</v>
      </c>
      <c r="B283" s="136">
        <f>SUM(B281:B282)</f>
        <v>0</v>
      </c>
      <c r="C283" s="136">
        <f>SUM(C281:C282)</f>
        <v>0</v>
      </c>
      <c r="D283" s="136">
        <f>SUM(D281:D282)</f>
        <v>0</v>
      </c>
      <c r="E283" s="137">
        <f>SUM(E281:E282)</f>
        <v>0</v>
      </c>
    </row>
    <row r="284" spans="1:5" ht="12.75" customHeight="1" x14ac:dyDescent="0.2">
      <c r="A284" s="52" t="str">
        <f>"      "&amp;Labels!C91</f>
        <v xml:space="preserve">      Total</v>
      </c>
      <c r="B284" s="133">
        <f>SUM(B279,B283)</f>
        <v>0</v>
      </c>
      <c r="C284" s="133">
        <f>SUM(C279,C283)</f>
        <v>0</v>
      </c>
      <c r="D284" s="133">
        <f>SUM(D279,D283)</f>
        <v>0</v>
      </c>
      <c r="E284" s="134">
        <f>SUM(E279,E283)</f>
        <v>0</v>
      </c>
    </row>
    <row r="285" spans="1:5" ht="12.75" customHeight="1" x14ac:dyDescent="0.2">
      <c r="A285" s="55" t="str">
        <f>"         "&amp;Labels!B96</f>
        <v xml:space="preserve">         Direct</v>
      </c>
      <c r="B285" s="109">
        <f t="shared" ref="B285:E287" si="28">SUM(B277,B281)</f>
        <v>0</v>
      </c>
      <c r="C285" s="109">
        <f t="shared" si="28"/>
        <v>0</v>
      </c>
      <c r="D285" s="109">
        <f t="shared" si="28"/>
        <v>0</v>
      </c>
      <c r="E285" s="110">
        <f t="shared" si="28"/>
        <v>0</v>
      </c>
    </row>
    <row r="286" spans="1:5" ht="12.75" customHeight="1" x14ac:dyDescent="0.2">
      <c r="A286" s="55" t="str">
        <f>"         "&amp;Labels!B97</f>
        <v xml:space="preserve">         Indirect</v>
      </c>
      <c r="B286" s="109">
        <f t="shared" si="28"/>
        <v>0</v>
      </c>
      <c r="C286" s="109">
        <f t="shared" si="28"/>
        <v>0</v>
      </c>
      <c r="D286" s="109">
        <f t="shared" si="28"/>
        <v>0</v>
      </c>
      <c r="E286" s="110">
        <f t="shared" si="28"/>
        <v>0</v>
      </c>
    </row>
    <row r="287" spans="1:5" ht="12.75" customHeight="1" x14ac:dyDescent="0.2">
      <c r="A287" s="55" t="str">
        <f>"         "&amp;Labels!C95</f>
        <v xml:space="preserve">         Total</v>
      </c>
      <c r="B287" s="136">
        <f t="shared" si="28"/>
        <v>0</v>
      </c>
      <c r="C287" s="136">
        <f t="shared" si="28"/>
        <v>0</v>
      </c>
      <c r="D287" s="136">
        <f t="shared" si="28"/>
        <v>0</v>
      </c>
      <c r="E287" s="137">
        <f t="shared" si="28"/>
        <v>0</v>
      </c>
    </row>
    <row r="288" spans="1:5" ht="12.75" customHeight="1" x14ac:dyDescent="0.2">
      <c r="A288" s="57" t="str">
        <f>"   "&amp;Labels!C99</f>
        <v xml:space="preserve">   Total</v>
      </c>
      <c r="B288" s="140">
        <f>SUM(B292,B296)</f>
        <v>0</v>
      </c>
      <c r="C288" s="140">
        <f>SUM(C292,C296)</f>
        <v>0</v>
      </c>
      <c r="D288" s="140">
        <f>SUM(D292,D296)</f>
        <v>0</v>
      </c>
      <c r="E288" s="141">
        <f>SUM(E292,E296)</f>
        <v>0</v>
      </c>
    </row>
    <row r="289" spans="1:5" ht="12.75" customHeight="1" x14ac:dyDescent="0.2">
      <c r="A289" s="55" t="str">
        <f>"      "&amp;Labels!B92</f>
        <v xml:space="preserve">      Direct</v>
      </c>
      <c r="B289" s="136"/>
      <c r="C289" s="136"/>
      <c r="D289" s="136"/>
      <c r="E289" s="137"/>
    </row>
    <row r="290" spans="1:5" ht="12.75" customHeight="1" x14ac:dyDescent="0.2">
      <c r="A290" s="55" t="str">
        <f>"         "&amp;Labels!B96</f>
        <v xml:space="preserve">         Direct</v>
      </c>
      <c r="B290" s="109">
        <f t="shared" ref="B290:E292" si="29">SUM(B264,B277)</f>
        <v>0</v>
      </c>
      <c r="C290" s="109">
        <f t="shared" si="29"/>
        <v>0</v>
      </c>
      <c r="D290" s="109">
        <f t="shared" si="29"/>
        <v>0</v>
      </c>
      <c r="E290" s="110">
        <f t="shared" si="29"/>
        <v>0</v>
      </c>
    </row>
    <row r="291" spans="1:5" ht="12.75" customHeight="1" x14ac:dyDescent="0.2">
      <c r="A291" s="55" t="str">
        <f>"         "&amp;Labels!B97</f>
        <v xml:space="preserve">         Indirect</v>
      </c>
      <c r="B291" s="109">
        <f t="shared" si="29"/>
        <v>0</v>
      </c>
      <c r="C291" s="109">
        <f t="shared" si="29"/>
        <v>0</v>
      </c>
      <c r="D291" s="109">
        <f t="shared" si="29"/>
        <v>0</v>
      </c>
      <c r="E291" s="110">
        <f t="shared" si="29"/>
        <v>0</v>
      </c>
    </row>
    <row r="292" spans="1:5" ht="12.75" customHeight="1" x14ac:dyDescent="0.2">
      <c r="A292" s="55" t="str">
        <f>"         "&amp;Labels!C95</f>
        <v xml:space="preserve">         Total</v>
      </c>
      <c r="B292" s="136">
        <f t="shared" si="29"/>
        <v>0</v>
      </c>
      <c r="C292" s="136">
        <f t="shared" si="29"/>
        <v>0</v>
      </c>
      <c r="D292" s="136">
        <f t="shared" si="29"/>
        <v>0</v>
      </c>
      <c r="E292" s="137">
        <f t="shared" si="29"/>
        <v>0</v>
      </c>
    </row>
    <row r="293" spans="1:5" ht="12.75" customHeight="1" x14ac:dyDescent="0.2">
      <c r="A293" s="55" t="str">
        <f>"      "&amp;Labels!B93</f>
        <v xml:space="preserve">      Indirect</v>
      </c>
      <c r="B293" s="136"/>
      <c r="C293" s="136"/>
      <c r="D293" s="136"/>
      <c r="E293" s="137"/>
    </row>
    <row r="294" spans="1:5" ht="12.75" customHeight="1" x14ac:dyDescent="0.2">
      <c r="A294" s="55" t="str">
        <f>"         "&amp;Labels!B96</f>
        <v xml:space="preserve">         Direct</v>
      </c>
      <c r="B294" s="109">
        <f t="shared" ref="B294:E299" si="30">SUM(B268,B281)</f>
        <v>0</v>
      </c>
      <c r="C294" s="109">
        <f t="shared" si="30"/>
        <v>0</v>
      </c>
      <c r="D294" s="109">
        <f t="shared" si="30"/>
        <v>0</v>
      </c>
      <c r="E294" s="110">
        <f t="shared" si="30"/>
        <v>0</v>
      </c>
    </row>
    <row r="295" spans="1:5" ht="12.75" customHeight="1" x14ac:dyDescent="0.2">
      <c r="A295" s="55" t="str">
        <f>"         "&amp;Labels!B97</f>
        <v xml:space="preserve">         Indirect</v>
      </c>
      <c r="B295" s="109">
        <f t="shared" si="30"/>
        <v>0</v>
      </c>
      <c r="C295" s="109">
        <f t="shared" si="30"/>
        <v>0</v>
      </c>
      <c r="D295" s="109">
        <f t="shared" si="30"/>
        <v>0</v>
      </c>
      <c r="E295" s="110">
        <f t="shared" si="30"/>
        <v>0</v>
      </c>
    </row>
    <row r="296" spans="1:5" ht="12.75" customHeight="1" x14ac:dyDescent="0.2">
      <c r="A296" s="55" t="str">
        <f>"         "&amp;Labels!C95</f>
        <v xml:space="preserve">         Total</v>
      </c>
      <c r="B296" s="136">
        <f t="shared" si="30"/>
        <v>0</v>
      </c>
      <c r="C296" s="136">
        <f t="shared" si="30"/>
        <v>0</v>
      </c>
      <c r="D296" s="136">
        <f t="shared" si="30"/>
        <v>0</v>
      </c>
      <c r="E296" s="137">
        <f t="shared" si="30"/>
        <v>0</v>
      </c>
    </row>
    <row r="297" spans="1:5" ht="12.75" customHeight="1" x14ac:dyDescent="0.2">
      <c r="A297" s="52" t="str">
        <f>"      "&amp;Labels!C91</f>
        <v xml:space="preserve">      Total</v>
      </c>
      <c r="B297" s="133">
        <f t="shared" si="30"/>
        <v>0</v>
      </c>
      <c r="C297" s="133">
        <f t="shared" si="30"/>
        <v>0</v>
      </c>
      <c r="D297" s="133">
        <f t="shared" si="30"/>
        <v>0</v>
      </c>
      <c r="E297" s="134">
        <f t="shared" si="30"/>
        <v>0</v>
      </c>
    </row>
    <row r="298" spans="1:5" ht="12.75" customHeight="1" x14ac:dyDescent="0.2">
      <c r="A298" s="55" t="str">
        <f>"         "&amp;Labels!B96</f>
        <v xml:space="preserve">         Direct</v>
      </c>
      <c r="B298" s="109">
        <f t="shared" si="30"/>
        <v>0</v>
      </c>
      <c r="C298" s="109">
        <f t="shared" si="30"/>
        <v>0</v>
      </c>
      <c r="D298" s="109">
        <f t="shared" si="30"/>
        <v>0</v>
      </c>
      <c r="E298" s="110">
        <f t="shared" si="30"/>
        <v>0</v>
      </c>
    </row>
    <row r="299" spans="1:5" ht="12.75" customHeight="1" x14ac:dyDescent="0.2">
      <c r="A299" s="55" t="str">
        <f>"         "&amp;Labels!B97</f>
        <v xml:space="preserve">         Indirect</v>
      </c>
      <c r="B299" s="109">
        <f t="shared" si="30"/>
        <v>0</v>
      </c>
      <c r="C299" s="109">
        <f t="shared" si="30"/>
        <v>0</v>
      </c>
      <c r="D299" s="109">
        <f t="shared" si="30"/>
        <v>0</v>
      </c>
      <c r="E299" s="110">
        <f t="shared" si="30"/>
        <v>0</v>
      </c>
    </row>
    <row r="300" spans="1:5" ht="12.75" customHeight="1" x14ac:dyDescent="0.2">
      <c r="A300" s="55" t="str">
        <f>"         "&amp;Labels!C95</f>
        <v xml:space="preserve">         Total</v>
      </c>
      <c r="B300" s="136">
        <f>SUM(B271,B284)</f>
        <v>0</v>
      </c>
      <c r="C300" s="136">
        <f>SUM(C271,C284)</f>
        <v>0</v>
      </c>
      <c r="D300" s="136">
        <f>SUM(D271,D284)</f>
        <v>0</v>
      </c>
      <c r="E300" s="137">
        <f>SUM(E271,E284)</f>
        <v>0</v>
      </c>
    </row>
    <row r="301" spans="1:5" ht="12.75" customHeight="1" x14ac:dyDescent="0.2">
      <c r="A301" s="90" t="str">
        <f>Labels!C110</f>
        <v>Total</v>
      </c>
      <c r="B301" s="208">
        <f>B288</f>
        <v>0</v>
      </c>
      <c r="C301" s="208">
        <f>C288</f>
        <v>0</v>
      </c>
      <c r="D301" s="208">
        <f>D288</f>
        <v>0</v>
      </c>
      <c r="E301" s="229">
        <f>E288</f>
        <v>0</v>
      </c>
    </row>
    <row r="302" spans="1:5" ht="12.75" customHeight="1" x14ac:dyDescent="0.2">
      <c r="A302" s="52" t="str">
        <f>"   "&amp;Labels!B100</f>
        <v xml:space="preserve">   East</v>
      </c>
      <c r="B302" s="133"/>
      <c r="C302" s="133"/>
      <c r="D302" s="133"/>
      <c r="E302" s="134"/>
    </row>
    <row r="303" spans="1:5" ht="12.75" customHeight="1" x14ac:dyDescent="0.2">
      <c r="A303" s="55" t="str">
        <f>"      "&amp;Labels!B92</f>
        <v xml:space="preserve">      Direct</v>
      </c>
      <c r="B303" s="136"/>
      <c r="C303" s="136"/>
      <c r="D303" s="136"/>
      <c r="E303" s="137"/>
    </row>
    <row r="304" spans="1:5" ht="12.75" customHeight="1" x14ac:dyDescent="0.2">
      <c r="A304" s="55" t="str">
        <f>"         "&amp;Labels!B96</f>
        <v xml:space="preserve">         Direct</v>
      </c>
      <c r="B304" s="109">
        <f t="shared" ref="B304:E306" si="31">B264</f>
        <v>0</v>
      </c>
      <c r="C304" s="109">
        <f t="shared" si="31"/>
        <v>0</v>
      </c>
      <c r="D304" s="109">
        <f t="shared" si="31"/>
        <v>0</v>
      </c>
      <c r="E304" s="110">
        <f t="shared" si="31"/>
        <v>0</v>
      </c>
    </row>
    <row r="305" spans="1:5" ht="12.75" customHeight="1" x14ac:dyDescent="0.2">
      <c r="A305" s="55" t="str">
        <f>"         "&amp;Labels!B97</f>
        <v xml:space="preserve">         Indirect</v>
      </c>
      <c r="B305" s="109">
        <f t="shared" si="31"/>
        <v>0</v>
      </c>
      <c r="C305" s="109">
        <f t="shared" si="31"/>
        <v>0</v>
      </c>
      <c r="D305" s="109">
        <f t="shared" si="31"/>
        <v>0</v>
      </c>
      <c r="E305" s="110">
        <f t="shared" si="31"/>
        <v>0</v>
      </c>
    </row>
    <row r="306" spans="1:5" ht="12.75" customHeight="1" x14ac:dyDescent="0.2">
      <c r="A306" s="55" t="str">
        <f>"         "&amp;Labels!C95</f>
        <v xml:space="preserve">         Total</v>
      </c>
      <c r="B306" s="136">
        <f t="shared" si="31"/>
        <v>0</v>
      </c>
      <c r="C306" s="136">
        <f t="shared" si="31"/>
        <v>0</v>
      </c>
      <c r="D306" s="136">
        <f t="shared" si="31"/>
        <v>0</v>
      </c>
      <c r="E306" s="137">
        <f t="shared" si="31"/>
        <v>0</v>
      </c>
    </row>
    <row r="307" spans="1:5" ht="12.75" customHeight="1" x14ac:dyDescent="0.2">
      <c r="A307" s="55" t="str">
        <f>"      "&amp;Labels!B93</f>
        <v xml:space="preserve">      Indirect</v>
      </c>
      <c r="B307" s="136"/>
      <c r="C307" s="136"/>
      <c r="D307" s="136"/>
      <c r="E307" s="137"/>
    </row>
    <row r="308" spans="1:5" ht="12.75" customHeight="1" x14ac:dyDescent="0.2">
      <c r="A308" s="55" t="str">
        <f>"         "&amp;Labels!B96</f>
        <v xml:space="preserve">         Direct</v>
      </c>
      <c r="B308" s="109">
        <f t="shared" ref="B308:E313" si="32">B268</f>
        <v>0</v>
      </c>
      <c r="C308" s="109">
        <f t="shared" si="32"/>
        <v>0</v>
      </c>
      <c r="D308" s="109">
        <f t="shared" si="32"/>
        <v>0</v>
      </c>
      <c r="E308" s="110">
        <f t="shared" si="32"/>
        <v>0</v>
      </c>
    </row>
    <row r="309" spans="1:5" ht="12.75" customHeight="1" x14ac:dyDescent="0.2">
      <c r="A309" s="55" t="str">
        <f>"         "&amp;Labels!B97</f>
        <v xml:space="preserve">         Indirect</v>
      </c>
      <c r="B309" s="109">
        <f t="shared" si="32"/>
        <v>0</v>
      </c>
      <c r="C309" s="109">
        <f t="shared" si="32"/>
        <v>0</v>
      </c>
      <c r="D309" s="109">
        <f t="shared" si="32"/>
        <v>0</v>
      </c>
      <c r="E309" s="110">
        <f t="shared" si="32"/>
        <v>0</v>
      </c>
    </row>
    <row r="310" spans="1:5" ht="12.75" customHeight="1" x14ac:dyDescent="0.2">
      <c r="A310" s="55" t="str">
        <f>"         "&amp;Labels!C95</f>
        <v xml:space="preserve">         Total</v>
      </c>
      <c r="B310" s="136">
        <f t="shared" si="32"/>
        <v>0</v>
      </c>
      <c r="C310" s="136">
        <f t="shared" si="32"/>
        <v>0</v>
      </c>
      <c r="D310" s="136">
        <f t="shared" si="32"/>
        <v>0</v>
      </c>
      <c r="E310" s="137">
        <f t="shared" si="32"/>
        <v>0</v>
      </c>
    </row>
    <row r="311" spans="1:5" ht="12.75" customHeight="1" x14ac:dyDescent="0.2">
      <c r="A311" s="52" t="str">
        <f>"      "&amp;Labels!C91</f>
        <v xml:space="preserve">      Total</v>
      </c>
      <c r="B311" s="133">
        <f t="shared" si="32"/>
        <v>0</v>
      </c>
      <c r="C311" s="133">
        <f t="shared" si="32"/>
        <v>0</v>
      </c>
      <c r="D311" s="133">
        <f t="shared" si="32"/>
        <v>0</v>
      </c>
      <c r="E311" s="134">
        <f t="shared" si="32"/>
        <v>0</v>
      </c>
    </row>
    <row r="312" spans="1:5" ht="12.75" customHeight="1" x14ac:dyDescent="0.2">
      <c r="A312" s="55" t="str">
        <f>"         "&amp;Labels!B96</f>
        <v xml:space="preserve">         Direct</v>
      </c>
      <c r="B312" s="109">
        <f t="shared" si="32"/>
        <v>0</v>
      </c>
      <c r="C312" s="109">
        <f t="shared" si="32"/>
        <v>0</v>
      </c>
      <c r="D312" s="109">
        <f t="shared" si="32"/>
        <v>0</v>
      </c>
      <c r="E312" s="110">
        <f t="shared" si="32"/>
        <v>0</v>
      </c>
    </row>
    <row r="313" spans="1:5" ht="12.75" customHeight="1" x14ac:dyDescent="0.2">
      <c r="A313" s="55" t="str">
        <f>"         "&amp;Labels!B97</f>
        <v xml:space="preserve">         Indirect</v>
      </c>
      <c r="B313" s="109">
        <f t="shared" si="32"/>
        <v>0</v>
      </c>
      <c r="C313" s="109">
        <f t="shared" si="32"/>
        <v>0</v>
      </c>
      <c r="D313" s="109">
        <f t="shared" si="32"/>
        <v>0</v>
      </c>
      <c r="E313" s="110">
        <f t="shared" si="32"/>
        <v>0</v>
      </c>
    </row>
    <row r="314" spans="1:5" ht="12.75" customHeight="1" x14ac:dyDescent="0.2">
      <c r="A314" s="55" t="str">
        <f>"         "&amp;Labels!C95</f>
        <v xml:space="preserve">         Total</v>
      </c>
      <c r="B314" s="136">
        <f>B271</f>
        <v>0</v>
      </c>
      <c r="C314" s="136">
        <f>C271</f>
        <v>0</v>
      </c>
      <c r="D314" s="136">
        <f>D271</f>
        <v>0</v>
      </c>
      <c r="E314" s="137">
        <f>E271</f>
        <v>0</v>
      </c>
    </row>
    <row r="315" spans="1:5" ht="12.75" customHeight="1" x14ac:dyDescent="0.2">
      <c r="A315" s="52" t="str">
        <f>"   "&amp;Labels!B101</f>
        <v xml:space="preserve">   West</v>
      </c>
      <c r="B315" s="133"/>
      <c r="C315" s="133"/>
      <c r="D315" s="133"/>
      <c r="E315" s="134"/>
    </row>
    <row r="316" spans="1:5" ht="12.75" customHeight="1" x14ac:dyDescent="0.2">
      <c r="A316" s="55" t="str">
        <f>"      "&amp;Labels!B92</f>
        <v xml:space="preserve">      Direct</v>
      </c>
      <c r="B316" s="136"/>
      <c r="C316" s="136"/>
      <c r="D316" s="136"/>
      <c r="E316" s="137"/>
    </row>
    <row r="317" spans="1:5" ht="12.75" customHeight="1" x14ac:dyDescent="0.2">
      <c r="A317" s="55" t="str">
        <f>"         "&amp;Labels!B96</f>
        <v xml:space="preserve">         Direct</v>
      </c>
      <c r="B317" s="109">
        <f t="shared" ref="B317:E319" si="33">B277</f>
        <v>0</v>
      </c>
      <c r="C317" s="109">
        <f t="shared" si="33"/>
        <v>0</v>
      </c>
      <c r="D317" s="109">
        <f t="shared" si="33"/>
        <v>0</v>
      </c>
      <c r="E317" s="110">
        <f t="shared" si="33"/>
        <v>0</v>
      </c>
    </row>
    <row r="318" spans="1:5" ht="12.75" customHeight="1" x14ac:dyDescent="0.2">
      <c r="A318" s="55" t="str">
        <f>"         "&amp;Labels!B97</f>
        <v xml:space="preserve">         Indirect</v>
      </c>
      <c r="B318" s="109">
        <f t="shared" si="33"/>
        <v>0</v>
      </c>
      <c r="C318" s="109">
        <f t="shared" si="33"/>
        <v>0</v>
      </c>
      <c r="D318" s="109">
        <f t="shared" si="33"/>
        <v>0</v>
      </c>
      <c r="E318" s="110">
        <f t="shared" si="33"/>
        <v>0</v>
      </c>
    </row>
    <row r="319" spans="1:5" ht="12.75" customHeight="1" x14ac:dyDescent="0.2">
      <c r="A319" s="55" t="str">
        <f>"         "&amp;Labels!C95</f>
        <v xml:space="preserve">         Total</v>
      </c>
      <c r="B319" s="136">
        <f t="shared" si="33"/>
        <v>0</v>
      </c>
      <c r="C319" s="136">
        <f t="shared" si="33"/>
        <v>0</v>
      </c>
      <c r="D319" s="136">
        <f t="shared" si="33"/>
        <v>0</v>
      </c>
      <c r="E319" s="137">
        <f t="shared" si="33"/>
        <v>0</v>
      </c>
    </row>
    <row r="320" spans="1:5" ht="12.75" customHeight="1" x14ac:dyDescent="0.2">
      <c r="A320" s="55" t="str">
        <f>"      "&amp;Labels!B93</f>
        <v xml:space="preserve">      Indirect</v>
      </c>
      <c r="B320" s="136"/>
      <c r="C320" s="136"/>
      <c r="D320" s="136"/>
      <c r="E320" s="137"/>
    </row>
    <row r="321" spans="1:5" ht="12.75" customHeight="1" x14ac:dyDescent="0.2">
      <c r="A321" s="55" t="str">
        <f>"         "&amp;Labels!B96</f>
        <v xml:space="preserve">         Direct</v>
      </c>
      <c r="B321" s="109">
        <f t="shared" ref="B321:E326" si="34">B281</f>
        <v>0</v>
      </c>
      <c r="C321" s="109">
        <f t="shared" si="34"/>
        <v>0</v>
      </c>
      <c r="D321" s="109">
        <f t="shared" si="34"/>
        <v>0</v>
      </c>
      <c r="E321" s="110">
        <f t="shared" si="34"/>
        <v>0</v>
      </c>
    </row>
    <row r="322" spans="1:5" ht="12.75" customHeight="1" x14ac:dyDescent="0.2">
      <c r="A322" s="55" t="str">
        <f>"         "&amp;Labels!B97</f>
        <v xml:space="preserve">         Indirect</v>
      </c>
      <c r="B322" s="109">
        <f t="shared" si="34"/>
        <v>0</v>
      </c>
      <c r="C322" s="109">
        <f t="shared" si="34"/>
        <v>0</v>
      </c>
      <c r="D322" s="109">
        <f t="shared" si="34"/>
        <v>0</v>
      </c>
      <c r="E322" s="110">
        <f t="shared" si="34"/>
        <v>0</v>
      </c>
    </row>
    <row r="323" spans="1:5" ht="12.75" customHeight="1" x14ac:dyDescent="0.2">
      <c r="A323" s="55" t="str">
        <f>"         "&amp;Labels!C95</f>
        <v xml:space="preserve">         Total</v>
      </c>
      <c r="B323" s="136">
        <f t="shared" si="34"/>
        <v>0</v>
      </c>
      <c r="C323" s="136">
        <f t="shared" si="34"/>
        <v>0</v>
      </c>
      <c r="D323" s="136">
        <f t="shared" si="34"/>
        <v>0</v>
      </c>
      <c r="E323" s="137">
        <f t="shared" si="34"/>
        <v>0</v>
      </c>
    </row>
    <row r="324" spans="1:5" ht="12.75" customHeight="1" x14ac:dyDescent="0.2">
      <c r="A324" s="52" t="str">
        <f>"      "&amp;Labels!C91</f>
        <v xml:space="preserve">      Total</v>
      </c>
      <c r="B324" s="133">
        <f t="shared" si="34"/>
        <v>0</v>
      </c>
      <c r="C324" s="133">
        <f t="shared" si="34"/>
        <v>0</v>
      </c>
      <c r="D324" s="133">
        <f t="shared" si="34"/>
        <v>0</v>
      </c>
      <c r="E324" s="134">
        <f t="shared" si="34"/>
        <v>0</v>
      </c>
    </row>
    <row r="325" spans="1:5" ht="12.75" customHeight="1" x14ac:dyDescent="0.2">
      <c r="A325" s="55" t="str">
        <f>"         "&amp;Labels!B96</f>
        <v xml:space="preserve">         Direct</v>
      </c>
      <c r="B325" s="109">
        <f t="shared" si="34"/>
        <v>0</v>
      </c>
      <c r="C325" s="109">
        <f t="shared" si="34"/>
        <v>0</v>
      </c>
      <c r="D325" s="109">
        <f t="shared" si="34"/>
        <v>0</v>
      </c>
      <c r="E325" s="110">
        <f t="shared" si="34"/>
        <v>0</v>
      </c>
    </row>
    <row r="326" spans="1:5" ht="12.75" customHeight="1" x14ac:dyDescent="0.2">
      <c r="A326" s="55" t="str">
        <f>"         "&amp;Labels!B97</f>
        <v xml:space="preserve">         Indirect</v>
      </c>
      <c r="B326" s="109">
        <f t="shared" si="34"/>
        <v>0</v>
      </c>
      <c r="C326" s="109">
        <f t="shared" si="34"/>
        <v>0</v>
      </c>
      <c r="D326" s="109">
        <f t="shared" si="34"/>
        <v>0</v>
      </c>
      <c r="E326" s="110">
        <f t="shared" si="34"/>
        <v>0</v>
      </c>
    </row>
    <row r="327" spans="1:5" ht="12.75" customHeight="1" x14ac:dyDescent="0.2">
      <c r="A327" s="55" t="str">
        <f>"         "&amp;Labels!C95</f>
        <v xml:space="preserve">         Total</v>
      </c>
      <c r="B327" s="136">
        <f>B284</f>
        <v>0</v>
      </c>
      <c r="C327" s="136">
        <f>C284</f>
        <v>0</v>
      </c>
      <c r="D327" s="136">
        <f>D284</f>
        <v>0</v>
      </c>
      <c r="E327" s="137">
        <f>E284</f>
        <v>0</v>
      </c>
    </row>
    <row r="328" spans="1:5" ht="12.75" customHeight="1" x14ac:dyDescent="0.2">
      <c r="A328" s="57" t="str">
        <f>"   "&amp;Labels!C99</f>
        <v xml:space="preserve">   Total</v>
      </c>
      <c r="B328" s="140">
        <f>B288</f>
        <v>0</v>
      </c>
      <c r="C328" s="140">
        <f>C288</f>
        <v>0</v>
      </c>
      <c r="D328" s="140">
        <f>D288</f>
        <v>0</v>
      </c>
      <c r="E328" s="141">
        <f>E288</f>
        <v>0</v>
      </c>
    </row>
    <row r="329" spans="1:5" ht="12.75" customHeight="1" x14ac:dyDescent="0.2">
      <c r="A329" s="55" t="str">
        <f>"      "&amp;Labels!B92</f>
        <v xml:space="preserve">      Direct</v>
      </c>
      <c r="B329" s="136"/>
      <c r="C329" s="136"/>
      <c r="D329" s="136"/>
      <c r="E329" s="137"/>
    </row>
    <row r="330" spans="1:5" ht="12.75" customHeight="1" x14ac:dyDescent="0.2">
      <c r="A330" s="55" t="str">
        <f>"         "&amp;Labels!B96</f>
        <v xml:space="preserve">         Direct</v>
      </c>
      <c r="B330" s="109">
        <f t="shared" ref="B330:E332" si="35">B290</f>
        <v>0</v>
      </c>
      <c r="C330" s="109">
        <f t="shared" si="35"/>
        <v>0</v>
      </c>
      <c r="D330" s="109">
        <f t="shared" si="35"/>
        <v>0</v>
      </c>
      <c r="E330" s="110">
        <f t="shared" si="35"/>
        <v>0</v>
      </c>
    </row>
    <row r="331" spans="1:5" ht="12.75" customHeight="1" x14ac:dyDescent="0.2">
      <c r="A331" s="55" t="str">
        <f>"         "&amp;Labels!B97</f>
        <v xml:space="preserve">         Indirect</v>
      </c>
      <c r="B331" s="109">
        <f t="shared" si="35"/>
        <v>0</v>
      </c>
      <c r="C331" s="109">
        <f t="shared" si="35"/>
        <v>0</v>
      </c>
      <c r="D331" s="109">
        <f t="shared" si="35"/>
        <v>0</v>
      </c>
      <c r="E331" s="110">
        <f t="shared" si="35"/>
        <v>0</v>
      </c>
    </row>
    <row r="332" spans="1:5" ht="12.75" customHeight="1" x14ac:dyDescent="0.2">
      <c r="A332" s="55" t="str">
        <f>"         "&amp;Labels!C95</f>
        <v xml:space="preserve">         Total</v>
      </c>
      <c r="B332" s="136">
        <f t="shared" si="35"/>
        <v>0</v>
      </c>
      <c r="C332" s="136">
        <f t="shared" si="35"/>
        <v>0</v>
      </c>
      <c r="D332" s="136">
        <f t="shared" si="35"/>
        <v>0</v>
      </c>
      <c r="E332" s="137">
        <f t="shared" si="35"/>
        <v>0</v>
      </c>
    </row>
    <row r="333" spans="1:5" ht="12.75" customHeight="1" x14ac:dyDescent="0.2">
      <c r="A333" s="55" t="str">
        <f>"      "&amp;Labels!B93</f>
        <v xml:space="preserve">      Indirect</v>
      </c>
      <c r="B333" s="136"/>
      <c r="C333" s="136"/>
      <c r="D333" s="136"/>
      <c r="E333" s="137"/>
    </row>
    <row r="334" spans="1:5" ht="12.75" customHeight="1" x14ac:dyDescent="0.2">
      <c r="A334" s="55" t="str">
        <f>"         "&amp;Labels!B96</f>
        <v xml:space="preserve">         Direct</v>
      </c>
      <c r="B334" s="109">
        <f t="shared" ref="B334:E336" si="36">B294</f>
        <v>0</v>
      </c>
      <c r="C334" s="109">
        <f t="shared" si="36"/>
        <v>0</v>
      </c>
      <c r="D334" s="109">
        <f t="shared" si="36"/>
        <v>0</v>
      </c>
      <c r="E334" s="110">
        <f t="shared" si="36"/>
        <v>0</v>
      </c>
    </row>
    <row r="335" spans="1:5" ht="12.75" customHeight="1" x14ac:dyDescent="0.2">
      <c r="A335" s="55" t="str">
        <f>"         "&amp;Labels!B97</f>
        <v xml:space="preserve">         Indirect</v>
      </c>
      <c r="B335" s="109">
        <f t="shared" si="36"/>
        <v>0</v>
      </c>
      <c r="C335" s="109">
        <f t="shared" si="36"/>
        <v>0</v>
      </c>
      <c r="D335" s="109">
        <f t="shared" si="36"/>
        <v>0</v>
      </c>
      <c r="E335" s="110">
        <f t="shared" si="36"/>
        <v>0</v>
      </c>
    </row>
    <row r="336" spans="1:5" ht="12.75" customHeight="1" x14ac:dyDescent="0.2">
      <c r="A336" s="55" t="str">
        <f>"         "&amp;Labels!C95</f>
        <v xml:space="preserve">         Total</v>
      </c>
      <c r="B336" s="136">
        <f t="shared" si="36"/>
        <v>0</v>
      </c>
      <c r="C336" s="136">
        <f t="shared" si="36"/>
        <v>0</v>
      </c>
      <c r="D336" s="136">
        <f t="shared" si="36"/>
        <v>0</v>
      </c>
      <c r="E336" s="137">
        <f t="shared" si="36"/>
        <v>0</v>
      </c>
    </row>
    <row r="337" spans="1:13" ht="12.75" customHeight="1" x14ac:dyDescent="0.2">
      <c r="A337" s="52" t="str">
        <f>"      "&amp;Labels!C91</f>
        <v xml:space="preserve">      Total</v>
      </c>
      <c r="B337" s="133">
        <f>B288</f>
        <v>0</v>
      </c>
      <c r="C337" s="133">
        <f>C288</f>
        <v>0</v>
      </c>
      <c r="D337" s="133">
        <f>D288</f>
        <v>0</v>
      </c>
      <c r="E337" s="134">
        <f>E288</f>
        <v>0</v>
      </c>
    </row>
    <row r="338" spans="1:13" ht="12.75" customHeight="1" x14ac:dyDescent="0.2">
      <c r="A338" s="55" t="str">
        <f>"         "&amp;Labels!B96</f>
        <v xml:space="preserve">         Direct</v>
      </c>
      <c r="B338" s="109">
        <f t="shared" ref="B338:E339" si="37">B298</f>
        <v>0</v>
      </c>
      <c r="C338" s="109">
        <f t="shared" si="37"/>
        <v>0</v>
      </c>
      <c r="D338" s="109">
        <f t="shared" si="37"/>
        <v>0</v>
      </c>
      <c r="E338" s="110">
        <f t="shared" si="37"/>
        <v>0</v>
      </c>
    </row>
    <row r="339" spans="1:13" ht="12.75" customHeight="1" x14ac:dyDescent="0.2">
      <c r="A339" s="55" t="str">
        <f>"         "&amp;Labels!B97</f>
        <v xml:space="preserve">         Indirect</v>
      </c>
      <c r="B339" s="109">
        <f t="shared" si="37"/>
        <v>0</v>
      </c>
      <c r="C339" s="109">
        <f t="shared" si="37"/>
        <v>0</v>
      </c>
      <c r="D339" s="109">
        <f t="shared" si="37"/>
        <v>0</v>
      </c>
      <c r="E339" s="110">
        <f t="shared" si="37"/>
        <v>0</v>
      </c>
    </row>
    <row r="340" spans="1:13" ht="12.75" customHeight="1" x14ac:dyDescent="0.2">
      <c r="A340" s="59" t="str">
        <f>"         "&amp;Labels!C95</f>
        <v xml:space="preserve">         Total</v>
      </c>
      <c r="B340" s="143">
        <f>B288</f>
        <v>0</v>
      </c>
      <c r="C340" s="143">
        <f>C288</f>
        <v>0</v>
      </c>
      <c r="D340" s="143">
        <f>D288</f>
        <v>0</v>
      </c>
      <c r="E340" s="144">
        <f>E288</f>
        <v>0</v>
      </c>
    </row>
    <row r="341" spans="1:13" ht="12.75" customHeight="1" x14ac:dyDescent="0.2">
      <c r="A341" s="1" t="str">
        <f>Labels!B41</f>
        <v>Rev at List Price</v>
      </c>
    </row>
    <row r="342" spans="1:13" ht="12.75" customHeight="1" x14ac:dyDescent="0.2">
      <c r="B342" s="9" t="str">
        <f>'(FnCalls 1)'!G6</f>
        <v>Q1 2009</v>
      </c>
      <c r="C342" s="10" t="str">
        <f>'(FnCalls 1)'!G7</f>
        <v>Q2 2009</v>
      </c>
      <c r="D342" s="10" t="str">
        <f>'(FnCalls 1)'!G8</f>
        <v>Q3 2009</v>
      </c>
      <c r="E342" s="10" t="str">
        <f>'(FnCalls 1)'!G9</f>
        <v>Q4 2009</v>
      </c>
      <c r="F342" s="10" t="str">
        <f>'(FnCalls 1)'!G10</f>
        <v>Q1 2010</v>
      </c>
      <c r="G342" s="10" t="str">
        <f>'(FnCalls 1)'!G11</f>
        <v>Q2 2010</v>
      </c>
      <c r="H342" s="10" t="str">
        <f>'(FnCalls 1)'!G12</f>
        <v>Q3 2010</v>
      </c>
      <c r="I342" s="10" t="str">
        <f>'(FnCalls 1)'!G13</f>
        <v>Q4 2010</v>
      </c>
      <c r="J342" s="10" t="str">
        <f>'(FnCalls 1)'!G14</f>
        <v>Q1 2011</v>
      </c>
      <c r="K342" s="10" t="str">
        <f>'(FnCalls 1)'!G15</f>
        <v>Q2 2011</v>
      </c>
      <c r="L342" s="10" t="str">
        <f>'(FnCalls 1)'!G16</f>
        <v>Q3 2011</v>
      </c>
      <c r="M342" s="11" t="str">
        <f>'(FnCalls 1)'!G17</f>
        <v>Q4 2011</v>
      </c>
    </row>
    <row r="343" spans="1:13" ht="12.75" customHeight="1" x14ac:dyDescent="0.2">
      <c r="A343" s="49" t="str">
        <f>Labels!B111</f>
        <v>Drill Press</v>
      </c>
      <c r="B343" s="101"/>
      <c r="C343" s="101"/>
      <c r="D343" s="101"/>
      <c r="E343" s="101"/>
      <c r="F343" s="101"/>
      <c r="G343" s="101"/>
      <c r="H343" s="101"/>
      <c r="I343" s="101"/>
      <c r="J343" s="101"/>
      <c r="K343" s="101"/>
      <c r="L343" s="101"/>
      <c r="M343" s="102"/>
    </row>
    <row r="344" spans="1:13" ht="12.75" customHeight="1" x14ac:dyDescent="0.2">
      <c r="A344" s="52" t="str">
        <f>"   "&amp;Labels!B100</f>
        <v xml:space="preserve">   East</v>
      </c>
      <c r="B344" s="133"/>
      <c r="C344" s="133"/>
      <c r="D344" s="133"/>
      <c r="E344" s="133"/>
      <c r="F344" s="133"/>
      <c r="G344" s="133"/>
      <c r="H344" s="133"/>
      <c r="I344" s="133"/>
      <c r="J344" s="133"/>
      <c r="K344" s="133"/>
      <c r="L344" s="133"/>
      <c r="M344" s="134"/>
    </row>
    <row r="345" spans="1:13" ht="12.75" customHeight="1" x14ac:dyDescent="0.2">
      <c r="A345" s="55" t="str">
        <f>"      "&amp;Labels!B92</f>
        <v xml:space="preserve">      Direct</v>
      </c>
      <c r="B345" s="136"/>
      <c r="C345" s="136"/>
      <c r="D345" s="136"/>
      <c r="E345" s="136"/>
      <c r="F345" s="136"/>
      <c r="G345" s="136"/>
      <c r="H345" s="136"/>
      <c r="I345" s="136"/>
      <c r="J345" s="136"/>
      <c r="K345" s="136"/>
      <c r="L345" s="136"/>
      <c r="M345" s="137"/>
    </row>
    <row r="346" spans="1:13" ht="12.75" customHeight="1" x14ac:dyDescent="0.2">
      <c r="A346" s="55" t="str">
        <f>"         "&amp;Labels!B96</f>
        <v xml:space="preserve">         Direct</v>
      </c>
      <c r="B346" s="109">
        <f>'Price Summary'!B11*'Sales Summary'!B184</f>
        <v>0</v>
      </c>
      <c r="C346" s="109">
        <f>'Price Summary'!C11*'Sales Summary'!C184</f>
        <v>0</v>
      </c>
      <c r="D346" s="109">
        <f>'Price Summary'!D11*'Sales Summary'!D184</f>
        <v>0</v>
      </c>
      <c r="E346" s="109">
        <f>'Price Summary'!E11*'Sales Summary'!E184</f>
        <v>0</v>
      </c>
      <c r="F346" s="109">
        <f>'Price Summary'!F11*'Sales Summary'!F184</f>
        <v>0</v>
      </c>
      <c r="G346" s="109">
        <f>'Price Summary'!G11*'Sales Summary'!G184</f>
        <v>0</v>
      </c>
      <c r="H346" s="109">
        <f>'Price Summary'!H11*'Sales Summary'!H184</f>
        <v>0</v>
      </c>
      <c r="I346" s="109">
        <f>'Price Summary'!I11*'Sales Summary'!I184</f>
        <v>0</v>
      </c>
      <c r="J346" s="109">
        <f>'Price Summary'!J11*'Sales Summary'!J184</f>
        <v>0</v>
      </c>
      <c r="K346" s="109">
        <f>'Price Summary'!K11*'Sales Summary'!K184</f>
        <v>0</v>
      </c>
      <c r="L346" s="109">
        <f>'Price Summary'!L11*'Sales Summary'!L184</f>
        <v>0</v>
      </c>
      <c r="M346" s="110">
        <f>'Price Summary'!M11*'Sales Summary'!M184</f>
        <v>0</v>
      </c>
    </row>
    <row r="347" spans="1:13" ht="12.75" customHeight="1" x14ac:dyDescent="0.2">
      <c r="A347" s="55" t="str">
        <f>"         "&amp;Labels!B97</f>
        <v xml:space="preserve">         Indirect</v>
      </c>
      <c r="B347" s="109">
        <f>'Price Summary'!B11*'Sales Summary'!B185</f>
        <v>0</v>
      </c>
      <c r="C347" s="109">
        <f>'Price Summary'!C11*'Sales Summary'!C185</f>
        <v>0</v>
      </c>
      <c r="D347" s="109">
        <f>'Price Summary'!D11*'Sales Summary'!D185</f>
        <v>0</v>
      </c>
      <c r="E347" s="109">
        <f>'Price Summary'!E11*'Sales Summary'!E185</f>
        <v>0</v>
      </c>
      <c r="F347" s="109">
        <f>'Price Summary'!F11*'Sales Summary'!F185</f>
        <v>0</v>
      </c>
      <c r="G347" s="109">
        <f>'Price Summary'!G11*'Sales Summary'!G185</f>
        <v>0</v>
      </c>
      <c r="H347" s="109">
        <f>'Price Summary'!H11*'Sales Summary'!H185</f>
        <v>0</v>
      </c>
      <c r="I347" s="109">
        <f>'Price Summary'!I11*'Sales Summary'!I185</f>
        <v>0</v>
      </c>
      <c r="J347" s="109">
        <f>'Price Summary'!J11*'Sales Summary'!J185</f>
        <v>0</v>
      </c>
      <c r="K347" s="109">
        <f>'Price Summary'!K11*'Sales Summary'!K185</f>
        <v>0</v>
      </c>
      <c r="L347" s="109">
        <f>'Price Summary'!L11*'Sales Summary'!L185</f>
        <v>0</v>
      </c>
      <c r="M347" s="110">
        <f>'Price Summary'!M11*'Sales Summary'!M185</f>
        <v>0</v>
      </c>
    </row>
    <row r="348" spans="1:13" ht="12.75" customHeight="1" x14ac:dyDescent="0.2">
      <c r="A348" s="55" t="str">
        <f>"         "&amp;Labels!C95</f>
        <v xml:space="preserve">         Total</v>
      </c>
      <c r="B348" s="136">
        <f t="shared" ref="B348:M348" si="38">SUM(B346:B347)</f>
        <v>0</v>
      </c>
      <c r="C348" s="136">
        <f t="shared" si="38"/>
        <v>0</v>
      </c>
      <c r="D348" s="136">
        <f t="shared" si="38"/>
        <v>0</v>
      </c>
      <c r="E348" s="136">
        <f t="shared" si="38"/>
        <v>0</v>
      </c>
      <c r="F348" s="136">
        <f t="shared" si="38"/>
        <v>0</v>
      </c>
      <c r="G348" s="136">
        <f t="shared" si="38"/>
        <v>0</v>
      </c>
      <c r="H348" s="136">
        <f t="shared" si="38"/>
        <v>0</v>
      </c>
      <c r="I348" s="136">
        <f t="shared" si="38"/>
        <v>0</v>
      </c>
      <c r="J348" s="136">
        <f t="shared" si="38"/>
        <v>0</v>
      </c>
      <c r="K348" s="136">
        <f t="shared" si="38"/>
        <v>0</v>
      </c>
      <c r="L348" s="136">
        <f t="shared" si="38"/>
        <v>0</v>
      </c>
      <c r="M348" s="137">
        <f t="shared" si="38"/>
        <v>0</v>
      </c>
    </row>
    <row r="349" spans="1:13" ht="12.75" customHeight="1" x14ac:dyDescent="0.2">
      <c r="A349" s="55" t="str">
        <f>"      "&amp;Labels!B93</f>
        <v xml:space="preserve">      Indirect</v>
      </c>
      <c r="B349" s="136"/>
      <c r="C349" s="136"/>
      <c r="D349" s="136"/>
      <c r="E349" s="136"/>
      <c r="F349" s="136"/>
      <c r="G349" s="136"/>
      <c r="H349" s="136"/>
      <c r="I349" s="136"/>
      <c r="J349" s="136"/>
      <c r="K349" s="136"/>
      <c r="L349" s="136"/>
      <c r="M349" s="137"/>
    </row>
    <row r="350" spans="1:13" ht="12.75" customHeight="1" x14ac:dyDescent="0.2">
      <c r="A350" s="55" t="str">
        <f>"         "&amp;Labels!B96</f>
        <v xml:space="preserve">         Direct</v>
      </c>
      <c r="B350" s="109">
        <f>'Price Summary'!B15*'Sales Summary'!B188</f>
        <v>0</v>
      </c>
      <c r="C350" s="109">
        <f>'Price Summary'!C15*'Sales Summary'!C188</f>
        <v>0</v>
      </c>
      <c r="D350" s="109">
        <f>'Price Summary'!D15*'Sales Summary'!D188</f>
        <v>0</v>
      </c>
      <c r="E350" s="109">
        <f>'Price Summary'!E15*'Sales Summary'!E188</f>
        <v>0</v>
      </c>
      <c r="F350" s="109">
        <f>'Price Summary'!F15*'Sales Summary'!F188</f>
        <v>0</v>
      </c>
      <c r="G350" s="109">
        <f>'Price Summary'!G15*'Sales Summary'!G188</f>
        <v>0</v>
      </c>
      <c r="H350" s="109">
        <f>'Price Summary'!H15*'Sales Summary'!H188</f>
        <v>0</v>
      </c>
      <c r="I350" s="109">
        <f>'Price Summary'!I15*'Sales Summary'!I188</f>
        <v>0</v>
      </c>
      <c r="J350" s="109">
        <f>'Price Summary'!J15*'Sales Summary'!J188</f>
        <v>0</v>
      </c>
      <c r="K350" s="109">
        <f>'Price Summary'!K15*'Sales Summary'!K188</f>
        <v>0</v>
      </c>
      <c r="L350" s="109">
        <f>'Price Summary'!L15*'Sales Summary'!L188</f>
        <v>0</v>
      </c>
      <c r="M350" s="110">
        <f>'Price Summary'!M15*'Sales Summary'!M188</f>
        <v>0</v>
      </c>
    </row>
    <row r="351" spans="1:13" ht="12.75" customHeight="1" x14ac:dyDescent="0.2">
      <c r="A351" s="55" t="str">
        <f>"         "&amp;Labels!B97</f>
        <v xml:space="preserve">         Indirect</v>
      </c>
      <c r="B351" s="109">
        <f>'Price Summary'!B15*'Sales Summary'!B189</f>
        <v>0</v>
      </c>
      <c r="C351" s="109">
        <f>'Price Summary'!C15*'Sales Summary'!C189</f>
        <v>0</v>
      </c>
      <c r="D351" s="109">
        <f>'Price Summary'!D15*'Sales Summary'!D189</f>
        <v>0</v>
      </c>
      <c r="E351" s="109">
        <f>'Price Summary'!E15*'Sales Summary'!E189</f>
        <v>0</v>
      </c>
      <c r="F351" s="109">
        <f>'Price Summary'!F15*'Sales Summary'!F189</f>
        <v>0</v>
      </c>
      <c r="G351" s="109">
        <f>'Price Summary'!G15*'Sales Summary'!G189</f>
        <v>0</v>
      </c>
      <c r="H351" s="109">
        <f>'Price Summary'!H15*'Sales Summary'!H189</f>
        <v>0</v>
      </c>
      <c r="I351" s="109">
        <f>'Price Summary'!I15*'Sales Summary'!I189</f>
        <v>0</v>
      </c>
      <c r="J351" s="109">
        <f>'Price Summary'!J15*'Sales Summary'!J189</f>
        <v>0</v>
      </c>
      <c r="K351" s="109">
        <f>'Price Summary'!K15*'Sales Summary'!K189</f>
        <v>0</v>
      </c>
      <c r="L351" s="109">
        <f>'Price Summary'!L15*'Sales Summary'!L189</f>
        <v>0</v>
      </c>
      <c r="M351" s="110">
        <f>'Price Summary'!M15*'Sales Summary'!M189</f>
        <v>0</v>
      </c>
    </row>
    <row r="352" spans="1:13" ht="12.75" customHeight="1" x14ac:dyDescent="0.2">
      <c r="A352" s="55" t="str">
        <f>"         "&amp;Labels!C95</f>
        <v xml:space="preserve">         Total</v>
      </c>
      <c r="B352" s="136">
        <f t="shared" ref="B352:M352" si="39">SUM(B350:B351)</f>
        <v>0</v>
      </c>
      <c r="C352" s="136">
        <f t="shared" si="39"/>
        <v>0</v>
      </c>
      <c r="D352" s="136">
        <f t="shared" si="39"/>
        <v>0</v>
      </c>
      <c r="E352" s="136">
        <f t="shared" si="39"/>
        <v>0</v>
      </c>
      <c r="F352" s="136">
        <f t="shared" si="39"/>
        <v>0</v>
      </c>
      <c r="G352" s="136">
        <f t="shared" si="39"/>
        <v>0</v>
      </c>
      <c r="H352" s="136">
        <f t="shared" si="39"/>
        <v>0</v>
      </c>
      <c r="I352" s="136">
        <f t="shared" si="39"/>
        <v>0</v>
      </c>
      <c r="J352" s="136">
        <f t="shared" si="39"/>
        <v>0</v>
      </c>
      <c r="K352" s="136">
        <f t="shared" si="39"/>
        <v>0</v>
      </c>
      <c r="L352" s="136">
        <f t="shared" si="39"/>
        <v>0</v>
      </c>
      <c r="M352" s="137">
        <f t="shared" si="39"/>
        <v>0</v>
      </c>
    </row>
    <row r="353" spans="1:13" ht="12.75" customHeight="1" x14ac:dyDescent="0.2">
      <c r="A353" s="52" t="str">
        <f>"      "&amp;Labels!C91</f>
        <v xml:space="preserve">      Total</v>
      </c>
      <c r="B353" s="133">
        <f t="shared" ref="B353:M353" si="40">SUM(B348,B352)</f>
        <v>0</v>
      </c>
      <c r="C353" s="133">
        <f t="shared" si="40"/>
        <v>0</v>
      </c>
      <c r="D353" s="133">
        <f t="shared" si="40"/>
        <v>0</v>
      </c>
      <c r="E353" s="133">
        <f t="shared" si="40"/>
        <v>0</v>
      </c>
      <c r="F353" s="133">
        <f t="shared" si="40"/>
        <v>0</v>
      </c>
      <c r="G353" s="133">
        <f t="shared" si="40"/>
        <v>0</v>
      </c>
      <c r="H353" s="133">
        <f t="shared" si="40"/>
        <v>0</v>
      </c>
      <c r="I353" s="133">
        <f t="shared" si="40"/>
        <v>0</v>
      </c>
      <c r="J353" s="133">
        <f t="shared" si="40"/>
        <v>0</v>
      </c>
      <c r="K353" s="133">
        <f t="shared" si="40"/>
        <v>0</v>
      </c>
      <c r="L353" s="133">
        <f t="shared" si="40"/>
        <v>0</v>
      </c>
      <c r="M353" s="134">
        <f t="shared" si="40"/>
        <v>0</v>
      </c>
    </row>
    <row r="354" spans="1:13" ht="12.75" customHeight="1" x14ac:dyDescent="0.2">
      <c r="A354" s="55" t="str">
        <f>"         "&amp;Labels!B96</f>
        <v xml:space="preserve">         Direct</v>
      </c>
      <c r="B354" s="109">
        <f t="shared" ref="B354:M354" si="41">SUM(B346,B350)</f>
        <v>0</v>
      </c>
      <c r="C354" s="109">
        <f t="shared" si="41"/>
        <v>0</v>
      </c>
      <c r="D354" s="109">
        <f t="shared" si="41"/>
        <v>0</v>
      </c>
      <c r="E354" s="109">
        <f t="shared" si="41"/>
        <v>0</v>
      </c>
      <c r="F354" s="109">
        <f t="shared" si="41"/>
        <v>0</v>
      </c>
      <c r="G354" s="109">
        <f t="shared" si="41"/>
        <v>0</v>
      </c>
      <c r="H354" s="109">
        <f t="shared" si="41"/>
        <v>0</v>
      </c>
      <c r="I354" s="109">
        <f t="shared" si="41"/>
        <v>0</v>
      </c>
      <c r="J354" s="109">
        <f t="shared" si="41"/>
        <v>0</v>
      </c>
      <c r="K354" s="109">
        <f t="shared" si="41"/>
        <v>0</v>
      </c>
      <c r="L354" s="109">
        <f t="shared" si="41"/>
        <v>0</v>
      </c>
      <c r="M354" s="110">
        <f t="shared" si="41"/>
        <v>0</v>
      </c>
    </row>
    <row r="355" spans="1:13" ht="12.75" customHeight="1" x14ac:dyDescent="0.2">
      <c r="A355" s="55" t="str">
        <f>"         "&amp;Labels!B97</f>
        <v xml:space="preserve">         Indirect</v>
      </c>
      <c r="B355" s="109">
        <f t="shared" ref="B355:M355" si="42">SUM(B347,B351)</f>
        <v>0</v>
      </c>
      <c r="C355" s="109">
        <f t="shared" si="42"/>
        <v>0</v>
      </c>
      <c r="D355" s="109">
        <f t="shared" si="42"/>
        <v>0</v>
      </c>
      <c r="E355" s="109">
        <f t="shared" si="42"/>
        <v>0</v>
      </c>
      <c r="F355" s="109">
        <f t="shared" si="42"/>
        <v>0</v>
      </c>
      <c r="G355" s="109">
        <f t="shared" si="42"/>
        <v>0</v>
      </c>
      <c r="H355" s="109">
        <f t="shared" si="42"/>
        <v>0</v>
      </c>
      <c r="I355" s="109">
        <f t="shared" si="42"/>
        <v>0</v>
      </c>
      <c r="J355" s="109">
        <f t="shared" si="42"/>
        <v>0</v>
      </c>
      <c r="K355" s="109">
        <f t="shared" si="42"/>
        <v>0</v>
      </c>
      <c r="L355" s="109">
        <f t="shared" si="42"/>
        <v>0</v>
      </c>
      <c r="M355" s="110">
        <f t="shared" si="42"/>
        <v>0</v>
      </c>
    </row>
    <row r="356" spans="1:13" ht="12.75" customHeight="1" x14ac:dyDescent="0.2">
      <c r="A356" s="55" t="str">
        <f>"         "&amp;Labels!C95</f>
        <v xml:space="preserve">         Total</v>
      </c>
      <c r="B356" s="136">
        <f t="shared" ref="B356:M356" si="43">SUM(B348,B352)</f>
        <v>0</v>
      </c>
      <c r="C356" s="136">
        <f t="shared" si="43"/>
        <v>0</v>
      </c>
      <c r="D356" s="136">
        <f t="shared" si="43"/>
        <v>0</v>
      </c>
      <c r="E356" s="136">
        <f t="shared" si="43"/>
        <v>0</v>
      </c>
      <c r="F356" s="136">
        <f t="shared" si="43"/>
        <v>0</v>
      </c>
      <c r="G356" s="136">
        <f t="shared" si="43"/>
        <v>0</v>
      </c>
      <c r="H356" s="136">
        <f t="shared" si="43"/>
        <v>0</v>
      </c>
      <c r="I356" s="136">
        <f t="shared" si="43"/>
        <v>0</v>
      </c>
      <c r="J356" s="136">
        <f t="shared" si="43"/>
        <v>0</v>
      </c>
      <c r="K356" s="136">
        <f t="shared" si="43"/>
        <v>0</v>
      </c>
      <c r="L356" s="136">
        <f t="shared" si="43"/>
        <v>0</v>
      </c>
      <c r="M356" s="137">
        <f t="shared" si="43"/>
        <v>0</v>
      </c>
    </row>
    <row r="357" spans="1:13" ht="12.75" customHeight="1" x14ac:dyDescent="0.2">
      <c r="A357" s="52" t="str">
        <f>"   "&amp;Labels!B101</f>
        <v xml:space="preserve">   West</v>
      </c>
      <c r="B357" s="133"/>
      <c r="C357" s="133"/>
      <c r="D357" s="133"/>
      <c r="E357" s="133"/>
      <c r="F357" s="133"/>
      <c r="G357" s="133"/>
      <c r="H357" s="133"/>
      <c r="I357" s="133"/>
      <c r="J357" s="133"/>
      <c r="K357" s="133"/>
      <c r="L357" s="133"/>
      <c r="M357" s="134"/>
    </row>
    <row r="358" spans="1:13" ht="12.75" customHeight="1" x14ac:dyDescent="0.2">
      <c r="A358" s="55" t="str">
        <f>"      "&amp;Labels!B92</f>
        <v xml:space="preserve">      Direct</v>
      </c>
      <c r="B358" s="136"/>
      <c r="C358" s="136"/>
      <c r="D358" s="136"/>
      <c r="E358" s="136"/>
      <c r="F358" s="136"/>
      <c r="G358" s="136"/>
      <c r="H358" s="136"/>
      <c r="I358" s="136"/>
      <c r="J358" s="136"/>
      <c r="K358" s="136"/>
      <c r="L358" s="136"/>
      <c r="M358" s="137"/>
    </row>
    <row r="359" spans="1:13" ht="12.75" customHeight="1" x14ac:dyDescent="0.2">
      <c r="A359" s="55" t="str">
        <f>"         "&amp;Labels!B96</f>
        <v xml:space="preserve">         Direct</v>
      </c>
      <c r="B359" s="109">
        <f>'Price Summary'!B12*'Sales Summary'!B197</f>
        <v>0</v>
      </c>
      <c r="C359" s="109">
        <f>'Price Summary'!C12*'Sales Summary'!C197</f>
        <v>0</v>
      </c>
      <c r="D359" s="109">
        <f>'Price Summary'!D12*'Sales Summary'!D197</f>
        <v>0</v>
      </c>
      <c r="E359" s="109">
        <f>'Price Summary'!E12*'Sales Summary'!E197</f>
        <v>0</v>
      </c>
      <c r="F359" s="109">
        <f>'Price Summary'!F12*'Sales Summary'!F197</f>
        <v>0</v>
      </c>
      <c r="G359" s="109">
        <f>'Price Summary'!G12*'Sales Summary'!G197</f>
        <v>0</v>
      </c>
      <c r="H359" s="109">
        <f>'Price Summary'!H12*'Sales Summary'!H197</f>
        <v>0</v>
      </c>
      <c r="I359" s="109">
        <f>'Price Summary'!I12*'Sales Summary'!I197</f>
        <v>0</v>
      </c>
      <c r="J359" s="109">
        <f>'Price Summary'!J12*'Sales Summary'!J197</f>
        <v>0</v>
      </c>
      <c r="K359" s="109">
        <f>'Price Summary'!K12*'Sales Summary'!K197</f>
        <v>0</v>
      </c>
      <c r="L359" s="109">
        <f>'Price Summary'!L12*'Sales Summary'!L197</f>
        <v>0</v>
      </c>
      <c r="M359" s="110">
        <f>'Price Summary'!M12*'Sales Summary'!M197</f>
        <v>0</v>
      </c>
    </row>
    <row r="360" spans="1:13" ht="12.75" customHeight="1" x14ac:dyDescent="0.2">
      <c r="A360" s="55" t="str">
        <f>"         "&amp;Labels!B97</f>
        <v xml:space="preserve">         Indirect</v>
      </c>
      <c r="B360" s="109">
        <f>'Price Summary'!B12*'Sales Summary'!B198</f>
        <v>0</v>
      </c>
      <c r="C360" s="109">
        <f>'Price Summary'!C12*'Sales Summary'!C198</f>
        <v>0</v>
      </c>
      <c r="D360" s="109">
        <f>'Price Summary'!D12*'Sales Summary'!D198</f>
        <v>0</v>
      </c>
      <c r="E360" s="109">
        <f>'Price Summary'!E12*'Sales Summary'!E198</f>
        <v>0</v>
      </c>
      <c r="F360" s="109">
        <f>'Price Summary'!F12*'Sales Summary'!F198</f>
        <v>0</v>
      </c>
      <c r="G360" s="109">
        <f>'Price Summary'!G12*'Sales Summary'!G198</f>
        <v>0</v>
      </c>
      <c r="H360" s="109">
        <f>'Price Summary'!H12*'Sales Summary'!H198</f>
        <v>0</v>
      </c>
      <c r="I360" s="109">
        <f>'Price Summary'!I12*'Sales Summary'!I198</f>
        <v>0</v>
      </c>
      <c r="J360" s="109">
        <f>'Price Summary'!J12*'Sales Summary'!J198</f>
        <v>0</v>
      </c>
      <c r="K360" s="109">
        <f>'Price Summary'!K12*'Sales Summary'!K198</f>
        <v>0</v>
      </c>
      <c r="L360" s="109">
        <f>'Price Summary'!L12*'Sales Summary'!L198</f>
        <v>0</v>
      </c>
      <c r="M360" s="110">
        <f>'Price Summary'!M12*'Sales Summary'!M198</f>
        <v>0</v>
      </c>
    </row>
    <row r="361" spans="1:13" ht="12.75" customHeight="1" x14ac:dyDescent="0.2">
      <c r="A361" s="55" t="str">
        <f>"         "&amp;Labels!C95</f>
        <v xml:space="preserve">         Total</v>
      </c>
      <c r="B361" s="136">
        <f t="shared" ref="B361:M361" si="44">SUM(B359:B360)</f>
        <v>0</v>
      </c>
      <c r="C361" s="136">
        <f t="shared" si="44"/>
        <v>0</v>
      </c>
      <c r="D361" s="136">
        <f t="shared" si="44"/>
        <v>0</v>
      </c>
      <c r="E361" s="136">
        <f t="shared" si="44"/>
        <v>0</v>
      </c>
      <c r="F361" s="136">
        <f t="shared" si="44"/>
        <v>0</v>
      </c>
      <c r="G361" s="136">
        <f t="shared" si="44"/>
        <v>0</v>
      </c>
      <c r="H361" s="136">
        <f t="shared" si="44"/>
        <v>0</v>
      </c>
      <c r="I361" s="136">
        <f t="shared" si="44"/>
        <v>0</v>
      </c>
      <c r="J361" s="136">
        <f t="shared" si="44"/>
        <v>0</v>
      </c>
      <c r="K361" s="136">
        <f t="shared" si="44"/>
        <v>0</v>
      </c>
      <c r="L361" s="136">
        <f t="shared" si="44"/>
        <v>0</v>
      </c>
      <c r="M361" s="137">
        <f t="shared" si="44"/>
        <v>0</v>
      </c>
    </row>
    <row r="362" spans="1:13" ht="12.75" customHeight="1" x14ac:dyDescent="0.2">
      <c r="A362" s="55" t="str">
        <f>"      "&amp;Labels!B93</f>
        <v xml:space="preserve">      Indirect</v>
      </c>
      <c r="B362" s="136"/>
      <c r="C362" s="136"/>
      <c r="D362" s="136"/>
      <c r="E362" s="136"/>
      <c r="F362" s="136"/>
      <c r="G362" s="136"/>
      <c r="H362" s="136"/>
      <c r="I362" s="136"/>
      <c r="J362" s="136"/>
      <c r="K362" s="136"/>
      <c r="L362" s="136"/>
      <c r="M362" s="137"/>
    </row>
    <row r="363" spans="1:13" ht="12.75" customHeight="1" x14ac:dyDescent="0.2">
      <c r="A363" s="55" t="str">
        <f>"         "&amp;Labels!B96</f>
        <v xml:space="preserve">         Direct</v>
      </c>
      <c r="B363" s="109">
        <f>'Price Summary'!B16*'Sales Summary'!B201</f>
        <v>0</v>
      </c>
      <c r="C363" s="109">
        <f>'Price Summary'!C16*'Sales Summary'!C201</f>
        <v>0</v>
      </c>
      <c r="D363" s="109">
        <f>'Price Summary'!D16*'Sales Summary'!D201</f>
        <v>0</v>
      </c>
      <c r="E363" s="109">
        <f>'Price Summary'!E16*'Sales Summary'!E201</f>
        <v>0</v>
      </c>
      <c r="F363" s="109">
        <f>'Price Summary'!F16*'Sales Summary'!F201</f>
        <v>0</v>
      </c>
      <c r="G363" s="109">
        <f>'Price Summary'!G16*'Sales Summary'!G201</f>
        <v>0</v>
      </c>
      <c r="H363" s="109">
        <f>'Price Summary'!H16*'Sales Summary'!H201</f>
        <v>0</v>
      </c>
      <c r="I363" s="109">
        <f>'Price Summary'!I16*'Sales Summary'!I201</f>
        <v>0</v>
      </c>
      <c r="J363" s="109">
        <f>'Price Summary'!J16*'Sales Summary'!J201</f>
        <v>0</v>
      </c>
      <c r="K363" s="109">
        <f>'Price Summary'!K16*'Sales Summary'!K201</f>
        <v>0</v>
      </c>
      <c r="L363" s="109">
        <f>'Price Summary'!L16*'Sales Summary'!L201</f>
        <v>0</v>
      </c>
      <c r="M363" s="110">
        <f>'Price Summary'!M16*'Sales Summary'!M201</f>
        <v>0</v>
      </c>
    </row>
    <row r="364" spans="1:13" ht="12.75" customHeight="1" x14ac:dyDescent="0.2">
      <c r="A364" s="55" t="str">
        <f>"         "&amp;Labels!B97</f>
        <v xml:space="preserve">         Indirect</v>
      </c>
      <c r="B364" s="109">
        <f>'Price Summary'!B16*'Sales Summary'!B202</f>
        <v>0</v>
      </c>
      <c r="C364" s="109">
        <f>'Price Summary'!C16*'Sales Summary'!C202</f>
        <v>0</v>
      </c>
      <c r="D364" s="109">
        <f>'Price Summary'!D16*'Sales Summary'!D202</f>
        <v>0</v>
      </c>
      <c r="E364" s="109">
        <f>'Price Summary'!E16*'Sales Summary'!E202</f>
        <v>0</v>
      </c>
      <c r="F364" s="109">
        <f>'Price Summary'!F16*'Sales Summary'!F202</f>
        <v>0</v>
      </c>
      <c r="G364" s="109">
        <f>'Price Summary'!G16*'Sales Summary'!G202</f>
        <v>0</v>
      </c>
      <c r="H364" s="109">
        <f>'Price Summary'!H16*'Sales Summary'!H202</f>
        <v>0</v>
      </c>
      <c r="I364" s="109">
        <f>'Price Summary'!I16*'Sales Summary'!I202</f>
        <v>0</v>
      </c>
      <c r="J364" s="109">
        <f>'Price Summary'!J16*'Sales Summary'!J202</f>
        <v>0</v>
      </c>
      <c r="K364" s="109">
        <f>'Price Summary'!K16*'Sales Summary'!K202</f>
        <v>0</v>
      </c>
      <c r="L364" s="109">
        <f>'Price Summary'!L16*'Sales Summary'!L202</f>
        <v>0</v>
      </c>
      <c r="M364" s="110">
        <f>'Price Summary'!M16*'Sales Summary'!M202</f>
        <v>0</v>
      </c>
    </row>
    <row r="365" spans="1:13" ht="12.75" customHeight="1" x14ac:dyDescent="0.2">
      <c r="A365" s="55" t="str">
        <f>"         "&amp;Labels!C95</f>
        <v xml:space="preserve">         Total</v>
      </c>
      <c r="B365" s="136">
        <f t="shared" ref="B365:M365" si="45">SUM(B363:B364)</f>
        <v>0</v>
      </c>
      <c r="C365" s="136">
        <f t="shared" si="45"/>
        <v>0</v>
      </c>
      <c r="D365" s="136">
        <f t="shared" si="45"/>
        <v>0</v>
      </c>
      <c r="E365" s="136">
        <f t="shared" si="45"/>
        <v>0</v>
      </c>
      <c r="F365" s="136">
        <f t="shared" si="45"/>
        <v>0</v>
      </c>
      <c r="G365" s="136">
        <f t="shared" si="45"/>
        <v>0</v>
      </c>
      <c r="H365" s="136">
        <f t="shared" si="45"/>
        <v>0</v>
      </c>
      <c r="I365" s="136">
        <f t="shared" si="45"/>
        <v>0</v>
      </c>
      <c r="J365" s="136">
        <f t="shared" si="45"/>
        <v>0</v>
      </c>
      <c r="K365" s="136">
        <f t="shared" si="45"/>
        <v>0</v>
      </c>
      <c r="L365" s="136">
        <f t="shared" si="45"/>
        <v>0</v>
      </c>
      <c r="M365" s="137">
        <f t="shared" si="45"/>
        <v>0</v>
      </c>
    </row>
    <row r="366" spans="1:13" ht="12.75" customHeight="1" x14ac:dyDescent="0.2">
      <c r="A366" s="52" t="str">
        <f>"      "&amp;Labels!C91</f>
        <v xml:space="preserve">      Total</v>
      </c>
      <c r="B366" s="133">
        <f t="shared" ref="B366:M366" si="46">SUM(B361,B365)</f>
        <v>0</v>
      </c>
      <c r="C366" s="133">
        <f t="shared" si="46"/>
        <v>0</v>
      </c>
      <c r="D366" s="133">
        <f t="shared" si="46"/>
        <v>0</v>
      </c>
      <c r="E366" s="133">
        <f t="shared" si="46"/>
        <v>0</v>
      </c>
      <c r="F366" s="133">
        <f t="shared" si="46"/>
        <v>0</v>
      </c>
      <c r="G366" s="133">
        <f t="shared" si="46"/>
        <v>0</v>
      </c>
      <c r="H366" s="133">
        <f t="shared" si="46"/>
        <v>0</v>
      </c>
      <c r="I366" s="133">
        <f t="shared" si="46"/>
        <v>0</v>
      </c>
      <c r="J366" s="133">
        <f t="shared" si="46"/>
        <v>0</v>
      </c>
      <c r="K366" s="133">
        <f t="shared" si="46"/>
        <v>0</v>
      </c>
      <c r="L366" s="133">
        <f t="shared" si="46"/>
        <v>0</v>
      </c>
      <c r="M366" s="134">
        <f t="shared" si="46"/>
        <v>0</v>
      </c>
    </row>
    <row r="367" spans="1:13" ht="12.75" customHeight="1" x14ac:dyDescent="0.2">
      <c r="A367" s="55" t="str">
        <f>"         "&amp;Labels!B96</f>
        <v xml:space="preserve">         Direct</v>
      </c>
      <c r="B367" s="109">
        <f t="shared" ref="B367:M367" si="47">SUM(B359,B363)</f>
        <v>0</v>
      </c>
      <c r="C367" s="109">
        <f t="shared" si="47"/>
        <v>0</v>
      </c>
      <c r="D367" s="109">
        <f t="shared" si="47"/>
        <v>0</v>
      </c>
      <c r="E367" s="109">
        <f t="shared" si="47"/>
        <v>0</v>
      </c>
      <c r="F367" s="109">
        <f t="shared" si="47"/>
        <v>0</v>
      </c>
      <c r="G367" s="109">
        <f t="shared" si="47"/>
        <v>0</v>
      </c>
      <c r="H367" s="109">
        <f t="shared" si="47"/>
        <v>0</v>
      </c>
      <c r="I367" s="109">
        <f t="shared" si="47"/>
        <v>0</v>
      </c>
      <c r="J367" s="109">
        <f t="shared" si="47"/>
        <v>0</v>
      </c>
      <c r="K367" s="109">
        <f t="shared" si="47"/>
        <v>0</v>
      </c>
      <c r="L367" s="109">
        <f t="shared" si="47"/>
        <v>0</v>
      </c>
      <c r="M367" s="110">
        <f t="shared" si="47"/>
        <v>0</v>
      </c>
    </row>
    <row r="368" spans="1:13" ht="12.75" customHeight="1" x14ac:dyDescent="0.2">
      <c r="A368" s="55" t="str">
        <f>"         "&amp;Labels!B97</f>
        <v xml:space="preserve">         Indirect</v>
      </c>
      <c r="B368" s="109">
        <f t="shared" ref="B368:M368" si="48">SUM(B360,B364)</f>
        <v>0</v>
      </c>
      <c r="C368" s="109">
        <f t="shared" si="48"/>
        <v>0</v>
      </c>
      <c r="D368" s="109">
        <f t="shared" si="48"/>
        <v>0</v>
      </c>
      <c r="E368" s="109">
        <f t="shared" si="48"/>
        <v>0</v>
      </c>
      <c r="F368" s="109">
        <f t="shared" si="48"/>
        <v>0</v>
      </c>
      <c r="G368" s="109">
        <f t="shared" si="48"/>
        <v>0</v>
      </c>
      <c r="H368" s="109">
        <f t="shared" si="48"/>
        <v>0</v>
      </c>
      <c r="I368" s="109">
        <f t="shared" si="48"/>
        <v>0</v>
      </c>
      <c r="J368" s="109">
        <f t="shared" si="48"/>
        <v>0</v>
      </c>
      <c r="K368" s="109">
        <f t="shared" si="48"/>
        <v>0</v>
      </c>
      <c r="L368" s="109">
        <f t="shared" si="48"/>
        <v>0</v>
      </c>
      <c r="M368" s="110">
        <f t="shared" si="48"/>
        <v>0</v>
      </c>
    </row>
    <row r="369" spans="1:13" ht="12.75" customHeight="1" x14ac:dyDescent="0.2">
      <c r="A369" s="55" t="str">
        <f>"         "&amp;Labels!C95</f>
        <v xml:space="preserve">         Total</v>
      </c>
      <c r="B369" s="136">
        <f t="shared" ref="B369:M369" si="49">SUM(B361,B365)</f>
        <v>0</v>
      </c>
      <c r="C369" s="136">
        <f t="shared" si="49"/>
        <v>0</v>
      </c>
      <c r="D369" s="136">
        <f t="shared" si="49"/>
        <v>0</v>
      </c>
      <c r="E369" s="136">
        <f t="shared" si="49"/>
        <v>0</v>
      </c>
      <c r="F369" s="136">
        <f t="shared" si="49"/>
        <v>0</v>
      </c>
      <c r="G369" s="136">
        <f t="shared" si="49"/>
        <v>0</v>
      </c>
      <c r="H369" s="136">
        <f t="shared" si="49"/>
        <v>0</v>
      </c>
      <c r="I369" s="136">
        <f t="shared" si="49"/>
        <v>0</v>
      </c>
      <c r="J369" s="136">
        <f t="shared" si="49"/>
        <v>0</v>
      </c>
      <c r="K369" s="136">
        <f t="shared" si="49"/>
        <v>0</v>
      </c>
      <c r="L369" s="136">
        <f t="shared" si="49"/>
        <v>0</v>
      </c>
      <c r="M369" s="137">
        <f t="shared" si="49"/>
        <v>0</v>
      </c>
    </row>
    <row r="370" spans="1:13" ht="12.75" customHeight="1" x14ac:dyDescent="0.2">
      <c r="A370" s="57" t="str">
        <f>"   "&amp;Labels!C99</f>
        <v xml:space="preserve">   Total</v>
      </c>
      <c r="B370" s="140">
        <f t="shared" ref="B370:M370" si="50">SUM(B374,B378)</f>
        <v>0</v>
      </c>
      <c r="C370" s="140">
        <f t="shared" si="50"/>
        <v>0</v>
      </c>
      <c r="D370" s="140">
        <f t="shared" si="50"/>
        <v>0</v>
      </c>
      <c r="E370" s="140">
        <f t="shared" si="50"/>
        <v>0</v>
      </c>
      <c r="F370" s="140">
        <f t="shared" si="50"/>
        <v>0</v>
      </c>
      <c r="G370" s="140">
        <f t="shared" si="50"/>
        <v>0</v>
      </c>
      <c r="H370" s="140">
        <f t="shared" si="50"/>
        <v>0</v>
      </c>
      <c r="I370" s="140">
        <f t="shared" si="50"/>
        <v>0</v>
      </c>
      <c r="J370" s="140">
        <f t="shared" si="50"/>
        <v>0</v>
      </c>
      <c r="K370" s="140">
        <f t="shared" si="50"/>
        <v>0</v>
      </c>
      <c r="L370" s="140">
        <f t="shared" si="50"/>
        <v>0</v>
      </c>
      <c r="M370" s="141">
        <f t="shared" si="50"/>
        <v>0</v>
      </c>
    </row>
    <row r="371" spans="1:13" ht="12.75" customHeight="1" x14ac:dyDescent="0.2">
      <c r="A371" s="55" t="str">
        <f>"      "&amp;Labels!B92</f>
        <v xml:space="preserve">      Direct</v>
      </c>
      <c r="B371" s="136"/>
      <c r="C371" s="136"/>
      <c r="D371" s="136"/>
      <c r="E371" s="136"/>
      <c r="F371" s="136"/>
      <c r="G371" s="136"/>
      <c r="H371" s="136"/>
      <c r="I371" s="136"/>
      <c r="J371" s="136"/>
      <c r="K371" s="136"/>
      <c r="L371" s="136"/>
      <c r="M371" s="137"/>
    </row>
    <row r="372" spans="1:13" ht="12.75" customHeight="1" x14ac:dyDescent="0.2">
      <c r="A372" s="55" t="str">
        <f>"         "&amp;Labels!B96</f>
        <v xml:space="preserve">         Direct</v>
      </c>
      <c r="B372" s="109">
        <f t="shared" ref="B372:M372" si="51">SUM(B346,B359)</f>
        <v>0</v>
      </c>
      <c r="C372" s="109">
        <f t="shared" si="51"/>
        <v>0</v>
      </c>
      <c r="D372" s="109">
        <f t="shared" si="51"/>
        <v>0</v>
      </c>
      <c r="E372" s="109">
        <f t="shared" si="51"/>
        <v>0</v>
      </c>
      <c r="F372" s="109">
        <f t="shared" si="51"/>
        <v>0</v>
      </c>
      <c r="G372" s="109">
        <f t="shared" si="51"/>
        <v>0</v>
      </c>
      <c r="H372" s="109">
        <f t="shared" si="51"/>
        <v>0</v>
      </c>
      <c r="I372" s="109">
        <f t="shared" si="51"/>
        <v>0</v>
      </c>
      <c r="J372" s="109">
        <f t="shared" si="51"/>
        <v>0</v>
      </c>
      <c r="K372" s="109">
        <f t="shared" si="51"/>
        <v>0</v>
      </c>
      <c r="L372" s="109">
        <f t="shared" si="51"/>
        <v>0</v>
      </c>
      <c r="M372" s="110">
        <f t="shared" si="51"/>
        <v>0</v>
      </c>
    </row>
    <row r="373" spans="1:13" ht="12.75" customHeight="1" x14ac:dyDescent="0.2">
      <c r="A373" s="55" t="str">
        <f>"         "&amp;Labels!B97</f>
        <v xml:space="preserve">         Indirect</v>
      </c>
      <c r="B373" s="109">
        <f t="shared" ref="B373:M373" si="52">SUM(B347,B360)</f>
        <v>0</v>
      </c>
      <c r="C373" s="109">
        <f t="shared" si="52"/>
        <v>0</v>
      </c>
      <c r="D373" s="109">
        <f t="shared" si="52"/>
        <v>0</v>
      </c>
      <c r="E373" s="109">
        <f t="shared" si="52"/>
        <v>0</v>
      </c>
      <c r="F373" s="109">
        <f t="shared" si="52"/>
        <v>0</v>
      </c>
      <c r="G373" s="109">
        <f t="shared" si="52"/>
        <v>0</v>
      </c>
      <c r="H373" s="109">
        <f t="shared" si="52"/>
        <v>0</v>
      </c>
      <c r="I373" s="109">
        <f t="shared" si="52"/>
        <v>0</v>
      </c>
      <c r="J373" s="109">
        <f t="shared" si="52"/>
        <v>0</v>
      </c>
      <c r="K373" s="109">
        <f t="shared" si="52"/>
        <v>0</v>
      </c>
      <c r="L373" s="109">
        <f t="shared" si="52"/>
        <v>0</v>
      </c>
      <c r="M373" s="110">
        <f t="shared" si="52"/>
        <v>0</v>
      </c>
    </row>
    <row r="374" spans="1:13" ht="12.75" customHeight="1" x14ac:dyDescent="0.2">
      <c r="A374" s="55" t="str">
        <f>"         "&amp;Labels!C95</f>
        <v xml:space="preserve">         Total</v>
      </c>
      <c r="B374" s="136">
        <f t="shared" ref="B374:M374" si="53">SUM(B348,B361)</f>
        <v>0</v>
      </c>
      <c r="C374" s="136">
        <f t="shared" si="53"/>
        <v>0</v>
      </c>
      <c r="D374" s="136">
        <f t="shared" si="53"/>
        <v>0</v>
      </c>
      <c r="E374" s="136">
        <f t="shared" si="53"/>
        <v>0</v>
      </c>
      <c r="F374" s="136">
        <f t="shared" si="53"/>
        <v>0</v>
      </c>
      <c r="G374" s="136">
        <f t="shared" si="53"/>
        <v>0</v>
      </c>
      <c r="H374" s="136">
        <f t="shared" si="53"/>
        <v>0</v>
      </c>
      <c r="I374" s="136">
        <f t="shared" si="53"/>
        <v>0</v>
      </c>
      <c r="J374" s="136">
        <f t="shared" si="53"/>
        <v>0</v>
      </c>
      <c r="K374" s="136">
        <f t="shared" si="53"/>
        <v>0</v>
      </c>
      <c r="L374" s="136">
        <f t="shared" si="53"/>
        <v>0</v>
      </c>
      <c r="M374" s="137">
        <f t="shared" si="53"/>
        <v>0</v>
      </c>
    </row>
    <row r="375" spans="1:13" ht="12.75" customHeight="1" x14ac:dyDescent="0.2">
      <c r="A375" s="55" t="str">
        <f>"      "&amp;Labels!B93</f>
        <v xml:space="preserve">      Indirect</v>
      </c>
      <c r="B375" s="136"/>
      <c r="C375" s="136"/>
      <c r="D375" s="136"/>
      <c r="E375" s="136"/>
      <c r="F375" s="136"/>
      <c r="G375" s="136"/>
      <c r="H375" s="136"/>
      <c r="I375" s="136"/>
      <c r="J375" s="136"/>
      <c r="K375" s="136"/>
      <c r="L375" s="136"/>
      <c r="M375" s="137"/>
    </row>
    <row r="376" spans="1:13" ht="12.75" customHeight="1" x14ac:dyDescent="0.2">
      <c r="A376" s="55" t="str">
        <f>"         "&amp;Labels!B96</f>
        <v xml:space="preserve">         Direct</v>
      </c>
      <c r="B376" s="109">
        <f t="shared" ref="B376:M376" si="54">SUM(B350,B363)</f>
        <v>0</v>
      </c>
      <c r="C376" s="109">
        <f t="shared" si="54"/>
        <v>0</v>
      </c>
      <c r="D376" s="109">
        <f t="shared" si="54"/>
        <v>0</v>
      </c>
      <c r="E376" s="109">
        <f t="shared" si="54"/>
        <v>0</v>
      </c>
      <c r="F376" s="109">
        <f t="shared" si="54"/>
        <v>0</v>
      </c>
      <c r="G376" s="109">
        <f t="shared" si="54"/>
        <v>0</v>
      </c>
      <c r="H376" s="109">
        <f t="shared" si="54"/>
        <v>0</v>
      </c>
      <c r="I376" s="109">
        <f t="shared" si="54"/>
        <v>0</v>
      </c>
      <c r="J376" s="109">
        <f t="shared" si="54"/>
        <v>0</v>
      </c>
      <c r="K376" s="109">
        <f t="shared" si="54"/>
        <v>0</v>
      </c>
      <c r="L376" s="109">
        <f t="shared" si="54"/>
        <v>0</v>
      </c>
      <c r="M376" s="110">
        <f t="shared" si="54"/>
        <v>0</v>
      </c>
    </row>
    <row r="377" spans="1:13" ht="12.75" customHeight="1" x14ac:dyDescent="0.2">
      <c r="A377" s="55" t="str">
        <f>"         "&amp;Labels!B97</f>
        <v xml:space="preserve">         Indirect</v>
      </c>
      <c r="B377" s="109">
        <f t="shared" ref="B377:M377" si="55">SUM(B351,B364)</f>
        <v>0</v>
      </c>
      <c r="C377" s="109">
        <f t="shared" si="55"/>
        <v>0</v>
      </c>
      <c r="D377" s="109">
        <f t="shared" si="55"/>
        <v>0</v>
      </c>
      <c r="E377" s="109">
        <f t="shared" si="55"/>
        <v>0</v>
      </c>
      <c r="F377" s="109">
        <f t="shared" si="55"/>
        <v>0</v>
      </c>
      <c r="G377" s="109">
        <f t="shared" si="55"/>
        <v>0</v>
      </c>
      <c r="H377" s="109">
        <f t="shared" si="55"/>
        <v>0</v>
      </c>
      <c r="I377" s="109">
        <f t="shared" si="55"/>
        <v>0</v>
      </c>
      <c r="J377" s="109">
        <f t="shared" si="55"/>
        <v>0</v>
      </c>
      <c r="K377" s="109">
        <f t="shared" si="55"/>
        <v>0</v>
      </c>
      <c r="L377" s="109">
        <f t="shared" si="55"/>
        <v>0</v>
      </c>
      <c r="M377" s="110">
        <f t="shared" si="55"/>
        <v>0</v>
      </c>
    </row>
    <row r="378" spans="1:13" ht="12.75" customHeight="1" x14ac:dyDescent="0.2">
      <c r="A378" s="55" t="str">
        <f>"         "&amp;Labels!C95</f>
        <v xml:space="preserve">         Total</v>
      </c>
      <c r="B378" s="136">
        <f t="shared" ref="B378:M378" si="56">SUM(B352,B365)</f>
        <v>0</v>
      </c>
      <c r="C378" s="136">
        <f t="shared" si="56"/>
        <v>0</v>
      </c>
      <c r="D378" s="136">
        <f t="shared" si="56"/>
        <v>0</v>
      </c>
      <c r="E378" s="136">
        <f t="shared" si="56"/>
        <v>0</v>
      </c>
      <c r="F378" s="136">
        <f t="shared" si="56"/>
        <v>0</v>
      </c>
      <c r="G378" s="136">
        <f t="shared" si="56"/>
        <v>0</v>
      </c>
      <c r="H378" s="136">
        <f t="shared" si="56"/>
        <v>0</v>
      </c>
      <c r="I378" s="136">
        <f t="shared" si="56"/>
        <v>0</v>
      </c>
      <c r="J378" s="136">
        <f t="shared" si="56"/>
        <v>0</v>
      </c>
      <c r="K378" s="136">
        <f t="shared" si="56"/>
        <v>0</v>
      </c>
      <c r="L378" s="136">
        <f t="shared" si="56"/>
        <v>0</v>
      </c>
      <c r="M378" s="137">
        <f t="shared" si="56"/>
        <v>0</v>
      </c>
    </row>
    <row r="379" spans="1:13" ht="12.75" customHeight="1" x14ac:dyDescent="0.2">
      <c r="A379" s="52" t="str">
        <f>"      "&amp;Labels!C91</f>
        <v xml:space="preserve">      Total</v>
      </c>
      <c r="B379" s="133">
        <f t="shared" ref="B379:M379" si="57">SUM(B353,B366)</f>
        <v>0</v>
      </c>
      <c r="C379" s="133">
        <f t="shared" si="57"/>
        <v>0</v>
      </c>
      <c r="D379" s="133">
        <f t="shared" si="57"/>
        <v>0</v>
      </c>
      <c r="E379" s="133">
        <f t="shared" si="57"/>
        <v>0</v>
      </c>
      <c r="F379" s="133">
        <f t="shared" si="57"/>
        <v>0</v>
      </c>
      <c r="G379" s="133">
        <f t="shared" si="57"/>
        <v>0</v>
      </c>
      <c r="H379" s="133">
        <f t="shared" si="57"/>
        <v>0</v>
      </c>
      <c r="I379" s="133">
        <f t="shared" si="57"/>
        <v>0</v>
      </c>
      <c r="J379" s="133">
        <f t="shared" si="57"/>
        <v>0</v>
      </c>
      <c r="K379" s="133">
        <f t="shared" si="57"/>
        <v>0</v>
      </c>
      <c r="L379" s="133">
        <f t="shared" si="57"/>
        <v>0</v>
      </c>
      <c r="M379" s="134">
        <f t="shared" si="57"/>
        <v>0</v>
      </c>
    </row>
    <row r="380" spans="1:13" ht="12.75" customHeight="1" x14ac:dyDescent="0.2">
      <c r="A380" s="55" t="str">
        <f>"         "&amp;Labels!B96</f>
        <v xml:space="preserve">         Direct</v>
      </c>
      <c r="B380" s="109">
        <f t="shared" ref="B380:M380" si="58">SUM(B372,B376)</f>
        <v>0</v>
      </c>
      <c r="C380" s="109">
        <f t="shared" si="58"/>
        <v>0</v>
      </c>
      <c r="D380" s="109">
        <f t="shared" si="58"/>
        <v>0</v>
      </c>
      <c r="E380" s="109">
        <f t="shared" si="58"/>
        <v>0</v>
      </c>
      <c r="F380" s="109">
        <f t="shared" si="58"/>
        <v>0</v>
      </c>
      <c r="G380" s="109">
        <f t="shared" si="58"/>
        <v>0</v>
      </c>
      <c r="H380" s="109">
        <f t="shared" si="58"/>
        <v>0</v>
      </c>
      <c r="I380" s="109">
        <f t="shared" si="58"/>
        <v>0</v>
      </c>
      <c r="J380" s="109">
        <f t="shared" si="58"/>
        <v>0</v>
      </c>
      <c r="K380" s="109">
        <f t="shared" si="58"/>
        <v>0</v>
      </c>
      <c r="L380" s="109">
        <f t="shared" si="58"/>
        <v>0</v>
      </c>
      <c r="M380" s="110">
        <f t="shared" si="58"/>
        <v>0</v>
      </c>
    </row>
    <row r="381" spans="1:13" ht="12.75" customHeight="1" x14ac:dyDescent="0.2">
      <c r="A381" s="55" t="str">
        <f>"         "&amp;Labels!B97</f>
        <v xml:space="preserve">         Indirect</v>
      </c>
      <c r="B381" s="109">
        <f t="shared" ref="B381:M381" si="59">SUM(B373,B377)</f>
        <v>0</v>
      </c>
      <c r="C381" s="109">
        <f t="shared" si="59"/>
        <v>0</v>
      </c>
      <c r="D381" s="109">
        <f t="shared" si="59"/>
        <v>0</v>
      </c>
      <c r="E381" s="109">
        <f t="shared" si="59"/>
        <v>0</v>
      </c>
      <c r="F381" s="109">
        <f t="shared" si="59"/>
        <v>0</v>
      </c>
      <c r="G381" s="109">
        <f t="shared" si="59"/>
        <v>0</v>
      </c>
      <c r="H381" s="109">
        <f t="shared" si="59"/>
        <v>0</v>
      </c>
      <c r="I381" s="109">
        <f t="shared" si="59"/>
        <v>0</v>
      </c>
      <c r="J381" s="109">
        <f t="shared" si="59"/>
        <v>0</v>
      </c>
      <c r="K381" s="109">
        <f t="shared" si="59"/>
        <v>0</v>
      </c>
      <c r="L381" s="109">
        <f t="shared" si="59"/>
        <v>0</v>
      </c>
      <c r="M381" s="110">
        <f t="shared" si="59"/>
        <v>0</v>
      </c>
    </row>
    <row r="382" spans="1:13" ht="12.75" customHeight="1" x14ac:dyDescent="0.2">
      <c r="A382" s="55" t="str">
        <f>"         "&amp;Labels!C95</f>
        <v xml:space="preserve">         Total</v>
      </c>
      <c r="B382" s="136">
        <f t="shared" ref="B382:M382" si="60">SUM(B353,B366)</f>
        <v>0</v>
      </c>
      <c r="C382" s="136">
        <f t="shared" si="60"/>
        <v>0</v>
      </c>
      <c r="D382" s="136">
        <f t="shared" si="60"/>
        <v>0</v>
      </c>
      <c r="E382" s="136">
        <f t="shared" si="60"/>
        <v>0</v>
      </c>
      <c r="F382" s="136">
        <f t="shared" si="60"/>
        <v>0</v>
      </c>
      <c r="G382" s="136">
        <f t="shared" si="60"/>
        <v>0</v>
      </c>
      <c r="H382" s="136">
        <f t="shared" si="60"/>
        <v>0</v>
      </c>
      <c r="I382" s="136">
        <f t="shared" si="60"/>
        <v>0</v>
      </c>
      <c r="J382" s="136">
        <f t="shared" si="60"/>
        <v>0</v>
      </c>
      <c r="K382" s="136">
        <f t="shared" si="60"/>
        <v>0</v>
      </c>
      <c r="L382" s="136">
        <f t="shared" si="60"/>
        <v>0</v>
      </c>
      <c r="M382" s="137">
        <f t="shared" si="60"/>
        <v>0</v>
      </c>
    </row>
    <row r="383" spans="1:13" ht="12.75" customHeight="1" x14ac:dyDescent="0.2">
      <c r="A383" s="90" t="str">
        <f>Labels!C110</f>
        <v>Total</v>
      </c>
      <c r="B383" s="208">
        <f t="shared" ref="B383:M383" si="61">B370</f>
        <v>0</v>
      </c>
      <c r="C383" s="208">
        <f t="shared" si="61"/>
        <v>0</v>
      </c>
      <c r="D383" s="208">
        <f t="shared" si="61"/>
        <v>0</v>
      </c>
      <c r="E383" s="208">
        <f t="shared" si="61"/>
        <v>0</v>
      </c>
      <c r="F383" s="208">
        <f t="shared" si="61"/>
        <v>0</v>
      </c>
      <c r="G383" s="208">
        <f t="shared" si="61"/>
        <v>0</v>
      </c>
      <c r="H383" s="208">
        <f t="shared" si="61"/>
        <v>0</v>
      </c>
      <c r="I383" s="208">
        <f t="shared" si="61"/>
        <v>0</v>
      </c>
      <c r="J383" s="208">
        <f t="shared" si="61"/>
        <v>0</v>
      </c>
      <c r="K383" s="208">
        <f t="shared" si="61"/>
        <v>0</v>
      </c>
      <c r="L383" s="208">
        <f t="shared" si="61"/>
        <v>0</v>
      </c>
      <c r="M383" s="229">
        <f t="shared" si="61"/>
        <v>0</v>
      </c>
    </row>
    <row r="384" spans="1:13" ht="12.75" customHeight="1" x14ac:dyDescent="0.2">
      <c r="A384" s="52" t="str">
        <f>"   "&amp;Labels!B100</f>
        <v xml:space="preserve">   East</v>
      </c>
      <c r="B384" s="133"/>
      <c r="C384" s="133"/>
      <c r="D384" s="133"/>
      <c r="E384" s="133"/>
      <c r="F384" s="133"/>
      <c r="G384" s="133"/>
      <c r="H384" s="133"/>
      <c r="I384" s="133"/>
      <c r="J384" s="133"/>
      <c r="K384" s="133"/>
      <c r="L384" s="133"/>
      <c r="M384" s="134"/>
    </row>
    <row r="385" spans="1:13" ht="12.75" customHeight="1" x14ac:dyDescent="0.2">
      <c r="A385" s="55" t="str">
        <f>"      "&amp;Labels!B92</f>
        <v xml:space="preserve">      Direct</v>
      </c>
      <c r="B385" s="136"/>
      <c r="C385" s="136"/>
      <c r="D385" s="136"/>
      <c r="E385" s="136"/>
      <c r="F385" s="136"/>
      <c r="G385" s="136"/>
      <c r="H385" s="136"/>
      <c r="I385" s="136"/>
      <c r="J385" s="136"/>
      <c r="K385" s="136"/>
      <c r="L385" s="136"/>
      <c r="M385" s="137"/>
    </row>
    <row r="386" spans="1:13" ht="12.75" customHeight="1" x14ac:dyDescent="0.2">
      <c r="A386" s="55" t="str">
        <f>"         "&amp;Labels!B96</f>
        <v xml:space="preserve">         Direct</v>
      </c>
      <c r="B386" s="109">
        <f t="shared" ref="B386:M386" si="62">B346</f>
        <v>0</v>
      </c>
      <c r="C386" s="109">
        <f t="shared" si="62"/>
        <v>0</v>
      </c>
      <c r="D386" s="109">
        <f t="shared" si="62"/>
        <v>0</v>
      </c>
      <c r="E386" s="109">
        <f t="shared" si="62"/>
        <v>0</v>
      </c>
      <c r="F386" s="109">
        <f t="shared" si="62"/>
        <v>0</v>
      </c>
      <c r="G386" s="109">
        <f t="shared" si="62"/>
        <v>0</v>
      </c>
      <c r="H386" s="109">
        <f t="shared" si="62"/>
        <v>0</v>
      </c>
      <c r="I386" s="109">
        <f t="shared" si="62"/>
        <v>0</v>
      </c>
      <c r="J386" s="109">
        <f t="shared" si="62"/>
        <v>0</v>
      </c>
      <c r="K386" s="109">
        <f t="shared" si="62"/>
        <v>0</v>
      </c>
      <c r="L386" s="109">
        <f t="shared" si="62"/>
        <v>0</v>
      </c>
      <c r="M386" s="110">
        <f t="shared" si="62"/>
        <v>0</v>
      </c>
    </row>
    <row r="387" spans="1:13" ht="12.75" customHeight="1" x14ac:dyDescent="0.2">
      <c r="A387" s="55" t="str">
        <f>"         "&amp;Labels!B97</f>
        <v xml:space="preserve">         Indirect</v>
      </c>
      <c r="B387" s="109">
        <f t="shared" ref="B387:M387" si="63">B347</f>
        <v>0</v>
      </c>
      <c r="C387" s="109">
        <f t="shared" si="63"/>
        <v>0</v>
      </c>
      <c r="D387" s="109">
        <f t="shared" si="63"/>
        <v>0</v>
      </c>
      <c r="E387" s="109">
        <f t="shared" si="63"/>
        <v>0</v>
      </c>
      <c r="F387" s="109">
        <f t="shared" si="63"/>
        <v>0</v>
      </c>
      <c r="G387" s="109">
        <f t="shared" si="63"/>
        <v>0</v>
      </c>
      <c r="H387" s="109">
        <f t="shared" si="63"/>
        <v>0</v>
      </c>
      <c r="I387" s="109">
        <f t="shared" si="63"/>
        <v>0</v>
      </c>
      <c r="J387" s="109">
        <f t="shared" si="63"/>
        <v>0</v>
      </c>
      <c r="K387" s="109">
        <f t="shared" si="63"/>
        <v>0</v>
      </c>
      <c r="L387" s="109">
        <f t="shared" si="63"/>
        <v>0</v>
      </c>
      <c r="M387" s="110">
        <f t="shared" si="63"/>
        <v>0</v>
      </c>
    </row>
    <row r="388" spans="1:13" ht="12.75" customHeight="1" x14ac:dyDescent="0.2">
      <c r="A388" s="55" t="str">
        <f>"         "&amp;Labels!C95</f>
        <v xml:space="preserve">         Total</v>
      </c>
      <c r="B388" s="136">
        <f t="shared" ref="B388:M388" si="64">B348</f>
        <v>0</v>
      </c>
      <c r="C388" s="136">
        <f t="shared" si="64"/>
        <v>0</v>
      </c>
      <c r="D388" s="136">
        <f t="shared" si="64"/>
        <v>0</v>
      </c>
      <c r="E388" s="136">
        <f t="shared" si="64"/>
        <v>0</v>
      </c>
      <c r="F388" s="136">
        <f t="shared" si="64"/>
        <v>0</v>
      </c>
      <c r="G388" s="136">
        <f t="shared" si="64"/>
        <v>0</v>
      </c>
      <c r="H388" s="136">
        <f t="shared" si="64"/>
        <v>0</v>
      </c>
      <c r="I388" s="136">
        <f t="shared" si="64"/>
        <v>0</v>
      </c>
      <c r="J388" s="136">
        <f t="shared" si="64"/>
        <v>0</v>
      </c>
      <c r="K388" s="136">
        <f t="shared" si="64"/>
        <v>0</v>
      </c>
      <c r="L388" s="136">
        <f t="shared" si="64"/>
        <v>0</v>
      </c>
      <c r="M388" s="137">
        <f t="shared" si="64"/>
        <v>0</v>
      </c>
    </row>
    <row r="389" spans="1:13" ht="12.75" customHeight="1" x14ac:dyDescent="0.2">
      <c r="A389" s="55" t="str">
        <f>"      "&amp;Labels!B93</f>
        <v xml:space="preserve">      Indirect</v>
      </c>
      <c r="B389" s="136"/>
      <c r="C389" s="136"/>
      <c r="D389" s="136"/>
      <c r="E389" s="136"/>
      <c r="F389" s="136"/>
      <c r="G389" s="136"/>
      <c r="H389" s="136"/>
      <c r="I389" s="136"/>
      <c r="J389" s="136"/>
      <c r="K389" s="136"/>
      <c r="L389" s="136"/>
      <c r="M389" s="137"/>
    </row>
    <row r="390" spans="1:13" ht="12.75" customHeight="1" x14ac:dyDescent="0.2">
      <c r="A390" s="55" t="str">
        <f>"         "&amp;Labels!B96</f>
        <v xml:space="preserve">         Direct</v>
      </c>
      <c r="B390" s="109">
        <f t="shared" ref="B390:M390" si="65">B350</f>
        <v>0</v>
      </c>
      <c r="C390" s="109">
        <f t="shared" si="65"/>
        <v>0</v>
      </c>
      <c r="D390" s="109">
        <f t="shared" si="65"/>
        <v>0</v>
      </c>
      <c r="E390" s="109">
        <f t="shared" si="65"/>
        <v>0</v>
      </c>
      <c r="F390" s="109">
        <f t="shared" si="65"/>
        <v>0</v>
      </c>
      <c r="G390" s="109">
        <f t="shared" si="65"/>
        <v>0</v>
      </c>
      <c r="H390" s="109">
        <f t="shared" si="65"/>
        <v>0</v>
      </c>
      <c r="I390" s="109">
        <f t="shared" si="65"/>
        <v>0</v>
      </c>
      <c r="J390" s="109">
        <f t="shared" si="65"/>
        <v>0</v>
      </c>
      <c r="K390" s="109">
        <f t="shared" si="65"/>
        <v>0</v>
      </c>
      <c r="L390" s="109">
        <f t="shared" si="65"/>
        <v>0</v>
      </c>
      <c r="M390" s="110">
        <f t="shared" si="65"/>
        <v>0</v>
      </c>
    </row>
    <row r="391" spans="1:13" ht="12.75" customHeight="1" x14ac:dyDescent="0.2">
      <c r="A391" s="55" t="str">
        <f>"         "&amp;Labels!B97</f>
        <v xml:space="preserve">         Indirect</v>
      </c>
      <c r="B391" s="109">
        <f t="shared" ref="B391:M391" si="66">B351</f>
        <v>0</v>
      </c>
      <c r="C391" s="109">
        <f t="shared" si="66"/>
        <v>0</v>
      </c>
      <c r="D391" s="109">
        <f t="shared" si="66"/>
        <v>0</v>
      </c>
      <c r="E391" s="109">
        <f t="shared" si="66"/>
        <v>0</v>
      </c>
      <c r="F391" s="109">
        <f t="shared" si="66"/>
        <v>0</v>
      </c>
      <c r="G391" s="109">
        <f t="shared" si="66"/>
        <v>0</v>
      </c>
      <c r="H391" s="109">
        <f t="shared" si="66"/>
        <v>0</v>
      </c>
      <c r="I391" s="109">
        <f t="shared" si="66"/>
        <v>0</v>
      </c>
      <c r="J391" s="109">
        <f t="shared" si="66"/>
        <v>0</v>
      </c>
      <c r="K391" s="109">
        <f t="shared" si="66"/>
        <v>0</v>
      </c>
      <c r="L391" s="109">
        <f t="shared" si="66"/>
        <v>0</v>
      </c>
      <c r="M391" s="110">
        <f t="shared" si="66"/>
        <v>0</v>
      </c>
    </row>
    <row r="392" spans="1:13" ht="12.75" customHeight="1" x14ac:dyDescent="0.2">
      <c r="A392" s="55" t="str">
        <f>"         "&amp;Labels!C95</f>
        <v xml:space="preserve">         Total</v>
      </c>
      <c r="B392" s="136">
        <f t="shared" ref="B392:M392" si="67">B352</f>
        <v>0</v>
      </c>
      <c r="C392" s="136">
        <f t="shared" si="67"/>
        <v>0</v>
      </c>
      <c r="D392" s="136">
        <f t="shared" si="67"/>
        <v>0</v>
      </c>
      <c r="E392" s="136">
        <f t="shared" si="67"/>
        <v>0</v>
      </c>
      <c r="F392" s="136">
        <f t="shared" si="67"/>
        <v>0</v>
      </c>
      <c r="G392" s="136">
        <f t="shared" si="67"/>
        <v>0</v>
      </c>
      <c r="H392" s="136">
        <f t="shared" si="67"/>
        <v>0</v>
      </c>
      <c r="I392" s="136">
        <f t="shared" si="67"/>
        <v>0</v>
      </c>
      <c r="J392" s="136">
        <f t="shared" si="67"/>
        <v>0</v>
      </c>
      <c r="K392" s="136">
        <f t="shared" si="67"/>
        <v>0</v>
      </c>
      <c r="L392" s="136">
        <f t="shared" si="67"/>
        <v>0</v>
      </c>
      <c r="M392" s="137">
        <f t="shared" si="67"/>
        <v>0</v>
      </c>
    </row>
    <row r="393" spans="1:13" ht="12.75" customHeight="1" x14ac:dyDescent="0.2">
      <c r="A393" s="52" t="str">
        <f>"      "&amp;Labels!C91</f>
        <v xml:space="preserve">      Total</v>
      </c>
      <c r="B393" s="133">
        <f t="shared" ref="B393:M393" si="68">B353</f>
        <v>0</v>
      </c>
      <c r="C393" s="133">
        <f t="shared" si="68"/>
        <v>0</v>
      </c>
      <c r="D393" s="133">
        <f t="shared" si="68"/>
        <v>0</v>
      </c>
      <c r="E393" s="133">
        <f t="shared" si="68"/>
        <v>0</v>
      </c>
      <c r="F393" s="133">
        <f t="shared" si="68"/>
        <v>0</v>
      </c>
      <c r="G393" s="133">
        <f t="shared" si="68"/>
        <v>0</v>
      </c>
      <c r="H393" s="133">
        <f t="shared" si="68"/>
        <v>0</v>
      </c>
      <c r="I393" s="133">
        <f t="shared" si="68"/>
        <v>0</v>
      </c>
      <c r="J393" s="133">
        <f t="shared" si="68"/>
        <v>0</v>
      </c>
      <c r="K393" s="133">
        <f t="shared" si="68"/>
        <v>0</v>
      </c>
      <c r="L393" s="133">
        <f t="shared" si="68"/>
        <v>0</v>
      </c>
      <c r="M393" s="134">
        <f t="shared" si="68"/>
        <v>0</v>
      </c>
    </row>
    <row r="394" spans="1:13" ht="12.75" customHeight="1" x14ac:dyDescent="0.2">
      <c r="A394" s="55" t="str">
        <f>"         "&amp;Labels!B96</f>
        <v xml:space="preserve">         Direct</v>
      </c>
      <c r="B394" s="109">
        <f t="shared" ref="B394:M394" si="69">B354</f>
        <v>0</v>
      </c>
      <c r="C394" s="109">
        <f t="shared" si="69"/>
        <v>0</v>
      </c>
      <c r="D394" s="109">
        <f t="shared" si="69"/>
        <v>0</v>
      </c>
      <c r="E394" s="109">
        <f t="shared" si="69"/>
        <v>0</v>
      </c>
      <c r="F394" s="109">
        <f t="shared" si="69"/>
        <v>0</v>
      </c>
      <c r="G394" s="109">
        <f t="shared" si="69"/>
        <v>0</v>
      </c>
      <c r="H394" s="109">
        <f t="shared" si="69"/>
        <v>0</v>
      </c>
      <c r="I394" s="109">
        <f t="shared" si="69"/>
        <v>0</v>
      </c>
      <c r="J394" s="109">
        <f t="shared" si="69"/>
        <v>0</v>
      </c>
      <c r="K394" s="109">
        <f t="shared" si="69"/>
        <v>0</v>
      </c>
      <c r="L394" s="109">
        <f t="shared" si="69"/>
        <v>0</v>
      </c>
      <c r="M394" s="110">
        <f t="shared" si="69"/>
        <v>0</v>
      </c>
    </row>
    <row r="395" spans="1:13" ht="12.75" customHeight="1" x14ac:dyDescent="0.2">
      <c r="A395" s="55" t="str">
        <f>"         "&amp;Labels!B97</f>
        <v xml:space="preserve">         Indirect</v>
      </c>
      <c r="B395" s="109">
        <f t="shared" ref="B395:M395" si="70">B355</f>
        <v>0</v>
      </c>
      <c r="C395" s="109">
        <f t="shared" si="70"/>
        <v>0</v>
      </c>
      <c r="D395" s="109">
        <f t="shared" si="70"/>
        <v>0</v>
      </c>
      <c r="E395" s="109">
        <f t="shared" si="70"/>
        <v>0</v>
      </c>
      <c r="F395" s="109">
        <f t="shared" si="70"/>
        <v>0</v>
      </c>
      <c r="G395" s="109">
        <f t="shared" si="70"/>
        <v>0</v>
      </c>
      <c r="H395" s="109">
        <f t="shared" si="70"/>
        <v>0</v>
      </c>
      <c r="I395" s="109">
        <f t="shared" si="70"/>
        <v>0</v>
      </c>
      <c r="J395" s="109">
        <f t="shared" si="70"/>
        <v>0</v>
      </c>
      <c r="K395" s="109">
        <f t="shared" si="70"/>
        <v>0</v>
      </c>
      <c r="L395" s="109">
        <f t="shared" si="70"/>
        <v>0</v>
      </c>
      <c r="M395" s="110">
        <f t="shared" si="70"/>
        <v>0</v>
      </c>
    </row>
    <row r="396" spans="1:13" ht="12.75" customHeight="1" x14ac:dyDescent="0.2">
      <c r="A396" s="55" t="str">
        <f>"         "&amp;Labels!C95</f>
        <v xml:space="preserve">         Total</v>
      </c>
      <c r="B396" s="136">
        <f t="shared" ref="B396:M396" si="71">B353</f>
        <v>0</v>
      </c>
      <c r="C396" s="136">
        <f t="shared" si="71"/>
        <v>0</v>
      </c>
      <c r="D396" s="136">
        <f t="shared" si="71"/>
        <v>0</v>
      </c>
      <c r="E396" s="136">
        <f t="shared" si="71"/>
        <v>0</v>
      </c>
      <c r="F396" s="136">
        <f t="shared" si="71"/>
        <v>0</v>
      </c>
      <c r="G396" s="136">
        <f t="shared" si="71"/>
        <v>0</v>
      </c>
      <c r="H396" s="136">
        <f t="shared" si="71"/>
        <v>0</v>
      </c>
      <c r="I396" s="136">
        <f t="shared" si="71"/>
        <v>0</v>
      </c>
      <c r="J396" s="136">
        <f t="shared" si="71"/>
        <v>0</v>
      </c>
      <c r="K396" s="136">
        <f t="shared" si="71"/>
        <v>0</v>
      </c>
      <c r="L396" s="136">
        <f t="shared" si="71"/>
        <v>0</v>
      </c>
      <c r="M396" s="137">
        <f t="shared" si="71"/>
        <v>0</v>
      </c>
    </row>
    <row r="397" spans="1:13" ht="12.75" customHeight="1" x14ac:dyDescent="0.2">
      <c r="A397" s="52" t="str">
        <f>"   "&amp;Labels!B101</f>
        <v xml:space="preserve">   West</v>
      </c>
      <c r="B397" s="133"/>
      <c r="C397" s="133"/>
      <c r="D397" s="133"/>
      <c r="E397" s="133"/>
      <c r="F397" s="133"/>
      <c r="G397" s="133"/>
      <c r="H397" s="133"/>
      <c r="I397" s="133"/>
      <c r="J397" s="133"/>
      <c r="K397" s="133"/>
      <c r="L397" s="133"/>
      <c r="M397" s="134"/>
    </row>
    <row r="398" spans="1:13" ht="12.75" customHeight="1" x14ac:dyDescent="0.2">
      <c r="A398" s="55" t="str">
        <f>"      "&amp;Labels!B92</f>
        <v xml:space="preserve">      Direct</v>
      </c>
      <c r="B398" s="136"/>
      <c r="C398" s="136"/>
      <c r="D398" s="136"/>
      <c r="E398" s="136"/>
      <c r="F398" s="136"/>
      <c r="G398" s="136"/>
      <c r="H398" s="136"/>
      <c r="I398" s="136"/>
      <c r="J398" s="136"/>
      <c r="K398" s="136"/>
      <c r="L398" s="136"/>
      <c r="M398" s="137"/>
    </row>
    <row r="399" spans="1:13" ht="12.75" customHeight="1" x14ac:dyDescent="0.2">
      <c r="A399" s="55" t="str">
        <f>"         "&amp;Labels!B96</f>
        <v xml:space="preserve">         Direct</v>
      </c>
      <c r="B399" s="109">
        <f t="shared" ref="B399:M399" si="72">B359</f>
        <v>0</v>
      </c>
      <c r="C399" s="109">
        <f t="shared" si="72"/>
        <v>0</v>
      </c>
      <c r="D399" s="109">
        <f t="shared" si="72"/>
        <v>0</v>
      </c>
      <c r="E399" s="109">
        <f t="shared" si="72"/>
        <v>0</v>
      </c>
      <c r="F399" s="109">
        <f t="shared" si="72"/>
        <v>0</v>
      </c>
      <c r="G399" s="109">
        <f t="shared" si="72"/>
        <v>0</v>
      </c>
      <c r="H399" s="109">
        <f t="shared" si="72"/>
        <v>0</v>
      </c>
      <c r="I399" s="109">
        <f t="shared" si="72"/>
        <v>0</v>
      </c>
      <c r="J399" s="109">
        <f t="shared" si="72"/>
        <v>0</v>
      </c>
      <c r="K399" s="109">
        <f t="shared" si="72"/>
        <v>0</v>
      </c>
      <c r="L399" s="109">
        <f t="shared" si="72"/>
        <v>0</v>
      </c>
      <c r="M399" s="110">
        <f t="shared" si="72"/>
        <v>0</v>
      </c>
    </row>
    <row r="400" spans="1:13" ht="12.75" customHeight="1" x14ac:dyDescent="0.2">
      <c r="A400" s="55" t="str">
        <f>"         "&amp;Labels!B97</f>
        <v xml:space="preserve">         Indirect</v>
      </c>
      <c r="B400" s="109">
        <f t="shared" ref="B400:M400" si="73">B360</f>
        <v>0</v>
      </c>
      <c r="C400" s="109">
        <f t="shared" si="73"/>
        <v>0</v>
      </c>
      <c r="D400" s="109">
        <f t="shared" si="73"/>
        <v>0</v>
      </c>
      <c r="E400" s="109">
        <f t="shared" si="73"/>
        <v>0</v>
      </c>
      <c r="F400" s="109">
        <f t="shared" si="73"/>
        <v>0</v>
      </c>
      <c r="G400" s="109">
        <f t="shared" si="73"/>
        <v>0</v>
      </c>
      <c r="H400" s="109">
        <f t="shared" si="73"/>
        <v>0</v>
      </c>
      <c r="I400" s="109">
        <f t="shared" si="73"/>
        <v>0</v>
      </c>
      <c r="J400" s="109">
        <f t="shared" si="73"/>
        <v>0</v>
      </c>
      <c r="K400" s="109">
        <f t="shared" si="73"/>
        <v>0</v>
      </c>
      <c r="L400" s="109">
        <f t="shared" si="73"/>
        <v>0</v>
      </c>
      <c r="M400" s="110">
        <f t="shared" si="73"/>
        <v>0</v>
      </c>
    </row>
    <row r="401" spans="1:13" ht="12.75" customHeight="1" x14ac:dyDescent="0.2">
      <c r="A401" s="55" t="str">
        <f>"         "&amp;Labels!C95</f>
        <v xml:space="preserve">         Total</v>
      </c>
      <c r="B401" s="136">
        <f t="shared" ref="B401:M401" si="74">B361</f>
        <v>0</v>
      </c>
      <c r="C401" s="136">
        <f t="shared" si="74"/>
        <v>0</v>
      </c>
      <c r="D401" s="136">
        <f t="shared" si="74"/>
        <v>0</v>
      </c>
      <c r="E401" s="136">
        <f t="shared" si="74"/>
        <v>0</v>
      </c>
      <c r="F401" s="136">
        <f t="shared" si="74"/>
        <v>0</v>
      </c>
      <c r="G401" s="136">
        <f t="shared" si="74"/>
        <v>0</v>
      </c>
      <c r="H401" s="136">
        <f t="shared" si="74"/>
        <v>0</v>
      </c>
      <c r="I401" s="136">
        <f t="shared" si="74"/>
        <v>0</v>
      </c>
      <c r="J401" s="136">
        <f t="shared" si="74"/>
        <v>0</v>
      </c>
      <c r="K401" s="136">
        <f t="shared" si="74"/>
        <v>0</v>
      </c>
      <c r="L401" s="136">
        <f t="shared" si="74"/>
        <v>0</v>
      </c>
      <c r="M401" s="137">
        <f t="shared" si="74"/>
        <v>0</v>
      </c>
    </row>
    <row r="402" spans="1:13" ht="12.75" customHeight="1" x14ac:dyDescent="0.2">
      <c r="A402" s="55" t="str">
        <f>"      "&amp;Labels!B93</f>
        <v xml:space="preserve">      Indirect</v>
      </c>
      <c r="B402" s="136"/>
      <c r="C402" s="136"/>
      <c r="D402" s="136"/>
      <c r="E402" s="136"/>
      <c r="F402" s="136"/>
      <c r="G402" s="136"/>
      <c r="H402" s="136"/>
      <c r="I402" s="136"/>
      <c r="J402" s="136"/>
      <c r="K402" s="136"/>
      <c r="L402" s="136"/>
      <c r="M402" s="137"/>
    </row>
    <row r="403" spans="1:13" ht="12.75" customHeight="1" x14ac:dyDescent="0.2">
      <c r="A403" s="55" t="str">
        <f>"         "&amp;Labels!B96</f>
        <v xml:space="preserve">         Direct</v>
      </c>
      <c r="B403" s="109">
        <f t="shared" ref="B403:M403" si="75">B363</f>
        <v>0</v>
      </c>
      <c r="C403" s="109">
        <f t="shared" si="75"/>
        <v>0</v>
      </c>
      <c r="D403" s="109">
        <f t="shared" si="75"/>
        <v>0</v>
      </c>
      <c r="E403" s="109">
        <f t="shared" si="75"/>
        <v>0</v>
      </c>
      <c r="F403" s="109">
        <f t="shared" si="75"/>
        <v>0</v>
      </c>
      <c r="G403" s="109">
        <f t="shared" si="75"/>
        <v>0</v>
      </c>
      <c r="H403" s="109">
        <f t="shared" si="75"/>
        <v>0</v>
      </c>
      <c r="I403" s="109">
        <f t="shared" si="75"/>
        <v>0</v>
      </c>
      <c r="J403" s="109">
        <f t="shared" si="75"/>
        <v>0</v>
      </c>
      <c r="K403" s="109">
        <f t="shared" si="75"/>
        <v>0</v>
      </c>
      <c r="L403" s="109">
        <f t="shared" si="75"/>
        <v>0</v>
      </c>
      <c r="M403" s="110">
        <f t="shared" si="75"/>
        <v>0</v>
      </c>
    </row>
    <row r="404" spans="1:13" ht="12.75" customHeight="1" x14ac:dyDescent="0.2">
      <c r="A404" s="55" t="str">
        <f>"         "&amp;Labels!B97</f>
        <v xml:space="preserve">         Indirect</v>
      </c>
      <c r="B404" s="109">
        <f t="shared" ref="B404:M404" si="76">B364</f>
        <v>0</v>
      </c>
      <c r="C404" s="109">
        <f t="shared" si="76"/>
        <v>0</v>
      </c>
      <c r="D404" s="109">
        <f t="shared" si="76"/>
        <v>0</v>
      </c>
      <c r="E404" s="109">
        <f t="shared" si="76"/>
        <v>0</v>
      </c>
      <c r="F404" s="109">
        <f t="shared" si="76"/>
        <v>0</v>
      </c>
      <c r="G404" s="109">
        <f t="shared" si="76"/>
        <v>0</v>
      </c>
      <c r="H404" s="109">
        <f t="shared" si="76"/>
        <v>0</v>
      </c>
      <c r="I404" s="109">
        <f t="shared" si="76"/>
        <v>0</v>
      </c>
      <c r="J404" s="109">
        <f t="shared" si="76"/>
        <v>0</v>
      </c>
      <c r="K404" s="109">
        <f t="shared" si="76"/>
        <v>0</v>
      </c>
      <c r="L404" s="109">
        <f t="shared" si="76"/>
        <v>0</v>
      </c>
      <c r="M404" s="110">
        <f t="shared" si="76"/>
        <v>0</v>
      </c>
    </row>
    <row r="405" spans="1:13" ht="12.75" customHeight="1" x14ac:dyDescent="0.2">
      <c r="A405" s="55" t="str">
        <f>"         "&amp;Labels!C95</f>
        <v xml:space="preserve">         Total</v>
      </c>
      <c r="B405" s="136">
        <f t="shared" ref="B405:M405" si="77">B365</f>
        <v>0</v>
      </c>
      <c r="C405" s="136">
        <f t="shared" si="77"/>
        <v>0</v>
      </c>
      <c r="D405" s="136">
        <f t="shared" si="77"/>
        <v>0</v>
      </c>
      <c r="E405" s="136">
        <f t="shared" si="77"/>
        <v>0</v>
      </c>
      <c r="F405" s="136">
        <f t="shared" si="77"/>
        <v>0</v>
      </c>
      <c r="G405" s="136">
        <f t="shared" si="77"/>
        <v>0</v>
      </c>
      <c r="H405" s="136">
        <f t="shared" si="77"/>
        <v>0</v>
      </c>
      <c r="I405" s="136">
        <f t="shared" si="77"/>
        <v>0</v>
      </c>
      <c r="J405" s="136">
        <f t="shared" si="77"/>
        <v>0</v>
      </c>
      <c r="K405" s="136">
        <f t="shared" si="77"/>
        <v>0</v>
      </c>
      <c r="L405" s="136">
        <f t="shared" si="77"/>
        <v>0</v>
      </c>
      <c r="M405" s="137">
        <f t="shared" si="77"/>
        <v>0</v>
      </c>
    </row>
    <row r="406" spans="1:13" ht="12.75" customHeight="1" x14ac:dyDescent="0.2">
      <c r="A406" s="52" t="str">
        <f>"      "&amp;Labels!C91</f>
        <v xml:space="preserve">      Total</v>
      </c>
      <c r="B406" s="133">
        <f t="shared" ref="B406:M406" si="78">B366</f>
        <v>0</v>
      </c>
      <c r="C406" s="133">
        <f t="shared" si="78"/>
        <v>0</v>
      </c>
      <c r="D406" s="133">
        <f t="shared" si="78"/>
        <v>0</v>
      </c>
      <c r="E406" s="133">
        <f t="shared" si="78"/>
        <v>0</v>
      </c>
      <c r="F406" s="133">
        <f t="shared" si="78"/>
        <v>0</v>
      </c>
      <c r="G406" s="133">
        <f t="shared" si="78"/>
        <v>0</v>
      </c>
      <c r="H406" s="133">
        <f t="shared" si="78"/>
        <v>0</v>
      </c>
      <c r="I406" s="133">
        <f t="shared" si="78"/>
        <v>0</v>
      </c>
      <c r="J406" s="133">
        <f t="shared" si="78"/>
        <v>0</v>
      </c>
      <c r="K406" s="133">
        <f t="shared" si="78"/>
        <v>0</v>
      </c>
      <c r="L406" s="133">
        <f t="shared" si="78"/>
        <v>0</v>
      </c>
      <c r="M406" s="134">
        <f t="shared" si="78"/>
        <v>0</v>
      </c>
    </row>
    <row r="407" spans="1:13" ht="12.75" customHeight="1" x14ac:dyDescent="0.2">
      <c r="A407" s="55" t="str">
        <f>"         "&amp;Labels!B96</f>
        <v xml:space="preserve">         Direct</v>
      </c>
      <c r="B407" s="109">
        <f t="shared" ref="B407:M407" si="79">B367</f>
        <v>0</v>
      </c>
      <c r="C407" s="109">
        <f t="shared" si="79"/>
        <v>0</v>
      </c>
      <c r="D407" s="109">
        <f t="shared" si="79"/>
        <v>0</v>
      </c>
      <c r="E407" s="109">
        <f t="shared" si="79"/>
        <v>0</v>
      </c>
      <c r="F407" s="109">
        <f t="shared" si="79"/>
        <v>0</v>
      </c>
      <c r="G407" s="109">
        <f t="shared" si="79"/>
        <v>0</v>
      </c>
      <c r="H407" s="109">
        <f t="shared" si="79"/>
        <v>0</v>
      </c>
      <c r="I407" s="109">
        <f t="shared" si="79"/>
        <v>0</v>
      </c>
      <c r="J407" s="109">
        <f t="shared" si="79"/>
        <v>0</v>
      </c>
      <c r="K407" s="109">
        <f t="shared" si="79"/>
        <v>0</v>
      </c>
      <c r="L407" s="109">
        <f t="shared" si="79"/>
        <v>0</v>
      </c>
      <c r="M407" s="110">
        <f t="shared" si="79"/>
        <v>0</v>
      </c>
    </row>
    <row r="408" spans="1:13" ht="12.75" customHeight="1" x14ac:dyDescent="0.2">
      <c r="A408" s="55" t="str">
        <f>"         "&amp;Labels!B97</f>
        <v xml:space="preserve">         Indirect</v>
      </c>
      <c r="B408" s="109">
        <f t="shared" ref="B408:M408" si="80">B368</f>
        <v>0</v>
      </c>
      <c r="C408" s="109">
        <f t="shared" si="80"/>
        <v>0</v>
      </c>
      <c r="D408" s="109">
        <f t="shared" si="80"/>
        <v>0</v>
      </c>
      <c r="E408" s="109">
        <f t="shared" si="80"/>
        <v>0</v>
      </c>
      <c r="F408" s="109">
        <f t="shared" si="80"/>
        <v>0</v>
      </c>
      <c r="G408" s="109">
        <f t="shared" si="80"/>
        <v>0</v>
      </c>
      <c r="H408" s="109">
        <f t="shared" si="80"/>
        <v>0</v>
      </c>
      <c r="I408" s="109">
        <f t="shared" si="80"/>
        <v>0</v>
      </c>
      <c r="J408" s="109">
        <f t="shared" si="80"/>
        <v>0</v>
      </c>
      <c r="K408" s="109">
        <f t="shared" si="80"/>
        <v>0</v>
      </c>
      <c r="L408" s="109">
        <f t="shared" si="80"/>
        <v>0</v>
      </c>
      <c r="M408" s="110">
        <f t="shared" si="80"/>
        <v>0</v>
      </c>
    </row>
    <row r="409" spans="1:13" ht="12.75" customHeight="1" x14ac:dyDescent="0.2">
      <c r="A409" s="55" t="str">
        <f>"         "&amp;Labels!C95</f>
        <v xml:space="preserve">         Total</v>
      </c>
      <c r="B409" s="136">
        <f t="shared" ref="B409:M409" si="81">B366</f>
        <v>0</v>
      </c>
      <c r="C409" s="136">
        <f t="shared" si="81"/>
        <v>0</v>
      </c>
      <c r="D409" s="136">
        <f t="shared" si="81"/>
        <v>0</v>
      </c>
      <c r="E409" s="136">
        <f t="shared" si="81"/>
        <v>0</v>
      </c>
      <c r="F409" s="136">
        <f t="shared" si="81"/>
        <v>0</v>
      </c>
      <c r="G409" s="136">
        <f t="shared" si="81"/>
        <v>0</v>
      </c>
      <c r="H409" s="136">
        <f t="shared" si="81"/>
        <v>0</v>
      </c>
      <c r="I409" s="136">
        <f t="shared" si="81"/>
        <v>0</v>
      </c>
      <c r="J409" s="136">
        <f t="shared" si="81"/>
        <v>0</v>
      </c>
      <c r="K409" s="136">
        <f t="shared" si="81"/>
        <v>0</v>
      </c>
      <c r="L409" s="136">
        <f t="shared" si="81"/>
        <v>0</v>
      </c>
      <c r="M409" s="137">
        <f t="shared" si="81"/>
        <v>0</v>
      </c>
    </row>
    <row r="410" spans="1:13" ht="12.75" customHeight="1" x14ac:dyDescent="0.2">
      <c r="A410" s="57" t="str">
        <f>"   "&amp;Labels!C99</f>
        <v xml:space="preserve">   Total</v>
      </c>
      <c r="B410" s="140">
        <f t="shared" ref="B410:M410" si="82">B370</f>
        <v>0</v>
      </c>
      <c r="C410" s="140">
        <f t="shared" si="82"/>
        <v>0</v>
      </c>
      <c r="D410" s="140">
        <f t="shared" si="82"/>
        <v>0</v>
      </c>
      <c r="E410" s="140">
        <f t="shared" si="82"/>
        <v>0</v>
      </c>
      <c r="F410" s="140">
        <f t="shared" si="82"/>
        <v>0</v>
      </c>
      <c r="G410" s="140">
        <f t="shared" si="82"/>
        <v>0</v>
      </c>
      <c r="H410" s="140">
        <f t="shared" si="82"/>
        <v>0</v>
      </c>
      <c r="I410" s="140">
        <f t="shared" si="82"/>
        <v>0</v>
      </c>
      <c r="J410" s="140">
        <f t="shared" si="82"/>
        <v>0</v>
      </c>
      <c r="K410" s="140">
        <f t="shared" si="82"/>
        <v>0</v>
      </c>
      <c r="L410" s="140">
        <f t="shared" si="82"/>
        <v>0</v>
      </c>
      <c r="M410" s="141">
        <f t="shared" si="82"/>
        <v>0</v>
      </c>
    </row>
    <row r="411" spans="1:13" ht="12.75" customHeight="1" x14ac:dyDescent="0.2">
      <c r="A411" s="55" t="str">
        <f>"      "&amp;Labels!B92</f>
        <v xml:space="preserve">      Direct</v>
      </c>
      <c r="B411" s="136"/>
      <c r="C411" s="136"/>
      <c r="D411" s="136"/>
      <c r="E411" s="136"/>
      <c r="F411" s="136"/>
      <c r="G411" s="136"/>
      <c r="H411" s="136"/>
      <c r="I411" s="136"/>
      <c r="J411" s="136"/>
      <c r="K411" s="136"/>
      <c r="L411" s="136"/>
      <c r="M411" s="137"/>
    </row>
    <row r="412" spans="1:13" ht="12.75" customHeight="1" x14ac:dyDescent="0.2">
      <c r="A412" s="55" t="str">
        <f>"         "&amp;Labels!B96</f>
        <v xml:space="preserve">         Direct</v>
      </c>
      <c r="B412" s="109">
        <f t="shared" ref="B412:M412" si="83">B372</f>
        <v>0</v>
      </c>
      <c r="C412" s="109">
        <f t="shared" si="83"/>
        <v>0</v>
      </c>
      <c r="D412" s="109">
        <f t="shared" si="83"/>
        <v>0</v>
      </c>
      <c r="E412" s="109">
        <f t="shared" si="83"/>
        <v>0</v>
      </c>
      <c r="F412" s="109">
        <f t="shared" si="83"/>
        <v>0</v>
      </c>
      <c r="G412" s="109">
        <f t="shared" si="83"/>
        <v>0</v>
      </c>
      <c r="H412" s="109">
        <f t="shared" si="83"/>
        <v>0</v>
      </c>
      <c r="I412" s="109">
        <f t="shared" si="83"/>
        <v>0</v>
      </c>
      <c r="J412" s="109">
        <f t="shared" si="83"/>
        <v>0</v>
      </c>
      <c r="K412" s="109">
        <f t="shared" si="83"/>
        <v>0</v>
      </c>
      <c r="L412" s="109">
        <f t="shared" si="83"/>
        <v>0</v>
      </c>
      <c r="M412" s="110">
        <f t="shared" si="83"/>
        <v>0</v>
      </c>
    </row>
    <row r="413" spans="1:13" ht="12.75" customHeight="1" x14ac:dyDescent="0.2">
      <c r="A413" s="55" t="str">
        <f>"         "&amp;Labels!B97</f>
        <v xml:space="preserve">         Indirect</v>
      </c>
      <c r="B413" s="109">
        <f t="shared" ref="B413:M413" si="84">B373</f>
        <v>0</v>
      </c>
      <c r="C413" s="109">
        <f t="shared" si="84"/>
        <v>0</v>
      </c>
      <c r="D413" s="109">
        <f t="shared" si="84"/>
        <v>0</v>
      </c>
      <c r="E413" s="109">
        <f t="shared" si="84"/>
        <v>0</v>
      </c>
      <c r="F413" s="109">
        <f t="shared" si="84"/>
        <v>0</v>
      </c>
      <c r="G413" s="109">
        <f t="shared" si="84"/>
        <v>0</v>
      </c>
      <c r="H413" s="109">
        <f t="shared" si="84"/>
        <v>0</v>
      </c>
      <c r="I413" s="109">
        <f t="shared" si="84"/>
        <v>0</v>
      </c>
      <c r="J413" s="109">
        <f t="shared" si="84"/>
        <v>0</v>
      </c>
      <c r="K413" s="109">
        <f t="shared" si="84"/>
        <v>0</v>
      </c>
      <c r="L413" s="109">
        <f t="shared" si="84"/>
        <v>0</v>
      </c>
      <c r="M413" s="110">
        <f t="shared" si="84"/>
        <v>0</v>
      </c>
    </row>
    <row r="414" spans="1:13" ht="12.75" customHeight="1" x14ac:dyDescent="0.2">
      <c r="A414" s="55" t="str">
        <f>"         "&amp;Labels!C95</f>
        <v xml:space="preserve">         Total</v>
      </c>
      <c r="B414" s="136">
        <f t="shared" ref="B414:M414" si="85">B374</f>
        <v>0</v>
      </c>
      <c r="C414" s="136">
        <f t="shared" si="85"/>
        <v>0</v>
      </c>
      <c r="D414" s="136">
        <f t="shared" si="85"/>
        <v>0</v>
      </c>
      <c r="E414" s="136">
        <f t="shared" si="85"/>
        <v>0</v>
      </c>
      <c r="F414" s="136">
        <f t="shared" si="85"/>
        <v>0</v>
      </c>
      <c r="G414" s="136">
        <f t="shared" si="85"/>
        <v>0</v>
      </c>
      <c r="H414" s="136">
        <f t="shared" si="85"/>
        <v>0</v>
      </c>
      <c r="I414" s="136">
        <f t="shared" si="85"/>
        <v>0</v>
      </c>
      <c r="J414" s="136">
        <f t="shared" si="85"/>
        <v>0</v>
      </c>
      <c r="K414" s="136">
        <f t="shared" si="85"/>
        <v>0</v>
      </c>
      <c r="L414" s="136">
        <f t="shared" si="85"/>
        <v>0</v>
      </c>
      <c r="M414" s="137">
        <f t="shared" si="85"/>
        <v>0</v>
      </c>
    </row>
    <row r="415" spans="1:13" ht="12.75" customHeight="1" x14ac:dyDescent="0.2">
      <c r="A415" s="55" t="str">
        <f>"      "&amp;Labels!B93</f>
        <v xml:space="preserve">      Indirect</v>
      </c>
      <c r="B415" s="136"/>
      <c r="C415" s="136"/>
      <c r="D415" s="136"/>
      <c r="E415" s="136"/>
      <c r="F415" s="136"/>
      <c r="G415" s="136"/>
      <c r="H415" s="136"/>
      <c r="I415" s="136"/>
      <c r="J415" s="136"/>
      <c r="K415" s="136"/>
      <c r="L415" s="136"/>
      <c r="M415" s="137"/>
    </row>
    <row r="416" spans="1:13" ht="12.75" customHeight="1" x14ac:dyDescent="0.2">
      <c r="A416" s="55" t="str">
        <f>"         "&amp;Labels!B96</f>
        <v xml:space="preserve">         Direct</v>
      </c>
      <c r="B416" s="109">
        <f t="shared" ref="B416:M416" si="86">B376</f>
        <v>0</v>
      </c>
      <c r="C416" s="109">
        <f t="shared" si="86"/>
        <v>0</v>
      </c>
      <c r="D416" s="109">
        <f t="shared" si="86"/>
        <v>0</v>
      </c>
      <c r="E416" s="109">
        <f t="shared" si="86"/>
        <v>0</v>
      </c>
      <c r="F416" s="109">
        <f t="shared" si="86"/>
        <v>0</v>
      </c>
      <c r="G416" s="109">
        <f t="shared" si="86"/>
        <v>0</v>
      </c>
      <c r="H416" s="109">
        <f t="shared" si="86"/>
        <v>0</v>
      </c>
      <c r="I416" s="109">
        <f t="shared" si="86"/>
        <v>0</v>
      </c>
      <c r="J416" s="109">
        <f t="shared" si="86"/>
        <v>0</v>
      </c>
      <c r="K416" s="109">
        <f t="shared" si="86"/>
        <v>0</v>
      </c>
      <c r="L416" s="109">
        <f t="shared" si="86"/>
        <v>0</v>
      </c>
      <c r="M416" s="110">
        <f t="shared" si="86"/>
        <v>0</v>
      </c>
    </row>
    <row r="417" spans="1:13" ht="12.75" customHeight="1" x14ac:dyDescent="0.2">
      <c r="A417" s="55" t="str">
        <f>"         "&amp;Labels!B97</f>
        <v xml:space="preserve">         Indirect</v>
      </c>
      <c r="B417" s="109">
        <f t="shared" ref="B417:M417" si="87">B377</f>
        <v>0</v>
      </c>
      <c r="C417" s="109">
        <f t="shared" si="87"/>
        <v>0</v>
      </c>
      <c r="D417" s="109">
        <f t="shared" si="87"/>
        <v>0</v>
      </c>
      <c r="E417" s="109">
        <f t="shared" si="87"/>
        <v>0</v>
      </c>
      <c r="F417" s="109">
        <f t="shared" si="87"/>
        <v>0</v>
      </c>
      <c r="G417" s="109">
        <f t="shared" si="87"/>
        <v>0</v>
      </c>
      <c r="H417" s="109">
        <f t="shared" si="87"/>
        <v>0</v>
      </c>
      <c r="I417" s="109">
        <f t="shared" si="87"/>
        <v>0</v>
      </c>
      <c r="J417" s="109">
        <f t="shared" si="87"/>
        <v>0</v>
      </c>
      <c r="K417" s="109">
        <f t="shared" si="87"/>
        <v>0</v>
      </c>
      <c r="L417" s="109">
        <f t="shared" si="87"/>
        <v>0</v>
      </c>
      <c r="M417" s="110">
        <f t="shared" si="87"/>
        <v>0</v>
      </c>
    </row>
    <row r="418" spans="1:13" ht="12.75" customHeight="1" x14ac:dyDescent="0.2">
      <c r="A418" s="55" t="str">
        <f>"         "&amp;Labels!C95</f>
        <v xml:space="preserve">         Total</v>
      </c>
      <c r="B418" s="136">
        <f t="shared" ref="B418:M418" si="88">B378</f>
        <v>0</v>
      </c>
      <c r="C418" s="136">
        <f t="shared" si="88"/>
        <v>0</v>
      </c>
      <c r="D418" s="136">
        <f t="shared" si="88"/>
        <v>0</v>
      </c>
      <c r="E418" s="136">
        <f t="shared" si="88"/>
        <v>0</v>
      </c>
      <c r="F418" s="136">
        <f t="shared" si="88"/>
        <v>0</v>
      </c>
      <c r="G418" s="136">
        <f t="shared" si="88"/>
        <v>0</v>
      </c>
      <c r="H418" s="136">
        <f t="shared" si="88"/>
        <v>0</v>
      </c>
      <c r="I418" s="136">
        <f t="shared" si="88"/>
        <v>0</v>
      </c>
      <c r="J418" s="136">
        <f t="shared" si="88"/>
        <v>0</v>
      </c>
      <c r="K418" s="136">
        <f t="shared" si="88"/>
        <v>0</v>
      </c>
      <c r="L418" s="136">
        <f t="shared" si="88"/>
        <v>0</v>
      </c>
      <c r="M418" s="137">
        <f t="shared" si="88"/>
        <v>0</v>
      </c>
    </row>
    <row r="419" spans="1:13" ht="12.75" customHeight="1" x14ac:dyDescent="0.2">
      <c r="A419" s="52" t="str">
        <f>"      "&amp;Labels!C91</f>
        <v xml:space="preserve">      Total</v>
      </c>
      <c r="B419" s="133">
        <f t="shared" ref="B419:M419" si="89">B370</f>
        <v>0</v>
      </c>
      <c r="C419" s="133">
        <f t="shared" si="89"/>
        <v>0</v>
      </c>
      <c r="D419" s="133">
        <f t="shared" si="89"/>
        <v>0</v>
      </c>
      <c r="E419" s="133">
        <f t="shared" si="89"/>
        <v>0</v>
      </c>
      <c r="F419" s="133">
        <f t="shared" si="89"/>
        <v>0</v>
      </c>
      <c r="G419" s="133">
        <f t="shared" si="89"/>
        <v>0</v>
      </c>
      <c r="H419" s="133">
        <f t="shared" si="89"/>
        <v>0</v>
      </c>
      <c r="I419" s="133">
        <f t="shared" si="89"/>
        <v>0</v>
      </c>
      <c r="J419" s="133">
        <f t="shared" si="89"/>
        <v>0</v>
      </c>
      <c r="K419" s="133">
        <f t="shared" si="89"/>
        <v>0</v>
      </c>
      <c r="L419" s="133">
        <f t="shared" si="89"/>
        <v>0</v>
      </c>
      <c r="M419" s="134">
        <f t="shared" si="89"/>
        <v>0</v>
      </c>
    </row>
    <row r="420" spans="1:13" ht="12.75" customHeight="1" x14ac:dyDescent="0.2">
      <c r="A420" s="55" t="str">
        <f>"         "&amp;Labels!B96</f>
        <v xml:space="preserve">         Direct</v>
      </c>
      <c r="B420" s="109">
        <f t="shared" ref="B420:M420" si="90">B380</f>
        <v>0</v>
      </c>
      <c r="C420" s="109">
        <f t="shared" si="90"/>
        <v>0</v>
      </c>
      <c r="D420" s="109">
        <f t="shared" si="90"/>
        <v>0</v>
      </c>
      <c r="E420" s="109">
        <f t="shared" si="90"/>
        <v>0</v>
      </c>
      <c r="F420" s="109">
        <f t="shared" si="90"/>
        <v>0</v>
      </c>
      <c r="G420" s="109">
        <f t="shared" si="90"/>
        <v>0</v>
      </c>
      <c r="H420" s="109">
        <f t="shared" si="90"/>
        <v>0</v>
      </c>
      <c r="I420" s="109">
        <f t="shared" si="90"/>
        <v>0</v>
      </c>
      <c r="J420" s="109">
        <f t="shared" si="90"/>
        <v>0</v>
      </c>
      <c r="K420" s="109">
        <f t="shared" si="90"/>
        <v>0</v>
      </c>
      <c r="L420" s="109">
        <f t="shared" si="90"/>
        <v>0</v>
      </c>
      <c r="M420" s="110">
        <f t="shared" si="90"/>
        <v>0</v>
      </c>
    </row>
    <row r="421" spans="1:13" ht="12.75" customHeight="1" x14ac:dyDescent="0.2">
      <c r="A421" s="55" t="str">
        <f>"         "&amp;Labels!B97</f>
        <v xml:space="preserve">         Indirect</v>
      </c>
      <c r="B421" s="109">
        <f t="shared" ref="B421:M421" si="91">B381</f>
        <v>0</v>
      </c>
      <c r="C421" s="109">
        <f t="shared" si="91"/>
        <v>0</v>
      </c>
      <c r="D421" s="109">
        <f t="shared" si="91"/>
        <v>0</v>
      </c>
      <c r="E421" s="109">
        <f t="shared" si="91"/>
        <v>0</v>
      </c>
      <c r="F421" s="109">
        <f t="shared" si="91"/>
        <v>0</v>
      </c>
      <c r="G421" s="109">
        <f t="shared" si="91"/>
        <v>0</v>
      </c>
      <c r="H421" s="109">
        <f t="shared" si="91"/>
        <v>0</v>
      </c>
      <c r="I421" s="109">
        <f t="shared" si="91"/>
        <v>0</v>
      </c>
      <c r="J421" s="109">
        <f t="shared" si="91"/>
        <v>0</v>
      </c>
      <c r="K421" s="109">
        <f t="shared" si="91"/>
        <v>0</v>
      </c>
      <c r="L421" s="109">
        <f t="shared" si="91"/>
        <v>0</v>
      </c>
      <c r="M421" s="110">
        <f t="shared" si="91"/>
        <v>0</v>
      </c>
    </row>
    <row r="422" spans="1:13" ht="12.75" customHeight="1" x14ac:dyDescent="0.2">
      <c r="A422" s="59" t="str">
        <f>"         "&amp;Labels!C95</f>
        <v xml:space="preserve">         Total</v>
      </c>
      <c r="B422" s="143">
        <f t="shared" ref="B422:M422" si="92">B370</f>
        <v>0</v>
      </c>
      <c r="C422" s="143">
        <f t="shared" si="92"/>
        <v>0</v>
      </c>
      <c r="D422" s="143">
        <f t="shared" si="92"/>
        <v>0</v>
      </c>
      <c r="E422" s="143">
        <f t="shared" si="92"/>
        <v>0</v>
      </c>
      <c r="F422" s="143">
        <f t="shared" si="92"/>
        <v>0</v>
      </c>
      <c r="G422" s="143">
        <f t="shared" si="92"/>
        <v>0</v>
      </c>
      <c r="H422" s="143">
        <f t="shared" si="92"/>
        <v>0</v>
      </c>
      <c r="I422" s="143">
        <f t="shared" si="92"/>
        <v>0</v>
      </c>
      <c r="J422" s="143">
        <f t="shared" si="92"/>
        <v>0</v>
      </c>
      <c r="K422" s="143">
        <f t="shared" si="92"/>
        <v>0</v>
      </c>
      <c r="L422" s="143">
        <f t="shared" si="92"/>
        <v>0</v>
      </c>
      <c r="M422" s="144">
        <f t="shared" si="92"/>
        <v>0</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E117"/>
  <sheetViews>
    <sheetView zoomScaleNormal="100" workbookViewId="0"/>
  </sheetViews>
  <sheetFormatPr defaultRowHeight="12.75" customHeight="1" x14ac:dyDescent="0.2"/>
  <cols>
    <col min="1" max="1" width="26.42578125" customWidth="1"/>
    <col min="2" max="2" width="23.42578125" customWidth="1"/>
    <col min="3" max="3" width="12.42578125" customWidth="1"/>
    <col min="4" max="4" width="13.42578125" customWidth="1"/>
    <col min="5" max="5" width="60.7109375" style="242" customWidth="1"/>
  </cols>
  <sheetData>
    <row r="1" spans="1:5" ht="15.75" customHeight="1" x14ac:dyDescent="0.2">
      <c r="A1" s="282" t="str">
        <f>"Sales Plan, "&amp;YEAR('(FnCalls 1)'!A18-1)</f>
        <v>Sales Plan, 2011</v>
      </c>
      <c r="B1" s="282"/>
      <c r="C1" s="282"/>
      <c r="D1" s="282"/>
    </row>
    <row r="2" spans="1:5" ht="15.75" customHeight="1" x14ac:dyDescent="0.2">
      <c r="A2" s="282" t="str">
        <f>'History Input'!F8</f>
        <v>ABC Corp.</v>
      </c>
      <c r="B2" s="282"/>
      <c r="C2" s="282"/>
      <c r="D2" s="282"/>
    </row>
    <row r="3" spans="1:5" ht="15.75" customHeight="1" x14ac:dyDescent="0.2">
      <c r="A3" s="282" t="str">
        <f>"Labels"</f>
        <v>Labels</v>
      </c>
      <c r="B3" s="282"/>
      <c r="C3" s="282"/>
      <c r="D3" s="282"/>
    </row>
    <row r="4" spans="1:5" ht="15.75" customHeight="1" x14ac:dyDescent="0.2">
      <c r="A4" s="282" t="str">
        <f>""</f>
        <v/>
      </c>
      <c r="B4" s="282"/>
      <c r="C4" s="282"/>
      <c r="D4" s="282"/>
    </row>
    <row r="5" spans="1:5" ht="12.75" customHeight="1" x14ac:dyDescent="0.2">
      <c r="A5" s="230" t="s">
        <v>361</v>
      </c>
      <c r="B5" s="231">
        <v>39814</v>
      </c>
    </row>
    <row r="7" spans="1:5" ht="12.75" customHeight="1" x14ac:dyDescent="0.2">
      <c r="A7" s="232" t="s">
        <v>459</v>
      </c>
      <c r="B7" s="232" t="s">
        <v>426</v>
      </c>
      <c r="C7" s="232"/>
      <c r="D7" s="232"/>
      <c r="E7" s="240" t="s">
        <v>527</v>
      </c>
    </row>
    <row r="8" spans="1:5" ht="33.75" customHeight="1" x14ac:dyDescent="0.2">
      <c r="A8" s="230" t="s">
        <v>576</v>
      </c>
      <c r="B8" s="233" t="s">
        <v>517</v>
      </c>
      <c r="C8" s="234"/>
      <c r="D8" s="234"/>
      <c r="E8" s="241" t="s">
        <v>623</v>
      </c>
    </row>
    <row r="9" spans="1:5" ht="90.75" customHeight="1" x14ac:dyDescent="0.2">
      <c r="A9" s="230" t="s">
        <v>543</v>
      </c>
      <c r="B9" s="233" t="s">
        <v>773</v>
      </c>
      <c r="C9" s="234"/>
      <c r="D9" s="234"/>
      <c r="E9" s="241" t="s">
        <v>905</v>
      </c>
    </row>
    <row r="10" spans="1:5" ht="33.75" customHeight="1" x14ac:dyDescent="0.2">
      <c r="A10" s="230" t="s">
        <v>272</v>
      </c>
      <c r="B10" s="233" t="s">
        <v>201</v>
      </c>
      <c r="C10" s="234"/>
      <c r="D10" s="234"/>
      <c r="E10" s="241" t="s">
        <v>350</v>
      </c>
    </row>
    <row r="11" spans="1:5" ht="90.75" customHeight="1" x14ac:dyDescent="0.2">
      <c r="A11" s="230" t="s">
        <v>369</v>
      </c>
      <c r="B11" s="233" t="s">
        <v>427</v>
      </c>
      <c r="C11" s="234"/>
      <c r="D11" s="234"/>
      <c r="E11" s="241" t="s">
        <v>295</v>
      </c>
    </row>
    <row r="12" spans="1:5" ht="33.75" customHeight="1" x14ac:dyDescent="0.2">
      <c r="A12" s="230" t="s">
        <v>492</v>
      </c>
      <c r="B12" s="233" t="s">
        <v>754</v>
      </c>
      <c r="C12" s="234"/>
      <c r="D12" s="234"/>
      <c r="E12" s="241" t="s">
        <v>102</v>
      </c>
    </row>
    <row r="13" spans="1:5" ht="90.75" customHeight="1" x14ac:dyDescent="0.2">
      <c r="A13" s="230" t="s">
        <v>465</v>
      </c>
      <c r="B13" s="233" t="s">
        <v>319</v>
      </c>
      <c r="C13" s="234"/>
      <c r="D13" s="234"/>
      <c r="E13" s="241" t="s">
        <v>544</v>
      </c>
    </row>
    <row r="14" spans="1:5" ht="33.75" customHeight="1" x14ac:dyDescent="0.2">
      <c r="A14" s="230" t="s">
        <v>490</v>
      </c>
      <c r="B14" s="233" t="s">
        <v>664</v>
      </c>
      <c r="C14" s="234"/>
      <c r="D14" s="234"/>
      <c r="E14" s="241" t="s">
        <v>916</v>
      </c>
    </row>
    <row r="15" spans="1:5" ht="33.75" customHeight="1" x14ac:dyDescent="0.2">
      <c r="A15" s="230" t="s">
        <v>116</v>
      </c>
      <c r="B15" s="233" t="s">
        <v>19</v>
      </c>
      <c r="C15" s="234"/>
      <c r="D15" s="234"/>
      <c r="E15" s="241" t="s">
        <v>920</v>
      </c>
    </row>
    <row r="16" spans="1:5" ht="90.75" customHeight="1" x14ac:dyDescent="0.2">
      <c r="A16" s="230" t="s">
        <v>335</v>
      </c>
      <c r="B16" s="233" t="s">
        <v>733</v>
      </c>
      <c r="C16" s="234"/>
      <c r="D16" s="234"/>
      <c r="E16" s="241" t="s">
        <v>160</v>
      </c>
    </row>
    <row r="17" spans="1:5" ht="33.75" customHeight="1" x14ac:dyDescent="0.2">
      <c r="A17" s="230" t="s">
        <v>641</v>
      </c>
      <c r="B17" s="233" t="s">
        <v>474</v>
      </c>
      <c r="C17" s="234"/>
      <c r="D17" s="234"/>
      <c r="E17" s="241" t="s">
        <v>537</v>
      </c>
    </row>
    <row r="18" spans="1:5" ht="79.5" customHeight="1" x14ac:dyDescent="0.2">
      <c r="A18" s="230" t="s">
        <v>209</v>
      </c>
      <c r="B18" s="233" t="s">
        <v>15</v>
      </c>
      <c r="C18" s="234"/>
      <c r="D18" s="234"/>
      <c r="E18" s="241" t="s">
        <v>498</v>
      </c>
    </row>
    <row r="19" spans="1:5" ht="12.75" customHeight="1" x14ac:dyDescent="0.2">
      <c r="A19" s="230" t="s">
        <v>157</v>
      </c>
      <c r="B19" s="233" t="s">
        <v>339</v>
      </c>
      <c r="C19" s="234"/>
      <c r="D19" s="234"/>
      <c r="E19" s="241" t="s">
        <v>212</v>
      </c>
    </row>
    <row r="20" spans="1:5" ht="33.75" customHeight="1" x14ac:dyDescent="0.2">
      <c r="A20" s="230" t="s">
        <v>55</v>
      </c>
      <c r="B20" s="233" t="s">
        <v>666</v>
      </c>
      <c r="C20" s="234"/>
      <c r="D20" s="234"/>
      <c r="E20" s="241" t="s">
        <v>439</v>
      </c>
    </row>
    <row r="21" spans="1:5" ht="12.75" customHeight="1" x14ac:dyDescent="0.2">
      <c r="A21" s="230" t="s">
        <v>412</v>
      </c>
      <c r="B21" s="233" t="s">
        <v>21</v>
      </c>
      <c r="C21" s="234"/>
      <c r="D21" s="234"/>
      <c r="E21" s="241" t="s">
        <v>759</v>
      </c>
    </row>
    <row r="22" spans="1:5" ht="22.5" customHeight="1" x14ac:dyDescent="0.2">
      <c r="A22" s="230" t="s">
        <v>908</v>
      </c>
      <c r="B22" s="233" t="s">
        <v>136</v>
      </c>
      <c r="C22" s="234"/>
      <c r="D22" s="234"/>
      <c r="E22" s="241" t="s">
        <v>572</v>
      </c>
    </row>
    <row r="23" spans="1:5" ht="12.75" customHeight="1" x14ac:dyDescent="0.2">
      <c r="A23" s="230" t="s">
        <v>190</v>
      </c>
      <c r="B23" s="233" t="s">
        <v>521</v>
      </c>
      <c r="C23" s="234"/>
      <c r="D23" s="234"/>
      <c r="E23" s="241" t="s">
        <v>348</v>
      </c>
    </row>
    <row r="24" spans="1:5" ht="12.75" customHeight="1" x14ac:dyDescent="0.2">
      <c r="A24" s="230" t="s">
        <v>436</v>
      </c>
      <c r="B24" s="233" t="s">
        <v>276</v>
      </c>
      <c r="C24" s="234"/>
      <c r="D24" s="234"/>
      <c r="E24" s="241" t="s">
        <v>202</v>
      </c>
    </row>
    <row r="25" spans="1:5" ht="33.75" customHeight="1" x14ac:dyDescent="0.2">
      <c r="A25" s="230" t="s">
        <v>530</v>
      </c>
      <c r="B25" s="233" t="s">
        <v>884</v>
      </c>
      <c r="C25" s="234"/>
      <c r="D25" s="234"/>
      <c r="E25" s="241" t="s">
        <v>5</v>
      </c>
    </row>
    <row r="26" spans="1:5" ht="33.75" customHeight="1" x14ac:dyDescent="0.2">
      <c r="A26" s="230" t="s">
        <v>278</v>
      </c>
      <c r="B26" s="233" t="s">
        <v>358</v>
      </c>
      <c r="C26" s="234"/>
      <c r="D26" s="234"/>
      <c r="E26" s="241" t="s">
        <v>702</v>
      </c>
    </row>
    <row r="27" spans="1:5" ht="33.75" customHeight="1" x14ac:dyDescent="0.2">
      <c r="A27" s="230" t="s">
        <v>322</v>
      </c>
      <c r="B27" s="233" t="s">
        <v>642</v>
      </c>
      <c r="C27" s="234"/>
      <c r="D27" s="234"/>
      <c r="E27" s="241" t="s">
        <v>677</v>
      </c>
    </row>
    <row r="28" spans="1:5" ht="33.75" customHeight="1" x14ac:dyDescent="0.2">
      <c r="A28" s="230" t="s">
        <v>700</v>
      </c>
      <c r="B28" s="233" t="s">
        <v>155</v>
      </c>
      <c r="C28" s="234"/>
      <c r="D28" s="234"/>
      <c r="E28" s="241" t="s">
        <v>508</v>
      </c>
    </row>
    <row r="29" spans="1:5" ht="33.75" customHeight="1" x14ac:dyDescent="0.2">
      <c r="A29" s="230" t="s">
        <v>779</v>
      </c>
      <c r="B29" s="233" t="s">
        <v>155</v>
      </c>
      <c r="C29" s="234"/>
      <c r="D29" s="234"/>
      <c r="E29" s="241" t="s">
        <v>728</v>
      </c>
    </row>
    <row r="30" spans="1:5" ht="22.5" customHeight="1" x14ac:dyDescent="0.2">
      <c r="A30" s="230" t="s">
        <v>383</v>
      </c>
      <c r="B30" s="233" t="s">
        <v>563</v>
      </c>
      <c r="C30" s="234"/>
      <c r="D30" s="234"/>
      <c r="E30" s="241" t="s">
        <v>421</v>
      </c>
    </row>
    <row r="31" spans="1:5" ht="22.5" customHeight="1" x14ac:dyDescent="0.2">
      <c r="A31" s="230" t="s">
        <v>885</v>
      </c>
      <c r="B31" s="233" t="s">
        <v>563</v>
      </c>
      <c r="C31" s="234"/>
      <c r="D31" s="234"/>
      <c r="E31" s="241" t="s">
        <v>820</v>
      </c>
    </row>
    <row r="32" spans="1:5" ht="22.5" customHeight="1" x14ac:dyDescent="0.2">
      <c r="A32" s="230" t="s">
        <v>180</v>
      </c>
      <c r="B32" s="233" t="s">
        <v>563</v>
      </c>
      <c r="C32" s="234"/>
      <c r="D32" s="234"/>
      <c r="E32" s="241" t="s">
        <v>482</v>
      </c>
    </row>
    <row r="33" spans="1:5" ht="22.5" customHeight="1" x14ac:dyDescent="0.2">
      <c r="A33" s="230" t="s">
        <v>405</v>
      </c>
      <c r="B33" s="233" t="s">
        <v>253</v>
      </c>
      <c r="C33" s="234"/>
      <c r="D33" s="234"/>
      <c r="E33" s="241" t="s">
        <v>791</v>
      </c>
    </row>
    <row r="34" spans="1:5" ht="12.75" customHeight="1" x14ac:dyDescent="0.2">
      <c r="A34" s="230" t="s">
        <v>549</v>
      </c>
      <c r="B34" s="233" t="s">
        <v>253</v>
      </c>
      <c r="C34" s="234"/>
      <c r="D34" s="234"/>
      <c r="E34" s="241" t="s">
        <v>870</v>
      </c>
    </row>
    <row r="35" spans="1:5" ht="22.5" customHeight="1" x14ac:dyDescent="0.2">
      <c r="A35" s="230" t="s">
        <v>673</v>
      </c>
      <c r="B35" s="233" t="s">
        <v>715</v>
      </c>
      <c r="C35" s="234"/>
      <c r="D35" s="234"/>
      <c r="E35" s="241" t="s">
        <v>144</v>
      </c>
    </row>
    <row r="36" spans="1:5" ht="22.5" customHeight="1" x14ac:dyDescent="0.2">
      <c r="A36" s="230" t="s">
        <v>79</v>
      </c>
      <c r="B36" s="233" t="s">
        <v>253</v>
      </c>
      <c r="C36" s="234"/>
      <c r="D36" s="234"/>
      <c r="E36" s="241" t="s">
        <v>164</v>
      </c>
    </row>
    <row r="37" spans="1:5" ht="12.75" customHeight="1" x14ac:dyDescent="0.2">
      <c r="A37" s="230" t="s">
        <v>68</v>
      </c>
      <c r="B37" s="233" t="s">
        <v>248</v>
      </c>
      <c r="C37" s="234"/>
      <c r="D37" s="234"/>
      <c r="E37" s="241" t="s">
        <v>735</v>
      </c>
    </row>
    <row r="38" spans="1:5" ht="33.75" customHeight="1" x14ac:dyDescent="0.2">
      <c r="A38" s="230" t="s">
        <v>16</v>
      </c>
      <c r="B38" s="233" t="s">
        <v>407</v>
      </c>
      <c r="C38" s="234"/>
      <c r="D38" s="234"/>
      <c r="E38" s="241" t="s">
        <v>36</v>
      </c>
    </row>
    <row r="39" spans="1:5" ht="33.75" customHeight="1" x14ac:dyDescent="0.2">
      <c r="A39" s="230" t="s">
        <v>292</v>
      </c>
      <c r="B39" s="233" t="s">
        <v>407</v>
      </c>
      <c r="C39" s="234"/>
      <c r="D39" s="234"/>
      <c r="E39" s="241" t="s">
        <v>245</v>
      </c>
    </row>
    <row r="40" spans="1:5" ht="22.5" customHeight="1" x14ac:dyDescent="0.2">
      <c r="A40" s="230" t="s">
        <v>135</v>
      </c>
      <c r="B40" s="233" t="s">
        <v>135</v>
      </c>
      <c r="C40" s="234"/>
      <c r="D40" s="234"/>
      <c r="E40" s="241" t="s">
        <v>845</v>
      </c>
    </row>
    <row r="41" spans="1:5" ht="33.75" customHeight="1" x14ac:dyDescent="0.2">
      <c r="A41" s="230" t="s">
        <v>274</v>
      </c>
      <c r="B41" s="233" t="s">
        <v>818</v>
      </c>
      <c r="C41" s="234"/>
      <c r="D41" s="234"/>
      <c r="E41" s="241" t="s">
        <v>582</v>
      </c>
    </row>
    <row r="42" spans="1:5" ht="33.75" customHeight="1" x14ac:dyDescent="0.2">
      <c r="A42" s="230" t="s">
        <v>159</v>
      </c>
      <c r="B42" s="233" t="s">
        <v>818</v>
      </c>
      <c r="C42" s="234"/>
      <c r="D42" s="234"/>
      <c r="E42" s="241" t="s">
        <v>18</v>
      </c>
    </row>
    <row r="43" spans="1:5" ht="22.5" customHeight="1" x14ac:dyDescent="0.2">
      <c r="A43" s="230" t="s">
        <v>50</v>
      </c>
      <c r="B43" s="233" t="s">
        <v>877</v>
      </c>
      <c r="C43" s="234"/>
      <c r="D43" s="234"/>
      <c r="E43" s="241" t="s">
        <v>794</v>
      </c>
    </row>
    <row r="44" spans="1:5" ht="22.5" customHeight="1" x14ac:dyDescent="0.2">
      <c r="A44" s="230" t="s">
        <v>231</v>
      </c>
      <c r="B44" s="233" t="s">
        <v>153</v>
      </c>
      <c r="C44" s="234"/>
      <c r="D44" s="234"/>
      <c r="E44" s="241" t="s">
        <v>539</v>
      </c>
    </row>
    <row r="45" spans="1:5" ht="22.5" customHeight="1" x14ac:dyDescent="0.2">
      <c r="A45" s="230" t="s">
        <v>17</v>
      </c>
      <c r="B45" s="233" t="s">
        <v>618</v>
      </c>
      <c r="C45" s="234"/>
      <c r="D45" s="234"/>
      <c r="E45" s="241" t="s">
        <v>653</v>
      </c>
    </row>
    <row r="46" spans="1:5" ht="22.5" customHeight="1" x14ac:dyDescent="0.2">
      <c r="A46" s="230" t="s">
        <v>894</v>
      </c>
      <c r="B46" s="233" t="s">
        <v>189</v>
      </c>
      <c r="C46" s="234"/>
      <c r="D46" s="234"/>
      <c r="E46" s="241" t="s">
        <v>592</v>
      </c>
    </row>
    <row r="47" spans="1:5" ht="12.75" customHeight="1" x14ac:dyDescent="0.2">
      <c r="A47" s="230" t="s">
        <v>714</v>
      </c>
      <c r="B47" s="233" t="s">
        <v>189</v>
      </c>
      <c r="C47" s="234"/>
      <c r="D47" s="234"/>
      <c r="E47" s="241" t="s">
        <v>529</v>
      </c>
    </row>
    <row r="48" spans="1:5" ht="79.5" customHeight="1" x14ac:dyDescent="0.2">
      <c r="A48" s="230" t="s">
        <v>636</v>
      </c>
      <c r="B48" s="233" t="s">
        <v>435</v>
      </c>
      <c r="C48" s="234"/>
      <c r="D48" s="234"/>
      <c r="E48" s="241" t="s">
        <v>302</v>
      </c>
    </row>
    <row r="49" spans="1:5" ht="22.5" customHeight="1" x14ac:dyDescent="0.2">
      <c r="A49" s="230" t="s">
        <v>394</v>
      </c>
      <c r="B49" s="233" t="s">
        <v>654</v>
      </c>
      <c r="C49" s="234"/>
      <c r="D49" s="234"/>
      <c r="E49" s="241" t="s">
        <v>97</v>
      </c>
    </row>
    <row r="50" spans="1:5" ht="22.5" customHeight="1" x14ac:dyDescent="0.2">
      <c r="A50" s="230" t="s">
        <v>704</v>
      </c>
      <c r="B50" s="233" t="s">
        <v>130</v>
      </c>
      <c r="C50" s="234"/>
      <c r="D50" s="234"/>
      <c r="E50" s="241" t="s">
        <v>781</v>
      </c>
    </row>
    <row r="51" spans="1:5" ht="33.75" customHeight="1" x14ac:dyDescent="0.2">
      <c r="A51" s="230" t="s">
        <v>610</v>
      </c>
      <c r="B51" s="233" t="s">
        <v>130</v>
      </c>
      <c r="C51" s="234"/>
      <c r="D51" s="234"/>
      <c r="E51" s="241" t="s">
        <v>175</v>
      </c>
    </row>
    <row r="52" spans="1:5" ht="22.5" customHeight="1" x14ac:dyDescent="0.2">
      <c r="A52" s="230" t="s">
        <v>551</v>
      </c>
      <c r="B52" s="233" t="s">
        <v>483</v>
      </c>
      <c r="C52" s="234"/>
      <c r="D52" s="234"/>
      <c r="E52" s="241" t="s">
        <v>780</v>
      </c>
    </row>
    <row r="53" spans="1:5" ht="22.5" customHeight="1" x14ac:dyDescent="0.2">
      <c r="A53" s="230" t="s">
        <v>624</v>
      </c>
      <c r="B53" s="233" t="s">
        <v>69</v>
      </c>
      <c r="C53" s="234"/>
      <c r="D53" s="234"/>
      <c r="E53" s="241" t="s">
        <v>824</v>
      </c>
    </row>
    <row r="54" spans="1:5" ht="22.5" customHeight="1" x14ac:dyDescent="0.2">
      <c r="A54" s="230" t="s">
        <v>565</v>
      </c>
      <c r="B54" s="233" t="s">
        <v>620</v>
      </c>
      <c r="C54" s="234"/>
      <c r="D54" s="234"/>
      <c r="E54" s="241" t="s">
        <v>824</v>
      </c>
    </row>
    <row r="55" spans="1:5" ht="22.5" customHeight="1" x14ac:dyDescent="0.2">
      <c r="A55" s="230" t="s">
        <v>703</v>
      </c>
      <c r="B55" s="233" t="s">
        <v>594</v>
      </c>
      <c r="C55" s="234"/>
      <c r="D55" s="234"/>
      <c r="E55" s="241" t="s">
        <v>811</v>
      </c>
    </row>
    <row r="56" spans="1:5" ht="12.75" customHeight="1" x14ac:dyDescent="0.2">
      <c r="A56" s="230" t="s">
        <v>440</v>
      </c>
      <c r="B56" s="233" t="s">
        <v>108</v>
      </c>
      <c r="C56" s="234"/>
      <c r="D56" s="234"/>
      <c r="E56" s="241" t="s">
        <v>228</v>
      </c>
    </row>
    <row r="57" spans="1:5" ht="12.75" customHeight="1" x14ac:dyDescent="0.2">
      <c r="A57" s="230" t="s">
        <v>151</v>
      </c>
      <c r="B57" s="233" t="s">
        <v>151</v>
      </c>
      <c r="C57" s="234"/>
      <c r="D57" s="234"/>
      <c r="E57" s="241" t="s">
        <v>429</v>
      </c>
    </row>
    <row r="58" spans="1:5" ht="22.5" customHeight="1" x14ac:dyDescent="0.2">
      <c r="A58" s="230" t="s">
        <v>163</v>
      </c>
      <c r="B58" s="233" t="s">
        <v>113</v>
      </c>
      <c r="C58" s="234"/>
      <c r="D58" s="234"/>
      <c r="E58" s="241" t="s">
        <v>878</v>
      </c>
    </row>
    <row r="59" spans="1:5" ht="22.5" customHeight="1" x14ac:dyDescent="0.2">
      <c r="A59" s="230" t="s">
        <v>864</v>
      </c>
      <c r="B59" s="233" t="s">
        <v>578</v>
      </c>
      <c r="C59" s="234"/>
      <c r="D59" s="234"/>
      <c r="E59" s="241" t="s">
        <v>71</v>
      </c>
    </row>
    <row r="60" spans="1:5" ht="22.5" customHeight="1" x14ac:dyDescent="0.2">
      <c r="A60" s="230" t="s">
        <v>645</v>
      </c>
      <c r="B60" s="233" t="s">
        <v>578</v>
      </c>
      <c r="C60" s="234"/>
      <c r="D60" s="234"/>
      <c r="E60" s="241" t="s">
        <v>83</v>
      </c>
    </row>
    <row r="61" spans="1:5" ht="22.5" customHeight="1" x14ac:dyDescent="0.2">
      <c r="A61" s="230" t="s">
        <v>374</v>
      </c>
      <c r="B61" s="233" t="s">
        <v>748</v>
      </c>
      <c r="C61" s="234"/>
      <c r="D61" s="234"/>
      <c r="E61" s="241" t="s">
        <v>557</v>
      </c>
    </row>
    <row r="62" spans="1:5" ht="22.5" customHeight="1" x14ac:dyDescent="0.2">
      <c r="A62" s="230" t="s">
        <v>442</v>
      </c>
      <c r="B62" s="233" t="s">
        <v>578</v>
      </c>
      <c r="C62" s="234"/>
      <c r="D62" s="234"/>
      <c r="E62" s="241" t="s">
        <v>708</v>
      </c>
    </row>
    <row r="63" spans="1:5" ht="22.5" customHeight="1" x14ac:dyDescent="0.2">
      <c r="A63" s="230" t="s">
        <v>428</v>
      </c>
      <c r="B63" s="233" t="s">
        <v>913</v>
      </c>
      <c r="C63" s="234"/>
      <c r="D63" s="234"/>
      <c r="E63" s="241" t="s">
        <v>363</v>
      </c>
    </row>
    <row r="64" spans="1:5" ht="22.5" customHeight="1" x14ac:dyDescent="0.2">
      <c r="A64" s="230" t="s">
        <v>776</v>
      </c>
      <c r="B64" s="233" t="s">
        <v>568</v>
      </c>
      <c r="C64" s="234"/>
      <c r="D64" s="234"/>
      <c r="E64" s="241" t="s">
        <v>101</v>
      </c>
    </row>
    <row r="65" spans="1:5" ht="22.5" customHeight="1" x14ac:dyDescent="0.2">
      <c r="A65" s="230" t="s">
        <v>921</v>
      </c>
      <c r="B65" s="233" t="s">
        <v>568</v>
      </c>
      <c r="C65" s="234"/>
      <c r="D65" s="234"/>
      <c r="E65" s="241" t="s">
        <v>101</v>
      </c>
    </row>
    <row r="66" spans="1:5" ht="22.5" customHeight="1" x14ac:dyDescent="0.2">
      <c r="A66" s="230" t="s">
        <v>385</v>
      </c>
      <c r="B66" s="233" t="s">
        <v>95</v>
      </c>
      <c r="C66" s="234"/>
      <c r="D66" s="234"/>
      <c r="E66" s="241" t="s">
        <v>451</v>
      </c>
    </row>
    <row r="67" spans="1:5" ht="22.5" customHeight="1" x14ac:dyDescent="0.2">
      <c r="A67" s="230" t="s">
        <v>251</v>
      </c>
      <c r="B67" s="233" t="s">
        <v>95</v>
      </c>
      <c r="C67" s="234"/>
      <c r="D67" s="234"/>
      <c r="E67" s="241" t="s">
        <v>451</v>
      </c>
    </row>
    <row r="68" spans="1:5" ht="22.5" customHeight="1" x14ac:dyDescent="0.2">
      <c r="A68" s="230" t="s">
        <v>717</v>
      </c>
      <c r="B68" s="233" t="s">
        <v>852</v>
      </c>
      <c r="C68" s="234"/>
      <c r="D68" s="234"/>
      <c r="E68" s="241" t="s">
        <v>554</v>
      </c>
    </row>
    <row r="69" spans="1:5" ht="33.75" customHeight="1" x14ac:dyDescent="0.2">
      <c r="A69" s="230" t="s">
        <v>506</v>
      </c>
      <c r="B69" s="233" t="s">
        <v>643</v>
      </c>
      <c r="C69" s="234"/>
      <c r="D69" s="234"/>
      <c r="E69" s="241" t="s">
        <v>538</v>
      </c>
    </row>
    <row r="70" spans="1:5" ht="33.75" customHeight="1" x14ac:dyDescent="0.2">
      <c r="A70" s="230" t="s">
        <v>174</v>
      </c>
      <c r="B70" s="233" t="s">
        <v>643</v>
      </c>
      <c r="C70" s="234"/>
      <c r="D70" s="234"/>
      <c r="E70" s="241" t="s">
        <v>538</v>
      </c>
    </row>
    <row r="71" spans="1:5" ht="22.5" customHeight="1" x14ac:dyDescent="0.2">
      <c r="A71" s="230" t="s">
        <v>447</v>
      </c>
      <c r="B71" s="233" t="s">
        <v>855</v>
      </c>
      <c r="C71" s="234"/>
      <c r="D71" s="234"/>
      <c r="E71" s="241" t="s">
        <v>284</v>
      </c>
    </row>
    <row r="72" spans="1:5" ht="22.5" customHeight="1" x14ac:dyDescent="0.2">
      <c r="A72" s="230" t="s">
        <v>796</v>
      </c>
      <c r="B72" s="233" t="s">
        <v>855</v>
      </c>
      <c r="C72" s="234"/>
      <c r="D72" s="234"/>
      <c r="E72" s="241" t="s">
        <v>284</v>
      </c>
    </row>
    <row r="73" spans="1:5" ht="22.5" customHeight="1" x14ac:dyDescent="0.2">
      <c r="A73" s="230" t="s">
        <v>445</v>
      </c>
      <c r="B73" s="233" t="s">
        <v>786</v>
      </c>
      <c r="C73" s="234"/>
      <c r="D73" s="234"/>
      <c r="E73" s="241" t="s">
        <v>857</v>
      </c>
    </row>
    <row r="74" spans="1:5" ht="33.75" customHeight="1" x14ac:dyDescent="0.2">
      <c r="A74" s="230" t="s">
        <v>574</v>
      </c>
      <c r="B74" s="233" t="s">
        <v>750</v>
      </c>
      <c r="C74" s="234"/>
      <c r="D74" s="234"/>
      <c r="E74" s="241" t="s">
        <v>697</v>
      </c>
    </row>
    <row r="75" spans="1:5" ht="57" customHeight="1" x14ac:dyDescent="0.2">
      <c r="A75" s="230" t="s">
        <v>268</v>
      </c>
      <c r="B75" s="233" t="s">
        <v>12</v>
      </c>
      <c r="C75" s="234"/>
      <c r="D75" s="234"/>
      <c r="E75" s="241" t="s">
        <v>757</v>
      </c>
    </row>
    <row r="76" spans="1:5" ht="22.5" customHeight="1" x14ac:dyDescent="0.2">
      <c r="A76" s="230" t="s">
        <v>256</v>
      </c>
      <c r="B76" s="233" t="s">
        <v>438</v>
      </c>
      <c r="C76" s="234"/>
      <c r="D76" s="234"/>
      <c r="E76" s="241" t="s">
        <v>577</v>
      </c>
    </row>
    <row r="77" spans="1:5" ht="22.5" customHeight="1" x14ac:dyDescent="0.2">
      <c r="A77" s="230" t="s">
        <v>336</v>
      </c>
      <c r="B77" s="233" t="s">
        <v>88</v>
      </c>
      <c r="C77" s="234"/>
      <c r="D77" s="234"/>
      <c r="E77" s="241" t="s">
        <v>24</v>
      </c>
    </row>
    <row r="78" spans="1:5" ht="22.5" customHeight="1" x14ac:dyDescent="0.2">
      <c r="A78" s="230" t="s">
        <v>51</v>
      </c>
      <c r="B78" s="233" t="s">
        <v>137</v>
      </c>
      <c r="C78" s="234"/>
      <c r="D78" s="234"/>
      <c r="E78" s="241" t="s">
        <v>318</v>
      </c>
    </row>
    <row r="79" spans="1:5" ht="12.75" customHeight="1" x14ac:dyDescent="0.2">
      <c r="A79" s="230" t="s">
        <v>10</v>
      </c>
      <c r="B79" s="233" t="s">
        <v>137</v>
      </c>
      <c r="C79" s="234"/>
      <c r="D79" s="234"/>
      <c r="E79" s="241" t="s">
        <v>431</v>
      </c>
    </row>
    <row r="80" spans="1:5" ht="45.75" customHeight="1" x14ac:dyDescent="0.2">
      <c r="A80" s="230" t="s">
        <v>424</v>
      </c>
      <c r="B80" s="233" t="s">
        <v>401</v>
      </c>
      <c r="C80" s="234"/>
      <c r="D80" s="234"/>
      <c r="E80" s="241" t="s">
        <v>59</v>
      </c>
    </row>
    <row r="81" spans="1:5" ht="45.75" customHeight="1" x14ac:dyDescent="0.2">
      <c r="A81" s="230" t="s">
        <v>774</v>
      </c>
      <c r="B81" s="233" t="s">
        <v>895</v>
      </c>
      <c r="C81" s="234"/>
      <c r="D81" s="234"/>
      <c r="E81" s="241" t="s">
        <v>357</v>
      </c>
    </row>
    <row r="82" spans="1:5" ht="33.75" customHeight="1" x14ac:dyDescent="0.2">
      <c r="A82" s="230" t="s">
        <v>886</v>
      </c>
      <c r="B82" s="233" t="s">
        <v>229</v>
      </c>
      <c r="C82" s="234"/>
      <c r="D82" s="234"/>
      <c r="E82" s="241" t="s">
        <v>92</v>
      </c>
    </row>
    <row r="83" spans="1:5" ht="33.75" customHeight="1" x14ac:dyDescent="0.2">
      <c r="A83" s="230" t="s">
        <v>370</v>
      </c>
      <c r="B83" s="233" t="s">
        <v>895</v>
      </c>
      <c r="C83" s="234"/>
      <c r="D83" s="234"/>
      <c r="E83" s="241" t="s">
        <v>328</v>
      </c>
    </row>
    <row r="84" spans="1:5" ht="90.75" customHeight="1" x14ac:dyDescent="0.2">
      <c r="A84" s="230" t="s">
        <v>205</v>
      </c>
      <c r="B84" s="233" t="s">
        <v>611</v>
      </c>
      <c r="C84" s="234"/>
      <c r="D84" s="234"/>
      <c r="E84" s="241" t="s">
        <v>583</v>
      </c>
    </row>
    <row r="85" spans="1:5" ht="79.5" customHeight="1" x14ac:dyDescent="0.2">
      <c r="A85" s="230" t="s">
        <v>70</v>
      </c>
      <c r="B85" s="233" t="s">
        <v>707</v>
      </c>
      <c r="C85" s="234"/>
      <c r="D85" s="234"/>
      <c r="E85" s="241" t="s">
        <v>566</v>
      </c>
    </row>
    <row r="86" spans="1:5" ht="79.5" customHeight="1" x14ac:dyDescent="0.2">
      <c r="A86" s="230" t="s">
        <v>804</v>
      </c>
      <c r="B86" s="233" t="s">
        <v>707</v>
      </c>
      <c r="C86" s="234"/>
      <c r="D86" s="234"/>
      <c r="E86" s="241" t="s">
        <v>566</v>
      </c>
    </row>
    <row r="87" spans="1:5" ht="79.5" customHeight="1" x14ac:dyDescent="0.2">
      <c r="A87" s="230" t="s">
        <v>588</v>
      </c>
      <c r="B87" s="233" t="s">
        <v>237</v>
      </c>
      <c r="C87" s="234"/>
      <c r="D87" s="234"/>
      <c r="E87" s="241" t="s">
        <v>614</v>
      </c>
    </row>
    <row r="88" spans="1:5" ht="45.75" customHeight="1" x14ac:dyDescent="0.2">
      <c r="A88" s="230" t="s">
        <v>669</v>
      </c>
      <c r="B88" s="233" t="s">
        <v>3</v>
      </c>
      <c r="C88" s="234"/>
      <c r="D88" s="234"/>
      <c r="E88" s="241" t="s">
        <v>422</v>
      </c>
    </row>
    <row r="90" spans="1:5" ht="12.75" customHeight="1" x14ac:dyDescent="0.2">
      <c r="A90" s="232" t="s">
        <v>495</v>
      </c>
      <c r="B90" s="232" t="s">
        <v>513</v>
      </c>
      <c r="C90" s="232" t="s">
        <v>73</v>
      </c>
      <c r="D90" s="232" t="s">
        <v>84</v>
      </c>
      <c r="E90" s="240" t="s">
        <v>527</v>
      </c>
    </row>
    <row r="91" spans="1:5" ht="12.75" customHeight="1" x14ac:dyDescent="0.2">
      <c r="A91" s="230" t="s">
        <v>869</v>
      </c>
      <c r="B91" s="235" t="s">
        <v>869</v>
      </c>
      <c r="C91" s="235" t="s">
        <v>423</v>
      </c>
      <c r="D91" s="235" t="s">
        <v>869</v>
      </c>
      <c r="E91" s="241" t="s">
        <v>37</v>
      </c>
    </row>
    <row r="92" spans="1:5" ht="12.75" customHeight="1" x14ac:dyDescent="0.2">
      <c r="A92" s="230" t="s">
        <v>682</v>
      </c>
      <c r="B92" s="236" t="s">
        <v>112</v>
      </c>
      <c r="D92" s="236" t="s">
        <v>869</v>
      </c>
    </row>
    <row r="93" spans="1:5" ht="12.75" customHeight="1" x14ac:dyDescent="0.2">
      <c r="A93" s="230" t="s">
        <v>409</v>
      </c>
      <c r="B93" s="236" t="s">
        <v>156</v>
      </c>
    </row>
    <row r="95" spans="1:5" ht="22.5" customHeight="1" x14ac:dyDescent="0.2">
      <c r="A95" s="230" t="s">
        <v>152</v>
      </c>
      <c r="B95" s="235" t="s">
        <v>152</v>
      </c>
      <c r="C95" s="235" t="s">
        <v>423</v>
      </c>
      <c r="D95" s="235" t="s">
        <v>66</v>
      </c>
      <c r="E95" s="241" t="s">
        <v>388</v>
      </c>
    </row>
    <row r="96" spans="1:5" ht="12.75" customHeight="1" x14ac:dyDescent="0.2">
      <c r="A96" s="230" t="s">
        <v>682</v>
      </c>
      <c r="B96" s="236" t="s">
        <v>112</v>
      </c>
      <c r="D96" s="236" t="s">
        <v>66</v>
      </c>
    </row>
    <row r="97" spans="1:5" ht="12.75" customHeight="1" x14ac:dyDescent="0.2">
      <c r="A97" s="230" t="s">
        <v>409</v>
      </c>
      <c r="B97" s="236" t="s">
        <v>156</v>
      </c>
    </row>
    <row r="99" spans="1:5" ht="12.75" customHeight="1" x14ac:dyDescent="0.2">
      <c r="A99" s="230" t="s">
        <v>528</v>
      </c>
      <c r="B99" s="235" t="s">
        <v>528</v>
      </c>
      <c r="C99" s="235" t="s">
        <v>423</v>
      </c>
      <c r="D99" s="235" t="s">
        <v>2</v>
      </c>
      <c r="E99" s="241" t="s">
        <v>531</v>
      </c>
    </row>
    <row r="100" spans="1:5" ht="12.75" customHeight="1" x14ac:dyDescent="0.2">
      <c r="A100" s="230" t="s">
        <v>441</v>
      </c>
      <c r="B100" s="236" t="s">
        <v>813</v>
      </c>
      <c r="D100" s="236" t="s">
        <v>48</v>
      </c>
    </row>
    <row r="101" spans="1:5" ht="12.75" customHeight="1" x14ac:dyDescent="0.2">
      <c r="A101" s="230" t="s">
        <v>553</v>
      </c>
      <c r="B101" s="236" t="s">
        <v>691</v>
      </c>
    </row>
    <row r="103" spans="1:5" ht="12.75" customHeight="1" x14ac:dyDescent="0.2">
      <c r="A103" s="230" t="s">
        <v>461</v>
      </c>
      <c r="B103" s="235" t="s">
        <v>397</v>
      </c>
      <c r="C103" s="235" t="s">
        <v>423</v>
      </c>
      <c r="D103" s="235" t="s">
        <v>397</v>
      </c>
      <c r="E103" s="241" t="s">
        <v>354</v>
      </c>
    </row>
    <row r="104" spans="1:5" ht="12.75" customHeight="1" x14ac:dyDescent="0.2">
      <c r="A104" s="230" t="s">
        <v>854</v>
      </c>
      <c r="B104" s="236" t="s">
        <v>248</v>
      </c>
      <c r="D104" s="236" t="s">
        <v>684</v>
      </c>
    </row>
    <row r="105" spans="1:5" ht="12.75" customHeight="1" x14ac:dyDescent="0.2">
      <c r="A105" s="230" t="s">
        <v>420</v>
      </c>
      <c r="B105" s="236" t="s">
        <v>528</v>
      </c>
    </row>
    <row r="106" spans="1:5" ht="12.75" customHeight="1" x14ac:dyDescent="0.2">
      <c r="A106" s="230" t="s">
        <v>897</v>
      </c>
      <c r="B106" s="236" t="s">
        <v>869</v>
      </c>
    </row>
    <row r="107" spans="1:5" ht="12.75" customHeight="1" x14ac:dyDescent="0.2">
      <c r="A107" s="230" t="s">
        <v>53</v>
      </c>
      <c r="B107" s="236" t="s">
        <v>114</v>
      </c>
    </row>
    <row r="108" spans="1:5" ht="12.75" customHeight="1" x14ac:dyDescent="0.2">
      <c r="A108" s="230" t="s">
        <v>56</v>
      </c>
      <c r="B108" s="236" t="s">
        <v>423</v>
      </c>
    </row>
    <row r="110" spans="1:5" ht="12.75" customHeight="1" x14ac:dyDescent="0.2">
      <c r="A110" s="230" t="s">
        <v>248</v>
      </c>
      <c r="B110" s="235" t="s">
        <v>248</v>
      </c>
      <c r="C110" s="235" t="s">
        <v>423</v>
      </c>
      <c r="D110" s="235" t="s">
        <v>725</v>
      </c>
      <c r="E110" s="241" t="s">
        <v>918</v>
      </c>
    </row>
    <row r="111" spans="1:5" ht="12.75" customHeight="1" x14ac:dyDescent="0.2">
      <c r="A111" s="230" t="s">
        <v>362</v>
      </c>
      <c r="B111" s="236" t="s">
        <v>49</v>
      </c>
      <c r="D111" s="236" t="s">
        <v>47</v>
      </c>
    </row>
    <row r="113" spans="1:5" ht="12.75" customHeight="1" x14ac:dyDescent="0.2">
      <c r="A113" s="230" t="s">
        <v>117</v>
      </c>
      <c r="B113" s="235" t="s">
        <v>117</v>
      </c>
      <c r="C113" s="235" t="s">
        <v>423</v>
      </c>
      <c r="D113" s="235" t="s">
        <v>355</v>
      </c>
      <c r="E113" s="241" t="s">
        <v>365</v>
      </c>
    </row>
    <row r="114" spans="1:5" ht="12.75" customHeight="1" x14ac:dyDescent="0.2">
      <c r="A114" s="230" t="s">
        <v>301</v>
      </c>
      <c r="B114" s="236" t="s">
        <v>711</v>
      </c>
      <c r="D114" s="236" t="s">
        <v>290</v>
      </c>
    </row>
    <row r="115" spans="1:5" ht="12.75" customHeight="1" x14ac:dyDescent="0.2">
      <c r="A115" s="230" t="s">
        <v>359</v>
      </c>
      <c r="B115" s="236" t="s">
        <v>789</v>
      </c>
    </row>
    <row r="116" spans="1:5" ht="12.75" customHeight="1" x14ac:dyDescent="0.2">
      <c r="A116" s="230" t="s">
        <v>418</v>
      </c>
      <c r="B116" s="236" t="s">
        <v>881</v>
      </c>
    </row>
    <row r="117" spans="1:5" ht="12.75" customHeight="1" x14ac:dyDescent="0.2">
      <c r="A117" s="230" t="s">
        <v>822</v>
      </c>
      <c r="B117" s="236" t="s">
        <v>42</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zoomScaleNormal="100" workbookViewId="0"/>
  </sheetViews>
  <sheetFormatPr defaultRowHeight="12.75" customHeight="1" x14ac:dyDescent="0.2"/>
  <sheetData>
    <row r="1" spans="1:12" ht="12.75" customHeight="1" x14ac:dyDescent="0.2">
      <c r="A1" s="237">
        <f>Products!B23</f>
        <v>0</v>
      </c>
      <c r="B1" s="237">
        <f>Products!C23</f>
        <v>0</v>
      </c>
      <c r="C1" s="237">
        <f>Products!D23</f>
        <v>0</v>
      </c>
      <c r="D1" s="237">
        <f>Products!E23</f>
        <v>0</v>
      </c>
      <c r="E1" s="237">
        <f>Products!G23</f>
        <v>0</v>
      </c>
      <c r="F1" s="237">
        <f>Products!H23</f>
        <v>0</v>
      </c>
      <c r="G1" s="237">
        <f>Products!I23</f>
        <v>0</v>
      </c>
      <c r="H1" s="237">
        <f>Products!J23</f>
        <v>0</v>
      </c>
      <c r="I1" s="237">
        <f>Products!L23</f>
        <v>0</v>
      </c>
      <c r="J1" s="237">
        <f>Products!M23</f>
        <v>0</v>
      </c>
      <c r="K1" s="237">
        <f>Products!N23</f>
        <v>0</v>
      </c>
      <c r="L1" s="237">
        <f>Products!O23</f>
        <v>0</v>
      </c>
    </row>
    <row r="2" spans="1:12" ht="12.75" customHeight="1" x14ac:dyDescent="0.2">
      <c r="A2" s="237">
        <f>Products!B24</f>
        <v>0</v>
      </c>
      <c r="B2" s="237">
        <f>Products!C24</f>
        <v>0</v>
      </c>
      <c r="C2" s="237">
        <f>Products!D24</f>
        <v>0</v>
      </c>
      <c r="D2" s="237">
        <f>Products!E24</f>
        <v>0</v>
      </c>
      <c r="E2" s="237">
        <f>Products!G24</f>
        <v>0</v>
      </c>
      <c r="F2" s="237">
        <f>Products!H24</f>
        <v>0</v>
      </c>
      <c r="G2" s="237">
        <f>Products!I24</f>
        <v>0</v>
      </c>
      <c r="H2" s="237">
        <f>Products!J24</f>
        <v>0</v>
      </c>
      <c r="I2" s="237">
        <f>Products!L24</f>
        <v>0</v>
      </c>
      <c r="J2" s="237">
        <f>Products!M24</f>
        <v>0</v>
      </c>
      <c r="K2" s="237">
        <f>Products!N24</f>
        <v>0</v>
      </c>
      <c r="L2" s="237">
        <f>Products!O24</f>
        <v>0</v>
      </c>
    </row>
    <row r="3" spans="1:12" ht="12.75" customHeight="1" x14ac:dyDescent="0.2">
      <c r="A3" s="238">
        <f>Products!B11</f>
        <v>0</v>
      </c>
      <c r="B3" s="238">
        <f>Products!C11</f>
        <v>0</v>
      </c>
      <c r="C3" s="238">
        <f>Products!D11</f>
        <v>0</v>
      </c>
      <c r="D3" s="238">
        <f>Products!E11</f>
        <v>0</v>
      </c>
      <c r="E3" s="238">
        <f>Products!G11</f>
        <v>0</v>
      </c>
      <c r="F3" s="238">
        <f>Products!H11</f>
        <v>0</v>
      </c>
      <c r="G3" s="238">
        <f>Products!I11</f>
        <v>0</v>
      </c>
      <c r="H3" s="238">
        <f>Products!J11</f>
        <v>0</v>
      </c>
      <c r="I3" s="238">
        <f>Products!L11</f>
        <v>0</v>
      </c>
      <c r="J3" s="238">
        <f>Products!M11</f>
        <v>0</v>
      </c>
      <c r="K3" s="238">
        <f>Products!N11</f>
        <v>0</v>
      </c>
      <c r="L3" s="238">
        <f>Products!O11</f>
        <v>0</v>
      </c>
    </row>
    <row r="4" spans="1:12" ht="12.75" customHeight="1" x14ac:dyDescent="0.2">
      <c r="A4" s="238">
        <f>Products!B12</f>
        <v>0</v>
      </c>
      <c r="B4" s="238">
        <f>Products!C12</f>
        <v>0</v>
      </c>
      <c r="C4" s="238">
        <f>Products!D12</f>
        <v>0</v>
      </c>
      <c r="D4" s="238">
        <f>Products!E12</f>
        <v>0</v>
      </c>
      <c r="E4" s="238">
        <f>Products!G12</f>
        <v>0</v>
      </c>
      <c r="F4" s="238">
        <f>Products!H12</f>
        <v>0</v>
      </c>
      <c r="G4" s="238">
        <f>Products!I12</f>
        <v>0</v>
      </c>
      <c r="H4" s="238">
        <f>Products!J12</f>
        <v>0</v>
      </c>
      <c r="I4" s="238">
        <f>Products!L12</f>
        <v>0</v>
      </c>
      <c r="J4" s="238">
        <f>Products!M12</f>
        <v>0</v>
      </c>
      <c r="K4" s="238">
        <f>Products!N12</f>
        <v>0</v>
      </c>
      <c r="L4" s="238">
        <f>Products!O12</f>
        <v>0</v>
      </c>
    </row>
    <row r="6" spans="1:12" ht="12.75" customHeight="1" x14ac:dyDescent="0.2">
      <c r="A6" s="239" t="s">
        <v>595</v>
      </c>
    </row>
    <row r="7" spans="1:12" ht="12.75" customHeight="1" x14ac:dyDescent="0.2">
      <c r="A7" s="239" t="s">
        <v>105</v>
      </c>
    </row>
    <row r="8" spans="1:12" ht="12.75" customHeight="1" x14ac:dyDescent="0.2">
      <c r="A8" s="239" t="s">
        <v>466</v>
      </c>
    </row>
    <row r="9" spans="1:12" ht="12.75" customHeight="1" x14ac:dyDescent="0.2">
      <c r="A9" s="239" t="s">
        <v>154</v>
      </c>
    </row>
    <row r="10" spans="1:12" ht="12.75" customHeight="1" x14ac:dyDescent="0.2">
      <c r="A10" s="239" t="s">
        <v>91</v>
      </c>
    </row>
    <row r="11" spans="1:12" ht="12.75" customHeight="1" x14ac:dyDescent="0.2">
      <c r="A11" s="239" t="s">
        <v>536</v>
      </c>
    </row>
    <row r="12" spans="1:12" ht="12.75" customHeight="1" x14ac:dyDescent="0.2">
      <c r="A12" s="239" t="s">
        <v>615</v>
      </c>
    </row>
    <row r="13" spans="1:12" ht="12.75" customHeight="1" x14ac:dyDescent="0.2">
      <c r="A13" s="239" t="s">
        <v>812</v>
      </c>
    </row>
    <row r="14" spans="1:12" ht="12.75" customHeight="1" x14ac:dyDescent="0.2">
      <c r="A14" s="239" t="s">
        <v>247</v>
      </c>
    </row>
    <row r="15" spans="1:12" ht="12.75" customHeight="1" x14ac:dyDescent="0.2">
      <c r="A15" s="239" t="s">
        <v>838</v>
      </c>
    </row>
    <row r="16" spans="1:12" ht="12.75" customHeight="1" x14ac:dyDescent="0.2">
      <c r="A16" s="239" t="s">
        <v>396</v>
      </c>
    </row>
    <row r="17" spans="1:1" ht="12.75" customHeight="1" x14ac:dyDescent="0.2">
      <c r="A17" s="239" t="s">
        <v>668</v>
      </c>
    </row>
    <row r="18" spans="1:1" ht="12.75" customHeight="1" x14ac:dyDescent="0.2">
      <c r="A18" s="239" t="s">
        <v>300</v>
      </c>
    </row>
    <row r="19" spans="1:1" ht="12.75" customHeight="1" x14ac:dyDescent="0.2">
      <c r="A19" s="239" t="s">
        <v>535</v>
      </c>
    </row>
    <row r="20" spans="1:1" ht="12.75" customHeight="1" x14ac:dyDescent="0.2">
      <c r="A20" s="239" t="s">
        <v>449</v>
      </c>
    </row>
    <row r="21" spans="1:1" ht="12.75" customHeight="1" x14ac:dyDescent="0.2">
      <c r="A21" s="239" t="s">
        <v>837</v>
      </c>
    </row>
    <row r="22" spans="1:1" ht="12.75" customHeight="1" x14ac:dyDescent="0.2">
      <c r="A22" s="239" t="s">
        <v>246</v>
      </c>
    </row>
    <row r="23" spans="1:1" ht="12.75" customHeight="1" x14ac:dyDescent="0.2">
      <c r="A23" s="239" t="s">
        <v>656</v>
      </c>
    </row>
    <row r="24" spans="1:1" ht="12.75" customHeight="1" x14ac:dyDescent="0.2">
      <c r="A24" s="239" t="s">
        <v>879</v>
      </c>
    </row>
    <row r="25" spans="1:1" ht="12.75" customHeight="1" x14ac:dyDescent="0.2">
      <c r="A25" s="239" t="s">
        <v>505</v>
      </c>
    </row>
    <row r="26" spans="1:1" ht="12.75" customHeight="1" x14ac:dyDescent="0.2">
      <c r="A26" s="239" t="s">
        <v>235</v>
      </c>
    </row>
    <row r="27" spans="1:1" ht="12.75" customHeight="1" x14ac:dyDescent="0.2">
      <c r="A27" s="239" t="s">
        <v>766</v>
      </c>
    </row>
    <row r="28" spans="1:1" ht="12.75" customHeight="1" x14ac:dyDescent="0.2">
      <c r="A28" s="239" t="s">
        <v>856</v>
      </c>
    </row>
    <row r="29" spans="1:1" ht="12.75" customHeight="1" x14ac:dyDescent="0.2">
      <c r="A29" s="239" t="s">
        <v>783</v>
      </c>
    </row>
    <row r="30" spans="1:1" ht="12.75" customHeight="1" x14ac:dyDescent="0.2">
      <c r="A30" s="239" t="s">
        <v>903</v>
      </c>
    </row>
    <row r="31" spans="1:1" ht="12.75" customHeight="1" x14ac:dyDescent="0.2">
      <c r="A31" s="239" t="s">
        <v>72</v>
      </c>
    </row>
    <row r="32" spans="1:1" ht="12.75" customHeight="1" x14ac:dyDescent="0.2">
      <c r="A32" s="239" t="s">
        <v>806</v>
      </c>
    </row>
    <row r="33" spans="1:1" ht="12.75" customHeight="1" x14ac:dyDescent="0.2">
      <c r="A33" s="239" t="s">
        <v>61</v>
      </c>
    </row>
    <row r="34" spans="1:1" ht="12.75" customHeight="1" x14ac:dyDescent="0.2">
      <c r="A34" s="239" t="s">
        <v>141</v>
      </c>
    </row>
    <row r="35" spans="1:1" ht="12.75" customHeight="1" x14ac:dyDescent="0.2">
      <c r="A35" s="239" t="s">
        <v>832</v>
      </c>
    </row>
    <row r="36" spans="1:1" ht="12.75" customHeight="1" x14ac:dyDescent="0.2">
      <c r="A36" s="239" t="s">
        <v>204</v>
      </c>
    </row>
    <row r="37" spans="1:1" ht="12.75" customHeight="1" x14ac:dyDescent="0.2">
      <c r="A37" s="239" t="s">
        <v>591</v>
      </c>
    </row>
    <row r="38" spans="1:1" ht="12.75" customHeight="1" x14ac:dyDescent="0.2">
      <c r="A38" s="239" t="s">
        <v>213</v>
      </c>
    </row>
    <row r="39" spans="1:1" ht="12.75" customHeight="1" x14ac:dyDescent="0.2">
      <c r="A39" s="239" t="s">
        <v>609</v>
      </c>
    </row>
    <row r="40" spans="1:1" ht="12.75" customHeight="1" x14ac:dyDescent="0.2">
      <c r="A40" s="239" t="s">
        <v>584</v>
      </c>
    </row>
    <row r="41" spans="1:1" ht="12.75" customHeight="1" x14ac:dyDescent="0.2">
      <c r="A41" s="239" t="s">
        <v>252</v>
      </c>
    </row>
    <row r="42" spans="1:1" ht="12.75" customHeight="1" x14ac:dyDescent="0.2">
      <c r="A42" s="239" t="s">
        <v>785</v>
      </c>
    </row>
    <row r="43" spans="1:1" ht="12.75" customHeight="1" x14ac:dyDescent="0.2">
      <c r="A43" s="239" t="s">
        <v>470</v>
      </c>
    </row>
    <row r="44" spans="1:1" ht="12.75" customHeight="1" x14ac:dyDescent="0.2">
      <c r="A44" s="239" t="s">
        <v>244</v>
      </c>
    </row>
    <row r="45" spans="1:1" ht="12.75" customHeight="1" x14ac:dyDescent="0.2">
      <c r="A45" s="239" t="s">
        <v>332</v>
      </c>
    </row>
    <row r="46" spans="1:1" ht="12.75" customHeight="1" x14ac:dyDescent="0.2">
      <c r="A46" s="239" t="s">
        <v>375</v>
      </c>
    </row>
    <row r="47" spans="1:1" ht="12.75" customHeight="1" x14ac:dyDescent="0.2">
      <c r="A47" s="239" t="s">
        <v>701</v>
      </c>
    </row>
    <row r="48" spans="1:1" ht="12.75" customHeight="1" x14ac:dyDescent="0.2">
      <c r="A48" s="239" t="s">
        <v>485</v>
      </c>
    </row>
    <row r="49" spans="1:1" ht="12.75" customHeight="1" x14ac:dyDescent="0.2">
      <c r="A49" s="239" t="s">
        <v>904</v>
      </c>
    </row>
    <row r="50" spans="1:1" ht="12.75" customHeight="1" x14ac:dyDescent="0.2">
      <c r="A50" s="239" t="s">
        <v>242</v>
      </c>
    </row>
    <row r="51" spans="1:1" ht="12.75" customHeight="1" x14ac:dyDescent="0.2">
      <c r="A51" s="239" t="s">
        <v>906</v>
      </c>
    </row>
    <row r="52" spans="1:1" ht="12.75" customHeight="1" x14ac:dyDescent="0.2">
      <c r="A52" s="239" t="s">
        <v>598</v>
      </c>
    </row>
    <row r="53" spans="1:1" ht="12.75" customHeight="1" x14ac:dyDescent="0.2">
      <c r="A53" s="239" t="s">
        <v>851</v>
      </c>
    </row>
    <row r="54" spans="1:1" ht="12.75" customHeight="1" x14ac:dyDescent="0.2">
      <c r="A54" s="239" t="s">
        <v>87</v>
      </c>
    </row>
    <row r="55" spans="1:1" ht="12.75" customHeight="1" x14ac:dyDescent="0.2">
      <c r="A55" s="239" t="s">
        <v>828</v>
      </c>
    </row>
    <row r="56" spans="1:1" ht="12.75" customHeight="1" x14ac:dyDescent="0.2">
      <c r="A56" s="239" t="s">
        <v>367</v>
      </c>
    </row>
    <row r="57" spans="1:1" ht="12.75" customHeight="1" x14ac:dyDescent="0.2">
      <c r="A57" s="239" t="s">
        <v>14</v>
      </c>
    </row>
  </sheetData>
  <pageMargins left="0.75" right="0.75" top="1" bottom="1" header="0.5" footer="0.5"/>
  <pageSetup paperSize="9" orientation="portrait" horizontalDpi="300" verticalDpi="30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8"/>
  <sheetViews>
    <sheetView zoomScaleNormal="100" workbookViewId="0"/>
  </sheetViews>
  <sheetFormatPr defaultRowHeight="12.75" customHeight="1" x14ac:dyDescent="0.2"/>
  <sheetData>
    <row r="1" spans="1:64" ht="12.75" customHeight="1" x14ac:dyDescent="0.2">
      <c r="A1" t="s">
        <v>408</v>
      </c>
      <c r="B1" t="str">
        <f>Labels!B57</f>
        <v>Time</v>
      </c>
      <c r="C1" t="s">
        <v>561</v>
      </c>
      <c r="D1" t="str">
        <f>Labels!E57</f>
        <v>A variable that counts time in years, starting from the beginning of the planning period</v>
      </c>
      <c r="E1" t="s">
        <v>232</v>
      </c>
      <c r="F1" t="str">
        <f>Labels!B40</f>
        <v>Revenue</v>
      </c>
      <c r="G1" t="s">
        <v>835</v>
      </c>
      <c r="H1" t="str">
        <f>Labels!E40</f>
        <v>Revenue, segmented by product and market segments, for entire model time (history and planning period)</v>
      </c>
      <c r="I1" t="s">
        <v>219</v>
      </c>
      <c r="J1" t="str">
        <f>Labels!B44</f>
        <v>Revenue History</v>
      </c>
      <c r="K1" t="s">
        <v>259</v>
      </c>
      <c r="L1" t="str">
        <f>Labels!E44</f>
        <v>Revenue history, segmented by products and locations, by time period. Do not enter input data here, but rather in table 'Revenue History Input'.</v>
      </c>
      <c r="M1" t="s">
        <v>867</v>
      </c>
      <c r="N1" t="str">
        <f>Labels!B46</f>
        <v>Revenue Plan</v>
      </c>
      <c r="O1" t="s">
        <v>898</v>
      </c>
      <c r="P1" t="str">
        <f>Labels!E46</f>
        <v>Revenue plan, segmented by product, location, channel, and customer industry during plan time, by time period</v>
      </c>
      <c r="Q1" t="s">
        <v>360</v>
      </c>
      <c r="R1" t="str">
        <f>Labels!B28</f>
        <v>Average Price $</v>
      </c>
      <c r="S1" t="s">
        <v>150</v>
      </c>
      <c r="T1" t="str">
        <f>Labels!E28</f>
        <v>The average selling price during the entire modeling period (historical period and planning period), for each product x location microsegment, by time period. Computed from price discount % and list price; not entered by the modeler.</v>
      </c>
      <c r="U1" t="s">
        <v>777</v>
      </c>
      <c r="V1" t="str">
        <f>Labels!B30</f>
        <v>Price Discount %</v>
      </c>
      <c r="W1" t="s">
        <v>746</v>
      </c>
      <c r="X1" t="str">
        <f>Labels!E30</f>
        <v>The average price discount % for each product x location microsegment, for the entire model time (history and planning period) by time period</v>
      </c>
      <c r="Y1" t="s">
        <v>299</v>
      </c>
      <c r="Z1" t="str">
        <f>Labels!B33</f>
        <v>List Price</v>
      </c>
      <c r="AA1" t="s">
        <v>196</v>
      </c>
      <c r="AB1" t="str">
        <f>Labels!E33</f>
        <v>List price for each product in each location, for entire model time (history and plan period), by time period</v>
      </c>
      <c r="AC1" t="s">
        <v>847</v>
      </c>
      <c r="AD1" t="str">
        <f>Labels!B41</f>
        <v>Rev at List Price</v>
      </c>
      <c r="AE1" t="s">
        <v>540</v>
      </c>
      <c r="AF1" t="str">
        <f>Labels!E41</f>
        <v>Theoretical revenue that would be generated by selling historical and planned sales units at full list price, segmented by product and location. Used to compute various price discount % variables.</v>
      </c>
      <c r="AG1" t="s">
        <v>321</v>
      </c>
      <c r="AH1" t="str">
        <f>Labels!B63</f>
        <v>Sales Units</v>
      </c>
      <c r="AI1" t="s">
        <v>271</v>
      </c>
      <c r="AJ1" t="str">
        <f>Labels!E63</f>
        <v>Sales units, segmented by product and location, for the entire model time (history and planning period)</v>
      </c>
      <c r="AK1" t="s">
        <v>755</v>
      </c>
      <c r="AL1" t="str">
        <f>Labels!B76</f>
        <v>Sales Units History</v>
      </c>
      <c r="AM1" t="s">
        <v>312</v>
      </c>
      <c r="AN1" t="str">
        <f>Labels!E76</f>
        <v>The history of unit sales, segmented by product, location and time period. Do not enter input data here, but rather in table 'Sales Unit History Input'.</v>
      </c>
      <c r="AO1" t="s">
        <v>686</v>
      </c>
      <c r="AP1" t="str">
        <f>Labels!B78</f>
        <v>Sales Units Plan</v>
      </c>
      <c r="AQ1" t="s">
        <v>901</v>
      </c>
      <c r="AR1" t="str">
        <f>Labels!E78</f>
        <v>Sales units plan, segmented by product, location, channel and customer industry, and by time period</v>
      </c>
      <c r="AS1" t="s">
        <v>307</v>
      </c>
      <c r="AT1" t="str">
        <f>Labels!B80</f>
        <v>Units Regression Plan</v>
      </c>
      <c r="AU1" t="s">
        <v>342</v>
      </c>
      <c r="AV1" t="str">
        <f>Labels!E80</f>
        <v>Sales units plan, segmented by product and location, for the plan period, before adjustment factors have changed the plan to better fit managers' targets. Variable Units_Plan (the sales units plan) is this variable after being multiplied by the appropriate adjustment factors to improve the fit with managers' targets.</v>
      </c>
      <c r="AW1" t="s">
        <v>799</v>
      </c>
      <c r="AX1" t="str">
        <f>Labels!B68</f>
        <v>Units History Slope</v>
      </c>
      <c r="AY1" t="s">
        <v>487</v>
      </c>
      <c r="AZ1" t="str">
        <f>Labels!E68</f>
        <v>The slope coefficient for the regresssion of unit sales history versus time, after the maximum and minimum allowable growth rates have been enforced</v>
      </c>
      <c r="BA1" t="s">
        <v>800</v>
      </c>
      <c r="BB1" t="str">
        <f>Labels!B64</f>
        <v>Units History Intercept</v>
      </c>
      <c r="BC1" t="s">
        <v>402</v>
      </c>
      <c r="BD1" t="str">
        <f>Labels!E64</f>
        <v>A regression coefficient: the constant term in the regression of sales units history against time</v>
      </c>
      <c r="BE1" t="s">
        <v>287</v>
      </c>
      <c r="BF1" t="str">
        <f>Labels!B25</f>
        <v>Max Annual Unit Growth Rate</v>
      </c>
      <c r="BG1" t="s">
        <v>749</v>
      </c>
      <c r="BH1" t="str">
        <f>Labels!E25</f>
        <v>The maximum annual growth rate that the regression forecast can predict without human override. If the regression specifieds a larger growth rate, the rate is reduced to this growth rate.</v>
      </c>
      <c r="BI1" t="s">
        <v>239</v>
      </c>
      <c r="BJ1" t="str">
        <f>Labels!B27</f>
        <v>Min B1/B0 (Yr)</v>
      </c>
      <c r="BK1" t="s">
        <v>510</v>
      </c>
      <c r="BL1" t="str">
        <f>Labels!E27</f>
        <v>The minimum value of B1/B0 in the regression forecast. If the ratio of coefficients is less than this value, it is increased to this ratio. This value is computed from the data, and it is not entered by the modeler.</v>
      </c>
    </row>
    <row r="2" spans="1:64" ht="12.75" customHeight="1" x14ac:dyDescent="0.2">
      <c r="A2" t="s">
        <v>233</v>
      </c>
      <c r="B2" t="str">
        <f>Labels!B26</f>
        <v>Max B1/B0 (Yr)</v>
      </c>
      <c r="C2" t="s">
        <v>22</v>
      </c>
      <c r="D2" t="str">
        <f>Labels!E26</f>
        <v>The maximum value of B1/B0 in the regression forecast. If the ratio of coefficients excees this value, it is reduced to this ratio. This value is computed from the data, and it is not entered by the modeler.</v>
      </c>
      <c r="E2" t="s">
        <v>698</v>
      </c>
      <c r="F2" t="str">
        <f>Labels!B81</f>
        <v>Unit Regression Residual</v>
      </c>
      <c r="G2" t="s">
        <v>390</v>
      </c>
      <c r="H2" t="str">
        <f>Labels!E81</f>
        <v>The residual error that separates the unit sales history from the 'constrained' regression trend line, segmented by product and location, by time period. This regression line is constrained by applying limits on the maximum and minimum growth rates for individual segments to the regression coefficients, by time period</v>
      </c>
      <c r="I2" t="s">
        <v>60</v>
      </c>
      <c r="J2" t="str">
        <f>Labels!B55</f>
        <v>Product Revenue Target</v>
      </c>
      <c r="K2" t="s">
        <v>294</v>
      </c>
      <c r="L2" t="str">
        <f>Labels!E55</f>
        <v>Revenue target for each product segment, submitted by product managers, for the total planning period</v>
      </c>
      <c r="M2" t="s">
        <v>433</v>
      </c>
      <c r="N2" t="str">
        <f>Labels!B54</f>
        <v>Location Revenue Target</v>
      </c>
      <c r="O2" t="s">
        <v>722</v>
      </c>
      <c r="P2" t="str">
        <f>Labels!E54</f>
        <v>Revenue target for each location segment, submitted by location managers, for the total planning period</v>
      </c>
      <c r="Q2" t="s">
        <v>792</v>
      </c>
      <c r="R2" t="str">
        <f>Labels!B14</f>
        <v>Product Adjust Factor</v>
      </c>
      <c r="S2" t="s">
        <v>603</v>
      </c>
      <c r="T2" t="str">
        <f>Labels!E14</f>
        <v>Adjustment factor that alters regression forecast for all micro segments for a given product segment, by product. This factor helps the forecast to match targets submitted by product managers.</v>
      </c>
      <c r="U2" t="s">
        <v>552</v>
      </c>
      <c r="V2" t="str">
        <f>Labels!B16</f>
        <v xml:space="preserve">Suggested Product Factor </v>
      </c>
      <c r="W2" t="s">
        <v>914</v>
      </c>
      <c r="X2" t="str">
        <f>Labels!E16</f>
        <v>Suggested adjustment factor to alter regression forecast for all micro segments for a given product segment, by product.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v>
      </c>
      <c r="Y2" t="s">
        <v>406</v>
      </c>
      <c r="Z2" t="str">
        <f>Labels!B12</f>
        <v>Location Adjust Factor</v>
      </c>
      <c r="AA2" t="s">
        <v>770</v>
      </c>
      <c r="AB2" t="str">
        <f>Labels!E12</f>
        <v>Adjustment factor that alters regression forecast for all micro segments for a given location segment, by location. This factor helps the forecast to match targets submitted by location managers.</v>
      </c>
      <c r="AC2" t="s">
        <v>236</v>
      </c>
      <c r="AD2" t="str">
        <f>Labels!B13</f>
        <v>Suggested Location Factor</v>
      </c>
      <c r="AE2" t="s">
        <v>630</v>
      </c>
      <c r="AF2" t="str">
        <f>Labels!E13</f>
        <v>Suggested adjustment factor to alter regression forecast for all micro segments for a given location segment, by location.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v>
      </c>
      <c r="AG2" t="s">
        <v>596</v>
      </c>
      <c r="AH2" t="str">
        <f>Labels!B15</f>
        <v>Prod-Loc Adjust Factor</v>
      </c>
      <c r="AI2" t="s">
        <v>214</v>
      </c>
      <c r="AJ2" t="str">
        <f>Labels!E15</f>
        <v>Ajustment factor to alter regression forecast for each micro segment for a given product-location segment. This factor helps fine-tune the forecast to match targets submitted by product and location managers.</v>
      </c>
      <c r="AK2" t="s">
        <v>185</v>
      </c>
      <c r="AL2" t="str">
        <f>Labels!B22</f>
        <v>Convergence Speed</v>
      </c>
      <c r="AM2" t="s">
        <v>458</v>
      </c>
      <c r="AN2" t="str">
        <f>Labels!E22</f>
        <v>Determines how rapidly the suggested adjustment factors cause the forecast to converge to the targets for product and location segments.</v>
      </c>
      <c r="AO2" t="s">
        <v>625</v>
      </c>
      <c r="AP2" t="str">
        <f>Labels!B48</f>
        <v>Regress Begin Offset</v>
      </c>
      <c r="AQ2" t="s">
        <v>197</v>
      </c>
      <c r="AR2" t="str">
        <f>Labels!E48</f>
        <v>The number of time periods that are omitted from the beginning of a regression because all the sales values are zero for these periods. Omitting these time periods from regression enables the regression to return a better estimate of growth (B1) of a new product that was introduced in the middle of the historical time period.
The formula sets a maximum offset to ensure that the regression function always gets a mininum of two periods of input data.</v>
      </c>
      <c r="AS2" t="s">
        <v>619</v>
      </c>
      <c r="AT2" t="str">
        <f>Labels!B61</f>
        <v>Time Plan</v>
      </c>
      <c r="AU2" t="s">
        <v>75</v>
      </c>
      <c r="AV2" t="str">
        <f>Labels!E61</f>
        <v>A variable that counts time in years in the planning period, starting from the beginning of the planning period</v>
      </c>
      <c r="AW2" t="s">
        <v>555</v>
      </c>
      <c r="AX2" t="str">
        <f>Labels!B58</f>
        <v>Time History</v>
      </c>
      <c r="AY2" t="s">
        <v>499</v>
      </c>
      <c r="AZ2" t="str">
        <f>Labels!E58</f>
        <v>A variable that counts time in years in the historical period, where the last period of history time is zero</v>
      </c>
      <c r="BA2" t="s">
        <v>729</v>
      </c>
      <c r="BB2" t="str">
        <f>Labels!B31</f>
        <v>Price Discount %</v>
      </c>
      <c r="BC2" t="s">
        <v>756</v>
      </c>
      <c r="BD2" t="str">
        <f>Labels!E31</f>
        <v>The average price discount % for each product x location microsegment, for the historical period, by time period</v>
      </c>
      <c r="BE2" t="s">
        <v>343</v>
      </c>
      <c r="BF2" t="str">
        <f>Labels!B32</f>
        <v>Price Discount %</v>
      </c>
      <c r="BG2" t="s">
        <v>760</v>
      </c>
      <c r="BH2" t="str">
        <f>Labels!E32</f>
        <v>The average price discount % for each product x location microsegment, for the planning period, by time period</v>
      </c>
      <c r="BI2" t="s">
        <v>484</v>
      </c>
      <c r="BJ2" t="str">
        <f>Labels!B34</f>
        <v>List Price</v>
      </c>
      <c r="BK2" t="s">
        <v>298</v>
      </c>
      <c r="BL2" t="str">
        <f>Labels!E34</f>
        <v>List price for each product in each location, for historical time period, by time period</v>
      </c>
    </row>
    <row r="3" spans="1:64" ht="12.75" customHeight="1" x14ac:dyDescent="0.2">
      <c r="A3" t="s">
        <v>127</v>
      </c>
      <c r="B3" t="str">
        <f>Labels!B36</f>
        <v>List Price</v>
      </c>
      <c r="C3" t="s">
        <v>378</v>
      </c>
      <c r="D3" t="str">
        <f>Labels!E36</f>
        <v>List price for each product in each location, by plan time period. The model uses historical values as defaults, which you can override.</v>
      </c>
      <c r="E3" t="s">
        <v>511</v>
      </c>
      <c r="F3" t="str">
        <f>Labels!B49</f>
        <v>Seasonal Basis</v>
      </c>
      <c r="G3" t="s">
        <v>39</v>
      </c>
      <c r="H3" t="str">
        <f>Labels!E49</f>
        <v>(Technical:) Basis functions for seasonality, entered into Linest regression function to capture seasonality</v>
      </c>
      <c r="I3" t="s">
        <v>655</v>
      </c>
      <c r="J3" t="str">
        <f>Labels!B83</f>
        <v>Unit Regression Residual</v>
      </c>
      <c r="K3" t="s">
        <v>74</v>
      </c>
      <c r="L3" t="str">
        <f>Labels!E83</f>
        <v>The residual error that separates the unit sales history from the raw regression trend line, when the maximum and minimum growth limits are not applied to the regression coefficients for each segment, by time period</v>
      </c>
      <c r="M3" t="s">
        <v>82</v>
      </c>
      <c r="N3" t="str">
        <f>Labels!B69</f>
        <v>Units History Raw Slope</v>
      </c>
      <c r="O3" t="s">
        <v>285</v>
      </c>
      <c r="P3" t="str">
        <f>Labels!E69</f>
        <v>A regression coefficient: the slope coefficient in the regression of sales units history against time. The coefficient is called "raw" because the maximum and minimum limits to growth have not yet been enforced.</v>
      </c>
      <c r="Q3" t="s">
        <v>848</v>
      </c>
      <c r="R3" t="str">
        <f>Labels!B82</f>
        <v>Units Residual No Seasons</v>
      </c>
      <c r="S3" t="s">
        <v>384</v>
      </c>
      <c r="T3" t="str">
        <f>Labels!E82</f>
        <v>The residual error that separates the unit sales history from the regression trend line, when the seasonality terms have been removed from the regression for each segment, by time period</v>
      </c>
      <c r="U3" t="s">
        <v>210</v>
      </c>
      <c r="V3" t="str">
        <f>Labels!B73</f>
        <v>Units Season Coeffs</v>
      </c>
      <c r="W3" t="s">
        <v>162</v>
      </c>
      <c r="X3" t="str">
        <f>Labels!E73</f>
        <v>The coefficients for the seasonality terms in the regresssion of unit sales history versus time, after the sum of the seaonality coefficients has been forced to zero</v>
      </c>
      <c r="Y3" t="s">
        <v>187</v>
      </c>
      <c r="Z3" t="str">
        <f>Labels!B74</f>
        <v>Units Season Raw Coeffs</v>
      </c>
      <c r="AA3" t="s">
        <v>184</v>
      </c>
      <c r="AB3" t="str">
        <f>Labels!E74</f>
        <v xml:space="preserve">A regression coefficient: the coefficient for the seasonality terms in the regression of sales units history against time. The coefficient is called "raw" because the sum of the seasonality coefficients has not yet been forced to zero. </v>
      </c>
      <c r="AC3" t="s">
        <v>138</v>
      </c>
      <c r="AD3" t="str">
        <f>Labels!B66</f>
        <v>Units B0 Std Error</v>
      </c>
      <c r="AE3" t="s">
        <v>425</v>
      </c>
      <c r="AF3" t="str">
        <f>Labels!E66</f>
        <v>A regression statistic: the standard error of the estimate of the constant term in the regression of sales units history against time</v>
      </c>
      <c r="AG3" t="s">
        <v>444</v>
      </c>
      <c r="AH3" t="str">
        <f>Labels!B71</f>
        <v>Units B1 Std Error</v>
      </c>
      <c r="AI3" t="s">
        <v>736</v>
      </c>
      <c r="AJ3" t="str">
        <f>Labels!E71</f>
        <v>A regression statistic: the standard error of the estimate of the slope coefficient in the regression of sales units history against time</v>
      </c>
      <c r="AK3" t="s">
        <v>13</v>
      </c>
      <c r="AL3" t="str">
        <f>Labels!B75</f>
        <v>Units Season Coeffs Std Error</v>
      </c>
      <c r="AM3" t="s">
        <v>621</v>
      </c>
      <c r="AN3" t="str">
        <f>Labels!E75</f>
        <v>A regression statistic: the standard error of the estimate of the coefficient for each seasonality term in the regression of sales units history against time.
This variable is amont the first to have numerical overflows when sales units numbers get large. Such a condition does not impair the usefulness of the rest of the model.</v>
      </c>
      <c r="AO3" t="s">
        <v>814</v>
      </c>
      <c r="AP3" t="str">
        <f>Labels!B56</f>
        <v>Total Revenue Target</v>
      </c>
      <c r="AQ3" t="s">
        <v>366</v>
      </c>
      <c r="AR3" t="str">
        <f>Labels!E56</f>
        <v>Revenue target for total planning period, submitted by senior managers</v>
      </c>
      <c r="AS3" t="s">
        <v>751</v>
      </c>
      <c r="AT3" t="str">
        <f>Labels!B17</f>
        <v>Total Adjust Factor</v>
      </c>
      <c r="AU3" t="s">
        <v>110</v>
      </c>
      <c r="AV3" t="str">
        <f>Labels!E17</f>
        <v>Adjustment factor that alters regression forecast for all micro segments. This factor helps the forecast to match assumptions about total sales levels submitted by senior managers.</v>
      </c>
      <c r="AW3" t="s">
        <v>504</v>
      </c>
      <c r="AX3" t="str">
        <f>Labels!B18</f>
        <v>Suggested Total Factor</v>
      </c>
      <c r="AY3" t="s">
        <v>545</v>
      </c>
      <c r="AZ3" t="str">
        <f>Labels!E18</f>
        <v>Suggested adjustment factor that alters regression forecast for all micro segments.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v>
      </c>
      <c r="BA3" t="s">
        <v>579</v>
      </c>
      <c r="BB3" t="str">
        <f>Labels!B38</f>
        <v>r squared</v>
      </c>
      <c r="BC3" t="s">
        <v>763</v>
      </c>
      <c r="BD3" t="str">
        <f>Labels!E38</f>
        <v>A regression statistic: r^2, the coefficient of determination. Equal to the fraction of total variance of sales that is captured by the regression trend line for each prodcut x location microsegment.</v>
      </c>
      <c r="BE3" t="s">
        <v>58</v>
      </c>
      <c r="BF3" t="str">
        <f>Labels!B50</f>
        <v>Std Error Y (Units)</v>
      </c>
      <c r="BG3" t="s">
        <v>635</v>
      </c>
      <c r="BH3" t="str">
        <f>Labels!E50</f>
        <v>A regression statistic: The standard error in the regression prediction of sales units, segmented by product, location, channels and segments</v>
      </c>
      <c r="BI3" t="s">
        <v>801</v>
      </c>
      <c r="BJ3" t="str">
        <f>Labels!B19</f>
        <v>Company Name</v>
      </c>
      <c r="BK3" t="s">
        <v>646</v>
      </c>
      <c r="BL3" t="str">
        <f>Labels!E19</f>
        <v>Name of the company or business unit whose sales are being planned</v>
      </c>
    </row>
    <row r="4" spans="1:64" ht="12.75" customHeight="1" x14ac:dyDescent="0.2">
      <c r="A4" t="s">
        <v>778</v>
      </c>
      <c r="B4" t="str">
        <f>Labels!B24</f>
        <v>Length Plan Periods</v>
      </c>
      <c r="C4" t="s">
        <v>264</v>
      </c>
      <c r="D4" t="str">
        <f>Labels!E24</f>
        <v>The length of the plan time range expressed in model time periods</v>
      </c>
      <c r="E4" t="s">
        <v>478</v>
      </c>
      <c r="F4" t="str">
        <f>Labels!B10</f>
        <v>Industry Adjust Factor</v>
      </c>
      <c r="G4" t="s">
        <v>208</v>
      </c>
      <c r="H4" t="str">
        <f>Labels!E10</f>
        <v>Adjustment factor that alters regression forecast for all micro segments for a given industry segment, by industry( or other segment). This factor helps the forecast to match targets submitted by segment managers.</v>
      </c>
      <c r="I4" t="s">
        <v>446</v>
      </c>
      <c r="J4" t="str">
        <f>Labels!B53</f>
        <v>Industry Revenue Targets</v>
      </c>
      <c r="K4" t="s">
        <v>519</v>
      </c>
      <c r="L4" t="str">
        <f>Labels!E53</f>
        <v>Revenue target for each location segment, submitted by location managers, for the total planning period</v>
      </c>
      <c r="M4" t="s">
        <v>392</v>
      </c>
      <c r="N4" t="str">
        <f>Labels!B11</f>
        <v>Suggested Industry Factor</v>
      </c>
      <c r="O4" t="s">
        <v>314</v>
      </c>
      <c r="P4" t="str">
        <f>Labels!E11</f>
        <v>Suggested adjustment factor to alter regression forecast for all micro segments for a given industry segment, by industry (or other segment).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v>
      </c>
      <c r="Q4" t="s">
        <v>761</v>
      </c>
      <c r="R4" t="str">
        <f>Labels!B84</f>
        <v>Variable Cost / Unit</v>
      </c>
      <c r="S4" t="s">
        <v>534</v>
      </c>
      <c r="T4" t="str">
        <f>Labels!E84</f>
        <v>Variable cost per unit sold, for each time period, for historical and plan time periods. Do not enter input data here, but rather in table 'Var Cost/ Unit History' and 'Var Cost/ Unit Plan'.
You can include/exclude any variable costs you wish, such as cost of goods (direct material, direct labor other direct costs), selling costs, and transportation/logistics costs. The decisions you will make with the resulting contribution margins determine the costs you should include.</v>
      </c>
      <c r="U4" t="s">
        <v>104</v>
      </c>
      <c r="V4" t="str">
        <f>Labels!B88</f>
        <v>Variable Cost</v>
      </c>
      <c r="W4" t="s">
        <v>148</v>
      </c>
      <c r="X4" t="str">
        <f>Labels!E88</f>
        <v>Variable cost by product-market segment, for each time period. Which costs to include is determined by your input the the variable 'Variable Cost / Unit'. Which costs you include depend on what decisions you will make with the resulting contribution margins.</v>
      </c>
      <c r="Y4" t="s">
        <v>660</v>
      </c>
      <c r="Z4" t="str">
        <f>Labels!B20</f>
        <v>Contribution Margin</v>
      </c>
      <c r="AA4" t="s">
        <v>240</v>
      </c>
      <c r="AB4" t="str">
        <f>Labels!E20</f>
        <v>Contribution margin, obtained by subtracting variable costs from revenue. For example if the recorded variable costs include only cost of goods, then this is the gross margin.</v>
      </c>
      <c r="AC4" t="s">
        <v>32</v>
      </c>
      <c r="AD4" t="str">
        <f>Labels!B21</f>
        <v>Contribution Margin %</v>
      </c>
      <c r="AE4" t="s">
        <v>723</v>
      </c>
      <c r="AF4" t="str">
        <f>Labels!E21</f>
        <v>Contribution margin as a percent of revenue</v>
      </c>
      <c r="AG4" t="s">
        <v>775</v>
      </c>
      <c r="AH4" t="str">
        <f>Labels!B60</f>
        <v>Time Period</v>
      </c>
      <c r="AI4" t="s">
        <v>687</v>
      </c>
      <c r="AJ4" t="str">
        <f>Labels!E60</f>
        <v>Increasing counter for time periods in the model time range, where the first time period is numbered 1</v>
      </c>
      <c r="AK4" t="s">
        <v>94</v>
      </c>
      <c r="AL4" t="str">
        <f>Labels!B35</f>
        <v>List Price History Input</v>
      </c>
      <c r="AM4" t="s">
        <v>477</v>
      </c>
      <c r="AN4" t="str">
        <f>Labels!E35</f>
        <v>List price for each product in each location, by historical time period. This table is laid out to facilitate entering database records directly.</v>
      </c>
      <c r="AO4" t="s">
        <v>191</v>
      </c>
      <c r="AP4" t="str">
        <f>Labels!B45</f>
        <v>Revenue History Input</v>
      </c>
      <c r="AQ4" t="s">
        <v>111</v>
      </c>
      <c r="AR4" t="str">
        <f>Labels!E45</f>
        <v>Revenue history, segmented by product, location, and by historical time period. This table is laid out to facilitate entering database records directly.</v>
      </c>
      <c r="AS4" t="s">
        <v>303</v>
      </c>
      <c r="AT4" t="str">
        <f>Labels!B77</f>
        <v>Sales Unit History Input</v>
      </c>
      <c r="AU4" t="s">
        <v>267</v>
      </c>
      <c r="AV4" t="str">
        <f>Labels!E77</f>
        <v>The history of unit sales, segmented by product, location, and historical time period. This table is laid out to facilitate entering database records directly.</v>
      </c>
      <c r="AW4" t="s">
        <v>509</v>
      </c>
      <c r="AX4" t="str">
        <f>Labels!B85</f>
        <v>Variable Cost/U History</v>
      </c>
      <c r="AY4" t="s">
        <v>386</v>
      </c>
      <c r="AZ4" t="str">
        <f>Labels!E85</f>
        <v>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v>
      </c>
      <c r="BA4" t="s">
        <v>241</v>
      </c>
      <c r="BB4" t="str">
        <f>Labels!B87</f>
        <v>Var Cost / U Plan</v>
      </c>
      <c r="BC4" t="s">
        <v>866</v>
      </c>
      <c r="BD4" t="str">
        <f>Labels!E87</f>
        <v>Variable cost per unit sold, by product, for plan time periods. The template uses historical values by default, which you can override.
You can include/exclude any variable costs you wish, such as cost of goods (direct material, direct labor other direct costs), selling costs, and transportation/logistics costs. The decisions you will make with the resulting contribution margins determine the costs you should include.</v>
      </c>
      <c r="BE4" t="s">
        <v>31</v>
      </c>
      <c r="BF4" t="str">
        <f>Labels!B59</f>
        <v>Time Period</v>
      </c>
      <c r="BG4" t="s">
        <v>802</v>
      </c>
      <c r="BH4" t="str">
        <f>Labels!E59</f>
        <v>Increasing counter for time periods in the history time range, where the first time period is numbered 1</v>
      </c>
      <c r="BI4" t="s">
        <v>122</v>
      </c>
      <c r="BJ4" t="str">
        <f>Labels!B62</f>
        <v>Time Period</v>
      </c>
      <c r="BK4" t="s">
        <v>90</v>
      </c>
      <c r="BL4" t="str">
        <f>Labels!E62</f>
        <v>Increasing counter for time periods in the plan time range, where the first time period is numbered 1</v>
      </c>
    </row>
    <row r="5" spans="1:64" ht="12.75" customHeight="1" x14ac:dyDescent="0.2">
      <c r="A5" t="s">
        <v>827</v>
      </c>
      <c r="B5" t="str">
        <f>Labels!B23</f>
        <v>Length History Periods</v>
      </c>
      <c r="C5" t="s">
        <v>181</v>
      </c>
      <c r="D5" t="str">
        <f>Labels!E23</f>
        <v>The length of the history time range expressed in model time periods</v>
      </c>
      <c r="E5" t="s">
        <v>389</v>
      </c>
      <c r="F5" t="str">
        <f>Labels!B8</f>
        <v>Channel Adjust Factor</v>
      </c>
      <c r="G5" t="s">
        <v>261</v>
      </c>
      <c r="H5" t="str">
        <f>Labels!E8</f>
        <v>Adjustment factor that alters regression forecast for all micro segments for a given sales channel, by channel. This factor helps the forecast to match targets submitted by channel managers.</v>
      </c>
      <c r="I5" t="s">
        <v>716</v>
      </c>
      <c r="J5" t="str">
        <f>Labels!B9</f>
        <v>Suggested Channel Factor</v>
      </c>
      <c r="K5" t="s">
        <v>607</v>
      </c>
      <c r="L5" t="str">
        <f>Labels!E9</f>
        <v>Suggested adjustment factor to alter regression forecast for all micro segments for a given channel segment, by channel. 
If the automaticallly-computed suggested adjustment factor is 0, this usually means that Revenue_Plan = 0, so no multiplicative adjustment factor can make the plan match any nonzero revenue target. The solution is to make the sales history nonzero, so that the sales plan will be nonzero, and the adjustment factor will change to a reasonable value.</v>
      </c>
      <c r="M5" t="s">
        <v>381</v>
      </c>
      <c r="N5" t="str">
        <f>Labels!B52</f>
        <v>Channel Revenue Target</v>
      </c>
      <c r="O5" t="s">
        <v>496</v>
      </c>
      <c r="P5" t="str">
        <f>Labels!E52</f>
        <v>Revenue target for each channel segment, submitted by channel managers, for the total planning period</v>
      </c>
      <c r="Q5" t="s">
        <v>516</v>
      </c>
      <c r="R5" t="str">
        <f>Labels!B65</f>
        <v>Units History Intercept</v>
      </c>
      <c r="S5" t="s">
        <v>315</v>
      </c>
      <c r="T5" t="str">
        <f>Labels!E65</f>
        <v>A regression coefficient: the constant term in the regression of sales units history against time</v>
      </c>
      <c r="U5" t="s">
        <v>33</v>
      </c>
      <c r="V5" t="str">
        <f>Labels!B67</f>
        <v>Units B0 Std Error</v>
      </c>
      <c r="W5" t="s">
        <v>230</v>
      </c>
      <c r="X5" t="str">
        <f>Labels!E67</f>
        <v>A regression statistic: the standard error of the estimate of the constant term in the regression of sales units history against time</v>
      </c>
      <c r="Y5" t="s">
        <v>747</v>
      </c>
      <c r="Z5" t="str">
        <f>Labels!B70</f>
        <v>Units History Raw Slope</v>
      </c>
      <c r="AA5" t="s">
        <v>833</v>
      </c>
      <c r="AB5" t="str">
        <f>Labels!E70</f>
        <v>A regression coefficient: the slope coefficient in the regression of sales units history against time. The coefficient is called "raw" because the maximum and minimum limits to growth have not yet been enforced.</v>
      </c>
      <c r="AC5" t="s">
        <v>364</v>
      </c>
      <c r="AD5" t="str">
        <f>Labels!B72</f>
        <v>Units B1 Std Error</v>
      </c>
      <c r="AE5" t="s">
        <v>639</v>
      </c>
      <c r="AF5" t="str">
        <f>Labels!E72</f>
        <v>A regression statistic: the standard error of the estimate of the slope coefficient in the regression of sales units history against time</v>
      </c>
      <c r="AG5" t="s">
        <v>719</v>
      </c>
      <c r="AH5" t="str">
        <f>Labels!B43</f>
        <v>Rev Growth</v>
      </c>
      <c r="AI5" t="s">
        <v>533</v>
      </c>
      <c r="AJ5" t="str">
        <f>Labels!E43</f>
        <v>Revenue growth rates in each time period, segmented by products, locations and other segments</v>
      </c>
      <c r="AK5" t="s">
        <v>601</v>
      </c>
      <c r="AL5" t="str">
        <f>Labels!B42</f>
        <v>Rev at List Price</v>
      </c>
      <c r="AM5" t="s">
        <v>96</v>
      </c>
      <c r="AN5" t="str">
        <f>Labels!E42</f>
        <v>Theoretical revenue that would be generated by selling historical and planned sales units at full list price, during plan time. Segmented by product and location. Used to compute various price discount % variables.</v>
      </c>
      <c r="AO5" t="s">
        <v>548</v>
      </c>
      <c r="AP5" t="str">
        <f>Labels!B29</f>
        <v>Average Price $</v>
      </c>
      <c r="AQ5" t="s">
        <v>176</v>
      </c>
      <c r="AR5" t="str">
        <f>Labels!E29</f>
        <v>The average selling price during plan time, for each product x location microsegment, by time period. Computed from price discount % and list price; not entered by the modeler.</v>
      </c>
      <c r="AS5" t="s">
        <v>526</v>
      </c>
      <c r="AT5" t="str">
        <f>Labels!B37</f>
        <v>Products</v>
      </c>
      <c r="AU5" t="s">
        <v>570</v>
      </c>
      <c r="AV5" t="str">
        <f>Labels!E37</f>
        <v>The names of products in the sales plan</v>
      </c>
      <c r="AW5" t="s">
        <v>683</v>
      </c>
      <c r="AX5" t="str">
        <f>Labels!B39</f>
        <v>r squared</v>
      </c>
      <c r="AY5" t="s">
        <v>443</v>
      </c>
      <c r="AZ5" t="str">
        <f>Labels!E39</f>
        <v>A regression statistic: r^2, the coefficient of determination. Equal to the fraction of total variance of sales that is captured by the regression trend line for each prodcut x location microsegment, in the case of no seasonality</v>
      </c>
      <c r="BA5" t="s">
        <v>124</v>
      </c>
      <c r="BB5" t="str">
        <f>Labels!B51</f>
        <v>Std Error Y (Units)</v>
      </c>
      <c r="BC5" t="s">
        <v>311</v>
      </c>
      <c r="BD5" t="str">
        <f>Labels!E51</f>
        <v>A regression statistic: The standard error in the regression prediction of sales units, segmented by product, location, channels and segments, in the case of no seasonality</v>
      </c>
      <c r="BE5" t="s">
        <v>632</v>
      </c>
      <c r="BF5" t="str">
        <f>Labels!B86</f>
        <v>Variable Cost/U History</v>
      </c>
      <c r="BG5" t="s">
        <v>875</v>
      </c>
      <c r="BH5" t="str">
        <f>Labels!E86</f>
        <v>Variable cost per unit sold, by product and time period, for historical and plan time periods. This table is laid out to facilitate entering database records directly.
You can include/exclude any variable costs you wish, such as cost of goods (direct material, direct labor other direct costs), selling costs, and transportation/logistics costs. The decisions you will make with the resulting contribution margins determine the costs you should include.</v>
      </c>
      <c r="BI5" t="s">
        <v>391</v>
      </c>
      <c r="BJ5" t="str">
        <f>Labels!B47</f>
        <v>Revenue Plan</v>
      </c>
      <c r="BK5" t="s">
        <v>500</v>
      </c>
      <c r="BL5" t="str">
        <f>Labels!E47</f>
        <v>Revenue plan, segmented by product, summed over plan time</v>
      </c>
    </row>
    <row r="6" spans="1:64" ht="12.75" customHeight="1" x14ac:dyDescent="0.2">
      <c r="A6" t="s">
        <v>226</v>
      </c>
      <c r="B6" t="str">
        <f>Labels!B79</f>
        <v>Sales Units Plan</v>
      </c>
      <c r="C6" t="s">
        <v>223</v>
      </c>
      <c r="D6" t="str">
        <f>Labels!E79</f>
        <v>Sales units plan, segmented by product, summed over plan time</v>
      </c>
      <c r="E6" t="s">
        <v>345</v>
      </c>
      <c r="F6" t="str">
        <f>Labels!E110</f>
        <v>A list of the products and support services that are separately tracked in the analysis</v>
      </c>
      <c r="G6" t="s">
        <v>805</v>
      </c>
      <c r="H6" t="str">
        <f>Labels!B110</f>
        <v>Products</v>
      </c>
      <c r="I6" t="s">
        <v>718</v>
      </c>
      <c r="J6" t="str">
        <f>Labels!D110</f>
        <v>Product Line</v>
      </c>
      <c r="K6" t="s">
        <v>62</v>
      </c>
      <c r="L6" t="str">
        <f>Labels!C110</f>
        <v>Total</v>
      </c>
      <c r="M6" t="s">
        <v>649</v>
      </c>
      <c r="N6" t="str">
        <f>Labels!B111</f>
        <v>Drill Press</v>
      </c>
      <c r="O6" t="s">
        <v>265</v>
      </c>
      <c r="P6" t="str">
        <f>Labels!D111</f>
        <v>Product Family</v>
      </c>
      <c r="Q6" t="s">
        <v>720</v>
      </c>
      <c r="R6" t="str">
        <f>Labels!E99</f>
        <v>A list of sales channels or geographic markets separately tracked in the model</v>
      </c>
      <c r="S6" t="s">
        <v>575</v>
      </c>
      <c r="T6" t="str">
        <f>Labels!B99</f>
        <v>Locations</v>
      </c>
      <c r="U6" t="s">
        <v>416</v>
      </c>
      <c r="V6" t="str">
        <f>Labels!D99</f>
        <v>World</v>
      </c>
      <c r="W6" t="s">
        <v>882</v>
      </c>
      <c r="X6" t="str">
        <f>Labels!C99</f>
        <v>Total</v>
      </c>
      <c r="Y6" t="s">
        <v>382</v>
      </c>
      <c r="Z6" t="str">
        <f>Labels!B100</f>
        <v>East</v>
      </c>
      <c r="AA6" t="s">
        <v>699</v>
      </c>
      <c r="AB6" t="str">
        <f>Labels!D100</f>
        <v>Continent</v>
      </c>
      <c r="AC6" t="s">
        <v>403</v>
      </c>
      <c r="AD6" t="str">
        <f>Labels!B101</f>
        <v>West</v>
      </c>
      <c r="AE6" t="s">
        <v>309</v>
      </c>
      <c r="AF6" t="str">
        <f>Labels!E103</f>
        <v>A list of the Dimensions for which suggested adjustment factors are computed</v>
      </c>
      <c r="AG6" t="s">
        <v>652</v>
      </c>
      <c r="AH6" t="str">
        <f>Labels!B103</f>
        <v>Prod Loc Seg</v>
      </c>
      <c r="AI6" t="s">
        <v>453</v>
      </c>
      <c r="AJ6" t="str">
        <f>Labels!D103</f>
        <v>Prod Loc Seg</v>
      </c>
      <c r="AK6" t="s">
        <v>830</v>
      </c>
      <c r="AL6" t="str">
        <f>Labels!C103</f>
        <v>Total</v>
      </c>
      <c r="AM6" t="s">
        <v>344</v>
      </c>
      <c r="AN6" t="str">
        <f>Labels!B104</f>
        <v>Products</v>
      </c>
      <c r="AO6" t="s">
        <v>85</v>
      </c>
      <c r="AP6" t="str">
        <f>Labels!D104</f>
        <v>Prod Loc</v>
      </c>
      <c r="AQ6" t="s">
        <v>810</v>
      </c>
      <c r="AR6" t="str">
        <f>Labels!B105</f>
        <v>Locations</v>
      </c>
      <c r="AS6" t="s">
        <v>217</v>
      </c>
      <c r="AT6" t="str">
        <f>Labels!B106</f>
        <v>Channels</v>
      </c>
      <c r="AU6" t="s">
        <v>633</v>
      </c>
      <c r="AV6" t="str">
        <f>Labels!B107</f>
        <v>Segments</v>
      </c>
      <c r="AW6" t="s">
        <v>34</v>
      </c>
      <c r="AX6" t="str">
        <f>Labels!B108</f>
        <v>Total</v>
      </c>
      <c r="AY6" t="s">
        <v>448</v>
      </c>
      <c r="AZ6" t="str">
        <f>Labels!E113</f>
        <v>A list of the time periods over which annual seasonality is analyzed</v>
      </c>
      <c r="BA6" t="s">
        <v>597</v>
      </c>
      <c r="BB6" t="str">
        <f>Labels!B113</f>
        <v>Ssns</v>
      </c>
      <c r="BC6" t="s">
        <v>788</v>
      </c>
      <c r="BD6" t="str">
        <f>Labels!D113</f>
        <v>Season</v>
      </c>
      <c r="BE6" t="s">
        <v>644</v>
      </c>
      <c r="BF6" t="str">
        <f>Labels!C113</f>
        <v>Total</v>
      </c>
      <c r="BG6" t="s">
        <v>849</v>
      </c>
      <c r="BH6" t="str">
        <f>Labels!B114</f>
        <v>Q1</v>
      </c>
      <c r="BI6" t="s">
        <v>413</v>
      </c>
      <c r="BJ6" t="str">
        <f>Labels!D114</f>
        <v>Season2</v>
      </c>
      <c r="BK6" t="s">
        <v>324</v>
      </c>
      <c r="BL6" t="str">
        <f>Labels!B115</f>
        <v>Q2</v>
      </c>
    </row>
    <row r="7" spans="1:64" ht="12.75" customHeight="1" x14ac:dyDescent="0.2">
      <c r="A7" t="s">
        <v>380</v>
      </c>
      <c r="B7" t="str">
        <f>Labels!B116</f>
        <v>Q3</v>
      </c>
      <c r="C7" t="s">
        <v>123</v>
      </c>
      <c r="D7" t="str">
        <f>Labels!B117</f>
        <v>Q4</v>
      </c>
      <c r="E7" t="s">
        <v>593</v>
      </c>
      <c r="F7" t="str">
        <f>Labels!E95</f>
        <v>An additional segmentation dimension, commonly used to segment sales by customer industry. Also can represent customer size, new and old customers, ...</v>
      </c>
      <c r="G7" t="s">
        <v>550</v>
      </c>
      <c r="H7" t="str">
        <f>Labels!B95</f>
        <v>Industries</v>
      </c>
      <c r="I7" t="s">
        <v>911</v>
      </c>
      <c r="J7" t="str">
        <f>Labels!D95</f>
        <v>Industry</v>
      </c>
      <c r="K7" t="s">
        <v>280</v>
      </c>
      <c r="L7" t="str">
        <f>Labels!C95</f>
        <v>Total</v>
      </c>
      <c r="M7" t="s">
        <v>764</v>
      </c>
      <c r="N7" t="str">
        <f>Labels!B96</f>
        <v>Direct</v>
      </c>
      <c r="O7" t="s">
        <v>502</v>
      </c>
      <c r="P7" t="str">
        <f>Labels!D96</f>
        <v>Industry</v>
      </c>
      <c r="Q7" t="s">
        <v>617</v>
      </c>
      <c r="R7" t="str">
        <f>Labels!B97</f>
        <v>Indirect</v>
      </c>
      <c r="S7" t="s">
        <v>503</v>
      </c>
      <c r="T7" t="str">
        <f>Labels!E91</f>
        <v>Sales Channels, such as inside sales force, wholesalers, outside sales reps</v>
      </c>
      <c r="U7" t="s">
        <v>282</v>
      </c>
      <c r="V7" t="str">
        <f>Labels!B91</f>
        <v>Channels</v>
      </c>
      <c r="W7" t="s">
        <v>305</v>
      </c>
      <c r="X7" t="str">
        <f>Labels!D91</f>
        <v>Channels</v>
      </c>
      <c r="Y7" t="s">
        <v>410</v>
      </c>
      <c r="Z7" t="str">
        <f>Labels!C91</f>
        <v>Total</v>
      </c>
      <c r="AA7" t="s">
        <v>738</v>
      </c>
      <c r="AB7" t="str">
        <f>Labels!B92</f>
        <v>Direct</v>
      </c>
      <c r="AC7" t="s">
        <v>238</v>
      </c>
      <c r="AD7" t="str">
        <f>Labels!D92</f>
        <v>Channels</v>
      </c>
      <c r="AE7" t="s">
        <v>291</v>
      </c>
      <c r="AF7" t="str">
        <f>Labels!B93</f>
        <v>Indirect</v>
      </c>
      <c r="AG7" t="s">
        <v>476</v>
      </c>
      <c r="AH7">
        <f>Labels!B5</f>
        <v>39814</v>
      </c>
    </row>
    <row r="8" spans="1:64" ht="12.75" customHeight="1" x14ac:dyDescent="0.2">
      <c r="A8" t="s">
        <v>658</v>
      </c>
      <c r="B8">
        <f>Graphs!A1</f>
        <v>0</v>
      </c>
      <c r="C8" t="s">
        <v>186</v>
      </c>
      <c r="D8" t="str">
        <f>'History Input'!A1</f>
        <v>Sales Plan, 2011</v>
      </c>
      <c r="E8" t="s">
        <v>186</v>
      </c>
      <c r="F8" t="str">
        <f>'Plan Input'!A1</f>
        <v>Sales Plan, 2011</v>
      </c>
      <c r="G8" t="s">
        <v>186</v>
      </c>
      <c r="H8" t="str">
        <f>'Price History'!A1</f>
        <v>Sales Plan, 2011</v>
      </c>
      <c r="I8" t="s">
        <v>186</v>
      </c>
      <c r="J8" t="str">
        <f>'Sales History'!A1</f>
        <v>Sales Plan, 2011</v>
      </c>
      <c r="K8" t="s">
        <v>186</v>
      </c>
      <c r="L8" t="str">
        <f>Targets!A1</f>
        <v>Sales Plan, 2011</v>
      </c>
      <c r="M8" t="s">
        <v>186</v>
      </c>
      <c r="N8" t="str">
        <f>'Price Plan'!A1</f>
        <v>Sales Plan, 2011</v>
      </c>
      <c r="O8" t="s">
        <v>186</v>
      </c>
      <c r="P8" t="str">
        <f>'Sales Plan'!A1</f>
        <v>Sales Plan, 2011</v>
      </c>
      <c r="Q8" t="s">
        <v>186</v>
      </c>
      <c r="R8" t="str">
        <f>Products!A1</f>
        <v>Sales Plan, 2011</v>
      </c>
      <c r="S8" t="s">
        <v>186</v>
      </c>
      <c r="T8" t="str">
        <f>Locations!A1</f>
        <v>Sales Plan, 2011</v>
      </c>
      <c r="U8" t="s">
        <v>186</v>
      </c>
      <c r="V8" t="str">
        <f>Channels!A1</f>
        <v>Sales Plan, 2011</v>
      </c>
      <c r="W8" t="s">
        <v>186</v>
      </c>
      <c r="X8" t="str">
        <f>Industries!A1</f>
        <v>Sales Plan, 2011</v>
      </c>
      <c r="Y8" t="s">
        <v>186</v>
      </c>
      <c r="Z8" t="str">
        <f>'Sales Summary'!A1</f>
        <v>Sales Plan, 2011</v>
      </c>
      <c r="AA8" t="s">
        <v>186</v>
      </c>
      <c r="AB8" t="str">
        <f>'Price Summary'!A1</f>
        <v>Sales Plan, 2011</v>
      </c>
      <c r="AC8" t="s">
        <v>186</v>
      </c>
      <c r="AD8" t="str">
        <f>'Contribution Margin'!A1</f>
        <v>Sales Plan, 2011</v>
      </c>
      <c r="AE8" t="s">
        <v>186</v>
      </c>
      <c r="AF8" t="str">
        <f>Regression!A1</f>
        <v>Sales Plan, 2011</v>
      </c>
      <c r="AG8" t="s">
        <v>186</v>
      </c>
      <c r="AH8" t="str">
        <f>Formulas!A1</f>
        <v>Sales Plan, 2011</v>
      </c>
      <c r="AI8" t="s">
        <v>186</v>
      </c>
      <c r="AJ8" t="str">
        <f>'Plot Vars'!A1</f>
        <v>Sales Plan, 2011</v>
      </c>
      <c r="AK8" t="s">
        <v>186</v>
      </c>
      <c r="AL8" t="str">
        <f>'(FnCalls 1)'!A1</f>
        <v>Sales Plan, 2011</v>
      </c>
      <c r="AM8" t="s">
        <v>186</v>
      </c>
      <c r="AN8" t="str">
        <f>'(Intermediate Computations)'!A1</f>
        <v>Sales Plan, 2011</v>
      </c>
      <c r="AO8" t="s">
        <v>186</v>
      </c>
      <c r="AP8" t="str">
        <f>'(Other Variables)'!A1</f>
        <v>Sales Plan, 2011</v>
      </c>
      <c r="AQ8" t="s">
        <v>186</v>
      </c>
      <c r="AR8" t="str">
        <f>Labels!A1</f>
        <v>Sales Plan, 2011</v>
      </c>
      <c r="AS8" t="s">
        <v>186</v>
      </c>
      <c r="AT8">
        <f>'(Ranges)'!A1</f>
        <v>0</v>
      </c>
      <c r="AU8" t="s">
        <v>186</v>
      </c>
      <c r="AV8" t="str">
        <f>'(Import)'!A1</f>
        <v>:A:0:Time</v>
      </c>
    </row>
    <row r="9" spans="1:64" ht="12.75" customHeight="1" x14ac:dyDescent="0.2">
      <c r="A9" t="s">
        <v>132</v>
      </c>
      <c r="B9" t="str">
        <f>'History Input'!F8</f>
        <v>ABC Corp.</v>
      </c>
      <c r="C9" t="s">
        <v>844</v>
      </c>
      <c r="D9">
        <f>'History Input'!F14</f>
        <v>0</v>
      </c>
      <c r="E9" t="s">
        <v>724</v>
      </c>
      <c r="F9">
        <f>'History Input'!G14</f>
        <v>0</v>
      </c>
      <c r="G9" t="s">
        <v>103</v>
      </c>
      <c r="H9">
        <f>'History Input'!H14</f>
        <v>0</v>
      </c>
      <c r="I9" t="s">
        <v>8</v>
      </c>
      <c r="J9">
        <f>'History Input'!I14</f>
        <v>0</v>
      </c>
      <c r="K9" t="s">
        <v>647</v>
      </c>
      <c r="L9">
        <f>'History Input'!J14</f>
        <v>0</v>
      </c>
      <c r="M9" t="s">
        <v>696</v>
      </c>
      <c r="N9">
        <f>'History Input'!K14</f>
        <v>0</v>
      </c>
      <c r="O9" t="s">
        <v>651</v>
      </c>
      <c r="P9">
        <f>'History Input'!L14</f>
        <v>0</v>
      </c>
      <c r="Q9" t="s">
        <v>850</v>
      </c>
      <c r="R9">
        <f>'History Input'!M14</f>
        <v>0</v>
      </c>
      <c r="S9" t="s">
        <v>488</v>
      </c>
      <c r="T9">
        <f>'History Input'!F15</f>
        <v>0</v>
      </c>
      <c r="U9" t="s">
        <v>826</v>
      </c>
      <c r="V9">
        <f>'History Input'!G15</f>
        <v>0</v>
      </c>
      <c r="W9" t="s">
        <v>612</v>
      </c>
      <c r="X9">
        <f>'History Input'!H15</f>
        <v>0</v>
      </c>
      <c r="Y9" t="s">
        <v>840</v>
      </c>
      <c r="Z9">
        <f>'History Input'!I15</f>
        <v>0</v>
      </c>
      <c r="AA9" t="s">
        <v>333</v>
      </c>
      <c r="AB9">
        <f>'History Input'!J15</f>
        <v>0</v>
      </c>
      <c r="AC9" t="s">
        <v>843</v>
      </c>
      <c r="AD9">
        <f>'History Input'!K15</f>
        <v>0</v>
      </c>
      <c r="AE9" t="s">
        <v>628</v>
      </c>
      <c r="AF9">
        <f>'History Input'!L15</f>
        <v>0</v>
      </c>
      <c r="AG9" t="s">
        <v>587</v>
      </c>
      <c r="AH9">
        <f>'History Input'!M15</f>
        <v>0</v>
      </c>
      <c r="AI9" t="s">
        <v>106</v>
      </c>
      <c r="AJ9">
        <f>'History Input'!F16</f>
        <v>0</v>
      </c>
      <c r="AK9" t="s">
        <v>650</v>
      </c>
      <c r="AL9">
        <f>'History Input'!G16</f>
        <v>0</v>
      </c>
      <c r="AM9" t="s">
        <v>450</v>
      </c>
      <c r="AN9">
        <f>'History Input'!H16</f>
        <v>0</v>
      </c>
      <c r="AO9" t="s">
        <v>525</v>
      </c>
      <c r="AP9">
        <f>'History Input'!I16</f>
        <v>0</v>
      </c>
      <c r="AQ9" t="s">
        <v>275</v>
      </c>
      <c r="AR9">
        <f>'History Input'!J16</f>
        <v>0</v>
      </c>
      <c r="AS9" t="s">
        <v>99</v>
      </c>
      <c r="AT9">
        <f>'History Input'!K16</f>
        <v>0</v>
      </c>
      <c r="AU9" t="s">
        <v>273</v>
      </c>
      <c r="AV9">
        <f>'History Input'!L16</f>
        <v>0</v>
      </c>
      <c r="AW9" t="s">
        <v>182</v>
      </c>
      <c r="AX9">
        <f>'History Input'!M16</f>
        <v>0</v>
      </c>
      <c r="AY9" t="s">
        <v>41</v>
      </c>
      <c r="AZ9">
        <f>'History Input'!F17</f>
        <v>0</v>
      </c>
      <c r="BA9" t="s">
        <v>432</v>
      </c>
      <c r="BB9">
        <f>'History Input'!G17</f>
        <v>0</v>
      </c>
      <c r="BC9" t="s">
        <v>689</v>
      </c>
      <c r="BD9">
        <f>'History Input'!H17</f>
        <v>0</v>
      </c>
      <c r="BE9" t="s">
        <v>456</v>
      </c>
      <c r="BF9">
        <f>'History Input'!I17</f>
        <v>0</v>
      </c>
      <c r="BG9" t="s">
        <v>803</v>
      </c>
      <c r="BH9">
        <f>'History Input'!J17</f>
        <v>0</v>
      </c>
      <c r="BI9" t="s">
        <v>78</v>
      </c>
      <c r="BJ9">
        <f>'History Input'!K17</f>
        <v>0</v>
      </c>
      <c r="BK9" t="s">
        <v>675</v>
      </c>
      <c r="BL9">
        <f>'History Input'!L17</f>
        <v>0</v>
      </c>
    </row>
    <row r="10" spans="1:64" ht="12.75" customHeight="1" x14ac:dyDescent="0.2">
      <c r="A10" t="s">
        <v>745</v>
      </c>
      <c r="B10">
        <f>'History Input'!M17</f>
        <v>0</v>
      </c>
      <c r="C10" t="s">
        <v>6</v>
      </c>
      <c r="D10">
        <f>'History Input'!F18</f>
        <v>0</v>
      </c>
      <c r="E10" t="s">
        <v>739</v>
      </c>
      <c r="F10">
        <f>'History Input'!G18</f>
        <v>0</v>
      </c>
      <c r="G10" t="s">
        <v>23</v>
      </c>
      <c r="H10">
        <f>'History Input'!H18</f>
        <v>0</v>
      </c>
      <c r="I10" t="s">
        <v>868</v>
      </c>
      <c r="J10">
        <f>'History Input'!I18</f>
        <v>0</v>
      </c>
      <c r="K10" t="s">
        <v>494</v>
      </c>
      <c r="L10">
        <f>'History Input'!J18</f>
        <v>0</v>
      </c>
      <c r="M10" t="s">
        <v>373</v>
      </c>
      <c r="N10">
        <f>'History Input'!K18</f>
        <v>0</v>
      </c>
      <c r="O10" t="s">
        <v>120</v>
      </c>
      <c r="P10">
        <f>'History Input'!L18</f>
        <v>0</v>
      </c>
      <c r="Q10" t="s">
        <v>203</v>
      </c>
      <c r="R10">
        <f>'History Input'!M18</f>
        <v>0</v>
      </c>
      <c r="S10" t="s">
        <v>168</v>
      </c>
      <c r="T10">
        <f>'History Input'!F19</f>
        <v>0</v>
      </c>
      <c r="U10" t="s">
        <v>616</v>
      </c>
      <c r="V10">
        <f>'History Input'!G19</f>
        <v>0</v>
      </c>
      <c r="W10" t="s">
        <v>419</v>
      </c>
      <c r="X10">
        <f>'History Input'!H19</f>
        <v>0</v>
      </c>
      <c r="Y10" t="s">
        <v>790</v>
      </c>
      <c r="Z10">
        <f>'History Input'!I19</f>
        <v>0</v>
      </c>
      <c r="AA10" t="s">
        <v>671</v>
      </c>
      <c r="AB10">
        <f>'History Input'!J19</f>
        <v>0</v>
      </c>
      <c r="AC10" t="s">
        <v>44</v>
      </c>
      <c r="AD10">
        <f>'History Input'!K19</f>
        <v>0</v>
      </c>
      <c r="AE10" t="s">
        <v>758</v>
      </c>
      <c r="AF10">
        <f>'History Input'!L19</f>
        <v>0</v>
      </c>
      <c r="AG10" t="s">
        <v>198</v>
      </c>
      <c r="AH10">
        <f>'History Input'!M19</f>
        <v>0</v>
      </c>
      <c r="AI10" t="s">
        <v>351</v>
      </c>
      <c r="AJ10">
        <f>'History Input'!F20</f>
        <v>0</v>
      </c>
      <c r="AK10" t="s">
        <v>902</v>
      </c>
      <c r="AL10">
        <f>'History Input'!G20</f>
        <v>0</v>
      </c>
      <c r="AM10" t="s">
        <v>520</v>
      </c>
      <c r="AN10">
        <f>'History Input'!H20</f>
        <v>0</v>
      </c>
      <c r="AO10" t="s">
        <v>249</v>
      </c>
      <c r="AP10">
        <f>'History Input'!I20</f>
        <v>0</v>
      </c>
      <c r="AQ10" t="s">
        <v>585</v>
      </c>
      <c r="AR10">
        <f>'History Input'!J20</f>
        <v>0</v>
      </c>
      <c r="AS10" t="s">
        <v>257</v>
      </c>
      <c r="AT10">
        <f>'History Input'!K20</f>
        <v>0</v>
      </c>
      <c r="AU10" t="s">
        <v>310</v>
      </c>
      <c r="AV10">
        <f>'History Input'!L20</f>
        <v>0</v>
      </c>
      <c r="AW10" t="s">
        <v>772</v>
      </c>
      <c r="AX10">
        <f>'History Input'!M20</f>
        <v>0</v>
      </c>
      <c r="AY10" t="s">
        <v>28</v>
      </c>
      <c r="AZ10">
        <f>'History Input'!F21</f>
        <v>0</v>
      </c>
      <c r="BA10" t="s">
        <v>514</v>
      </c>
      <c r="BB10">
        <f>'History Input'!G21</f>
        <v>0</v>
      </c>
      <c r="BC10" t="s">
        <v>891</v>
      </c>
      <c r="BD10">
        <f>'History Input'!H21</f>
        <v>0</v>
      </c>
      <c r="BE10" t="s">
        <v>170</v>
      </c>
      <c r="BF10">
        <f>'History Input'!I21</f>
        <v>0</v>
      </c>
      <c r="BG10" t="s">
        <v>356</v>
      </c>
      <c r="BH10">
        <f>'History Input'!J21</f>
        <v>0</v>
      </c>
      <c r="BI10" t="s">
        <v>769</v>
      </c>
      <c r="BJ10">
        <f>'History Input'!K21</f>
        <v>0</v>
      </c>
      <c r="BK10" t="s">
        <v>220</v>
      </c>
      <c r="BL10">
        <f>'History Input'!L21</f>
        <v>0</v>
      </c>
    </row>
    <row r="11" spans="1:64" ht="12.75" customHeight="1" x14ac:dyDescent="0.2">
      <c r="A11" t="s">
        <v>293</v>
      </c>
      <c r="B11">
        <f>'History Input'!M21</f>
        <v>0</v>
      </c>
      <c r="C11" t="s">
        <v>462</v>
      </c>
      <c r="D11">
        <f>'History Input'!F28</f>
        <v>0</v>
      </c>
      <c r="E11" t="s">
        <v>638</v>
      </c>
      <c r="F11">
        <f>'History Input'!G28</f>
        <v>0</v>
      </c>
      <c r="G11" t="s">
        <v>522</v>
      </c>
      <c r="H11">
        <f>'History Input'!H28</f>
        <v>0</v>
      </c>
      <c r="I11" t="s">
        <v>580</v>
      </c>
      <c r="J11">
        <f>'History Input'!I28</f>
        <v>0</v>
      </c>
      <c r="K11" t="s">
        <v>158</v>
      </c>
      <c r="L11">
        <f>'History Input'!J28</f>
        <v>0</v>
      </c>
      <c r="M11" t="s">
        <v>515</v>
      </c>
      <c r="N11">
        <f>'History Input'!K28</f>
        <v>0</v>
      </c>
      <c r="O11" t="s">
        <v>400</v>
      </c>
      <c r="P11">
        <f>'History Input'!L28</f>
        <v>0</v>
      </c>
      <c r="Q11" t="s">
        <v>337</v>
      </c>
      <c r="R11">
        <f>'History Input'!M28</f>
        <v>0</v>
      </c>
      <c r="S11" t="s">
        <v>399</v>
      </c>
      <c r="T11">
        <f>'History Input'!F29</f>
        <v>0</v>
      </c>
      <c r="U11" t="s">
        <v>331</v>
      </c>
      <c r="V11">
        <f>'History Input'!G29</f>
        <v>0</v>
      </c>
      <c r="W11" t="s">
        <v>546</v>
      </c>
      <c r="X11">
        <f>'History Input'!H29</f>
        <v>0</v>
      </c>
      <c r="Y11" t="s">
        <v>919</v>
      </c>
      <c r="Z11">
        <f>'History Input'!I29</f>
        <v>0</v>
      </c>
      <c r="AA11" t="s">
        <v>573</v>
      </c>
      <c r="AB11">
        <f>'History Input'!J29</f>
        <v>0</v>
      </c>
      <c r="AC11" t="s">
        <v>859</v>
      </c>
      <c r="AD11">
        <f>'History Input'!K29</f>
        <v>0</v>
      </c>
      <c r="AE11" t="s">
        <v>741</v>
      </c>
      <c r="AF11">
        <f>'History Input'!L29</f>
        <v>0</v>
      </c>
      <c r="AG11" t="s">
        <v>289</v>
      </c>
      <c r="AH11">
        <f>'History Input'!M29</f>
        <v>0</v>
      </c>
      <c r="AI11" t="s">
        <v>9</v>
      </c>
      <c r="AJ11">
        <f>'History Input'!F30</f>
        <v>0</v>
      </c>
      <c r="AK11" t="s">
        <v>888</v>
      </c>
      <c r="AL11">
        <f>'History Input'!G30</f>
        <v>0</v>
      </c>
      <c r="AM11" t="s">
        <v>731</v>
      </c>
      <c r="AN11">
        <f>'History Input'!H30</f>
        <v>0</v>
      </c>
      <c r="AO11" t="s">
        <v>809</v>
      </c>
      <c r="AP11">
        <f>'History Input'!I30</f>
        <v>0</v>
      </c>
      <c r="AQ11" t="s">
        <v>38</v>
      </c>
      <c r="AR11">
        <f>'History Input'!J30</f>
        <v>0</v>
      </c>
      <c r="AS11" t="s">
        <v>263</v>
      </c>
      <c r="AT11">
        <f>'History Input'!K30</f>
        <v>0</v>
      </c>
      <c r="AU11" t="s">
        <v>437</v>
      </c>
      <c r="AV11">
        <f>'History Input'!L30</f>
        <v>0</v>
      </c>
      <c r="AW11" t="s">
        <v>863</v>
      </c>
      <c r="AX11">
        <f>'History Input'!M30</f>
        <v>0</v>
      </c>
      <c r="AY11" t="s">
        <v>659</v>
      </c>
      <c r="AZ11">
        <f>'History Input'!F31</f>
        <v>0</v>
      </c>
      <c r="BA11" t="s">
        <v>323</v>
      </c>
      <c r="BB11">
        <f>'History Input'!G31</f>
        <v>0</v>
      </c>
      <c r="BC11" t="s">
        <v>767</v>
      </c>
      <c r="BD11">
        <f>'History Input'!H31</f>
        <v>0</v>
      </c>
      <c r="BE11" t="s">
        <v>277</v>
      </c>
      <c r="BF11">
        <f>'History Input'!I31</f>
        <v>0</v>
      </c>
      <c r="BG11" t="s">
        <v>166</v>
      </c>
      <c r="BH11">
        <f>'History Input'!J31</f>
        <v>0</v>
      </c>
      <c r="BI11" t="s">
        <v>376</v>
      </c>
      <c r="BJ11">
        <f>'History Input'!K31</f>
        <v>0</v>
      </c>
      <c r="BK11" t="s">
        <v>823</v>
      </c>
      <c r="BL11">
        <f>'History Input'!L31</f>
        <v>0</v>
      </c>
    </row>
    <row r="12" spans="1:64" ht="12.75" customHeight="1" x14ac:dyDescent="0.2">
      <c r="A12" t="s">
        <v>270</v>
      </c>
      <c r="B12">
        <f>'History Input'!M31</f>
        <v>0</v>
      </c>
      <c r="C12" t="s">
        <v>816</v>
      </c>
      <c r="D12">
        <f>'History Input'!F32</f>
        <v>0</v>
      </c>
      <c r="E12" t="s">
        <v>139</v>
      </c>
      <c r="F12">
        <f>'History Input'!G32</f>
        <v>0</v>
      </c>
      <c r="G12" t="s">
        <v>481</v>
      </c>
      <c r="H12">
        <f>'History Input'!H32</f>
        <v>0</v>
      </c>
      <c r="I12" t="s">
        <v>721</v>
      </c>
      <c r="J12">
        <f>'History Input'!I32</f>
        <v>0</v>
      </c>
      <c r="K12" t="s">
        <v>524</v>
      </c>
      <c r="L12">
        <f>'History Input'!J32</f>
        <v>0</v>
      </c>
      <c r="M12" t="s">
        <v>892</v>
      </c>
      <c r="N12">
        <f>'History Input'!K32</f>
        <v>0</v>
      </c>
      <c r="O12" t="s">
        <v>871</v>
      </c>
      <c r="P12">
        <f>'History Input'!L32</f>
        <v>0</v>
      </c>
      <c r="Q12" t="s">
        <v>713</v>
      </c>
      <c r="R12">
        <f>'History Input'!M32</f>
        <v>0</v>
      </c>
      <c r="S12" t="s">
        <v>11</v>
      </c>
      <c r="T12">
        <f>'History Input'!F33</f>
        <v>0</v>
      </c>
      <c r="U12" t="s">
        <v>7</v>
      </c>
      <c r="V12">
        <f>'History Input'!G33</f>
        <v>0</v>
      </c>
      <c r="W12" t="s">
        <v>674</v>
      </c>
      <c r="X12">
        <f>'History Input'!H33</f>
        <v>0</v>
      </c>
      <c r="Y12" t="s">
        <v>125</v>
      </c>
      <c r="Z12">
        <f>'History Input'!I33</f>
        <v>0</v>
      </c>
      <c r="AA12" t="s">
        <v>297</v>
      </c>
      <c r="AB12">
        <f>'History Input'!J33</f>
        <v>0</v>
      </c>
      <c r="AC12" t="s">
        <v>692</v>
      </c>
      <c r="AD12">
        <f>'History Input'!K33</f>
        <v>0</v>
      </c>
      <c r="AE12" t="s">
        <v>637</v>
      </c>
      <c r="AF12">
        <f>'History Input'!L33</f>
        <v>0</v>
      </c>
      <c r="AG12" t="s">
        <v>900</v>
      </c>
      <c r="AH12">
        <f>'History Input'!M33</f>
        <v>0</v>
      </c>
      <c r="AI12" t="s">
        <v>604</v>
      </c>
      <c r="AJ12">
        <f>'History Input'!F34</f>
        <v>0</v>
      </c>
      <c r="AK12" t="s">
        <v>172</v>
      </c>
      <c r="AL12">
        <f>'History Input'!G34</f>
        <v>0</v>
      </c>
      <c r="AM12" t="s">
        <v>679</v>
      </c>
      <c r="AN12">
        <f>'History Input'!H34</f>
        <v>0</v>
      </c>
      <c r="AO12" t="s">
        <v>377</v>
      </c>
      <c r="AP12">
        <f>'History Input'!I34</f>
        <v>0</v>
      </c>
      <c r="AQ12" t="s">
        <v>541</v>
      </c>
      <c r="AR12">
        <f>'History Input'!J34</f>
        <v>0</v>
      </c>
      <c r="AS12" t="s">
        <v>193</v>
      </c>
      <c r="AT12">
        <f>'History Input'!K34</f>
        <v>0</v>
      </c>
      <c r="AU12" t="s">
        <v>371</v>
      </c>
      <c r="AV12">
        <f>'History Input'!L34</f>
        <v>0</v>
      </c>
      <c r="AW12" t="s">
        <v>0</v>
      </c>
      <c r="AX12">
        <f>'History Input'!M34</f>
        <v>0</v>
      </c>
      <c r="AY12" t="s">
        <v>667</v>
      </c>
      <c r="AZ12">
        <f>'History Input'!F35</f>
        <v>0</v>
      </c>
      <c r="BA12" t="s">
        <v>109</v>
      </c>
      <c r="BB12">
        <f>'History Input'!G35</f>
        <v>0</v>
      </c>
      <c r="BC12" t="s">
        <v>581</v>
      </c>
      <c r="BD12">
        <f>'History Input'!H35</f>
        <v>0</v>
      </c>
      <c r="BE12" t="s">
        <v>76</v>
      </c>
      <c r="BF12">
        <f>'History Input'!I35</f>
        <v>0</v>
      </c>
      <c r="BG12" t="s">
        <v>680</v>
      </c>
      <c r="BH12">
        <f>'History Input'!J35</f>
        <v>0</v>
      </c>
      <c r="BI12" t="s">
        <v>455</v>
      </c>
      <c r="BJ12">
        <f>'History Input'!K35</f>
        <v>0</v>
      </c>
      <c r="BK12" t="s">
        <v>475</v>
      </c>
      <c r="BL12">
        <f>'History Input'!L35</f>
        <v>0</v>
      </c>
    </row>
    <row r="13" spans="1:64" ht="12.75" customHeight="1" x14ac:dyDescent="0.2">
      <c r="A13" t="s">
        <v>142</v>
      </c>
      <c r="B13">
        <f>'History Input'!M35</f>
        <v>0</v>
      </c>
      <c r="C13" t="s">
        <v>862</v>
      </c>
      <c r="D13">
        <f>'History Input'!F42</f>
        <v>1</v>
      </c>
      <c r="E13" t="s">
        <v>334</v>
      </c>
      <c r="F13">
        <f>'History Input'!G42</f>
        <v>1</v>
      </c>
      <c r="G13" t="s">
        <v>143</v>
      </c>
      <c r="H13">
        <f>'History Input'!H42</f>
        <v>1</v>
      </c>
      <c r="I13" t="s">
        <v>771</v>
      </c>
      <c r="J13">
        <f>'History Input'!I42</f>
        <v>1</v>
      </c>
      <c r="K13" t="s">
        <v>768</v>
      </c>
      <c r="L13">
        <f>'History Input'!J42</f>
        <v>1</v>
      </c>
      <c r="M13" t="s">
        <v>35</v>
      </c>
      <c r="N13">
        <f>'History Input'!K42</f>
        <v>1</v>
      </c>
      <c r="O13" t="s">
        <v>693</v>
      </c>
      <c r="P13">
        <f>'History Input'!L42</f>
        <v>1</v>
      </c>
      <c r="Q13" t="s">
        <v>126</v>
      </c>
      <c r="R13">
        <f>'History Input'!M42</f>
        <v>1</v>
      </c>
      <c r="S13" t="s">
        <v>784</v>
      </c>
      <c r="T13">
        <f>'History Input'!F43</f>
        <v>1</v>
      </c>
      <c r="U13" t="s">
        <v>743</v>
      </c>
      <c r="V13">
        <f>'History Input'!G43</f>
        <v>1</v>
      </c>
      <c r="W13" t="s">
        <v>340</v>
      </c>
      <c r="X13">
        <f>'History Input'!H43</f>
        <v>1</v>
      </c>
      <c r="Y13" t="s">
        <v>43</v>
      </c>
      <c r="Z13">
        <f>'History Input'!I43</f>
        <v>1</v>
      </c>
      <c r="AA13" t="s">
        <v>472</v>
      </c>
      <c r="AB13">
        <f>'History Input'!J43</f>
        <v>1</v>
      </c>
      <c r="AC13" t="s">
        <v>296</v>
      </c>
      <c r="AD13">
        <f>'History Input'!K43</f>
        <v>1</v>
      </c>
      <c r="AE13" t="s">
        <v>215</v>
      </c>
      <c r="AF13">
        <f>'History Input'!L43</f>
        <v>1</v>
      </c>
      <c r="AG13" t="s">
        <v>556</v>
      </c>
      <c r="AH13">
        <f>'History Input'!M43</f>
        <v>1</v>
      </c>
      <c r="AI13" t="s">
        <v>726</v>
      </c>
      <c r="AJ13">
        <f>'History Input'!F44</f>
        <v>1</v>
      </c>
      <c r="AK13" t="s">
        <v>262</v>
      </c>
      <c r="AL13">
        <f>'History Input'!G44</f>
        <v>1</v>
      </c>
      <c r="AM13" t="s">
        <v>434</v>
      </c>
      <c r="AN13">
        <f>'History Input'!H44</f>
        <v>1</v>
      </c>
      <c r="AO13" t="s">
        <v>225</v>
      </c>
      <c r="AP13">
        <f>'History Input'!I44</f>
        <v>1</v>
      </c>
      <c r="AQ13" t="s">
        <v>564</v>
      </c>
      <c r="AR13">
        <f>'History Input'!J44</f>
        <v>1</v>
      </c>
      <c r="AS13" t="s">
        <v>626</v>
      </c>
      <c r="AT13">
        <f>'History Input'!K44</f>
        <v>1</v>
      </c>
      <c r="AU13" t="s">
        <v>815</v>
      </c>
      <c r="AV13">
        <f>'History Input'!L44</f>
        <v>1</v>
      </c>
      <c r="AW13" t="s">
        <v>27</v>
      </c>
      <c r="AX13">
        <f>'History Input'!M44</f>
        <v>1</v>
      </c>
      <c r="AY13" t="s">
        <v>65</v>
      </c>
      <c r="AZ13">
        <f>'History Input'!F45</f>
        <v>1</v>
      </c>
      <c r="BA13" t="s">
        <v>349</v>
      </c>
      <c r="BB13">
        <f>'History Input'!G45</f>
        <v>1</v>
      </c>
      <c r="BC13" t="s">
        <v>737</v>
      </c>
      <c r="BD13">
        <f>'History Input'!H45</f>
        <v>1</v>
      </c>
      <c r="BE13" t="s">
        <v>910</v>
      </c>
      <c r="BF13">
        <f>'History Input'!I45</f>
        <v>1</v>
      </c>
      <c r="BG13" t="s">
        <v>29</v>
      </c>
      <c r="BH13">
        <f>'History Input'!J45</f>
        <v>1</v>
      </c>
      <c r="BI13" t="s">
        <v>690</v>
      </c>
      <c r="BJ13">
        <f>'History Input'!K45</f>
        <v>1</v>
      </c>
      <c r="BK13" t="s">
        <v>167</v>
      </c>
      <c r="BL13">
        <f>'History Input'!L45</f>
        <v>1</v>
      </c>
    </row>
    <row r="14" spans="1:64" ht="12.75" customHeight="1" x14ac:dyDescent="0.2">
      <c r="A14" t="s">
        <v>457</v>
      </c>
      <c r="B14">
        <f>'History Input'!M45</f>
        <v>1</v>
      </c>
      <c r="C14" t="s">
        <v>330</v>
      </c>
      <c r="D14">
        <f>'History Input'!F52</f>
        <v>0</v>
      </c>
      <c r="E14" t="s">
        <v>676</v>
      </c>
      <c r="F14">
        <f>'History Input'!G52</f>
        <v>0</v>
      </c>
      <c r="G14" t="s">
        <v>874</v>
      </c>
      <c r="H14">
        <f>'History Input'!H52</f>
        <v>0</v>
      </c>
      <c r="I14" t="s">
        <v>727</v>
      </c>
      <c r="J14">
        <f>'History Input'!I52</f>
        <v>0</v>
      </c>
      <c r="K14" t="s">
        <v>665</v>
      </c>
      <c r="L14">
        <f>'History Input'!J52</f>
        <v>0</v>
      </c>
      <c r="M14" t="s">
        <v>200</v>
      </c>
      <c r="N14">
        <f>'History Input'!K52</f>
        <v>0</v>
      </c>
      <c r="O14" t="s">
        <v>819</v>
      </c>
      <c r="P14">
        <f>'History Input'!L52</f>
        <v>0</v>
      </c>
      <c r="Q14" t="s">
        <v>569</v>
      </c>
      <c r="R14">
        <f>'History Input'!M52</f>
        <v>0</v>
      </c>
      <c r="S14" t="s">
        <v>798</v>
      </c>
      <c r="T14">
        <f>'History Input'!F53</f>
        <v>0</v>
      </c>
      <c r="U14" t="s">
        <v>858</v>
      </c>
      <c r="V14">
        <f>'History Input'!G53</f>
        <v>0</v>
      </c>
      <c r="W14" t="s">
        <v>473</v>
      </c>
      <c r="X14">
        <f>'History Input'!H53</f>
        <v>0</v>
      </c>
      <c r="Y14" t="s">
        <v>161</v>
      </c>
      <c r="Z14">
        <f>'History Input'!I53</f>
        <v>0</v>
      </c>
      <c r="AA14" t="s">
        <v>430</v>
      </c>
      <c r="AB14">
        <f>'History Input'!J53</f>
        <v>0</v>
      </c>
      <c r="AC14" t="s">
        <v>269</v>
      </c>
      <c r="AD14">
        <f>'History Input'!K53</f>
        <v>0</v>
      </c>
      <c r="AE14" t="s">
        <v>821</v>
      </c>
      <c r="AF14">
        <f>'History Input'!L53</f>
        <v>0</v>
      </c>
      <c r="AG14" t="s">
        <v>77</v>
      </c>
      <c r="AH14">
        <f>'History Input'!M53</f>
        <v>0</v>
      </c>
      <c r="AI14" t="s">
        <v>286</v>
      </c>
      <c r="AJ14">
        <f>'Plan Input'!F12</f>
        <v>1</v>
      </c>
      <c r="AK14" t="s">
        <v>40</v>
      </c>
      <c r="AL14">
        <f>'Plan Input'!G12</f>
        <v>1</v>
      </c>
      <c r="AM14" t="s">
        <v>393</v>
      </c>
      <c r="AN14">
        <f>'Plan Input'!H12</f>
        <v>1</v>
      </c>
      <c r="AO14" t="s">
        <v>93</v>
      </c>
      <c r="AP14">
        <f>'Plan Input'!I12</f>
        <v>1</v>
      </c>
      <c r="AQ14" t="s">
        <v>147</v>
      </c>
      <c r="AR14">
        <f>'Plan Input'!F13</f>
        <v>1</v>
      </c>
      <c r="AS14" t="s">
        <v>883</v>
      </c>
      <c r="AT14">
        <f>'Plan Input'!G13</f>
        <v>1</v>
      </c>
      <c r="AU14" t="s">
        <v>338</v>
      </c>
      <c r="AV14">
        <f>'Plan Input'!H13</f>
        <v>1</v>
      </c>
      <c r="AW14" t="s">
        <v>86</v>
      </c>
      <c r="AX14">
        <f>'Plan Input'!I13</f>
        <v>1</v>
      </c>
      <c r="AY14" t="s">
        <v>907</v>
      </c>
      <c r="AZ14">
        <f>'Plan Input'!F14</f>
        <v>1</v>
      </c>
      <c r="BA14" t="s">
        <v>808</v>
      </c>
      <c r="BB14">
        <f>'Plan Input'!G14</f>
        <v>1</v>
      </c>
      <c r="BC14" t="s">
        <v>216</v>
      </c>
      <c r="BD14">
        <f>'Plan Input'!H14</f>
        <v>1</v>
      </c>
      <c r="BE14" t="s">
        <v>608</v>
      </c>
      <c r="BF14">
        <f>'Plan Input'!I14</f>
        <v>1</v>
      </c>
      <c r="BG14" t="s">
        <v>567</v>
      </c>
      <c r="BH14">
        <f>'Plan Input'!F15</f>
        <v>1</v>
      </c>
      <c r="BI14" t="s">
        <v>368</v>
      </c>
      <c r="BJ14">
        <f>'Plan Input'!G15</f>
        <v>1</v>
      </c>
      <c r="BK14" t="s">
        <v>640</v>
      </c>
      <c r="BL14">
        <f>'Plan Input'!H15</f>
        <v>1</v>
      </c>
    </row>
    <row r="15" spans="1:64" ht="12.75" customHeight="1" x14ac:dyDescent="0.2">
      <c r="A15" t="s">
        <v>347</v>
      </c>
      <c r="B15">
        <f>'Plan Input'!I15</f>
        <v>1</v>
      </c>
      <c r="C15" t="s">
        <v>599</v>
      </c>
      <c r="D15">
        <f>'Plan Input'!F22</f>
        <v>0</v>
      </c>
      <c r="E15" t="s">
        <v>207</v>
      </c>
      <c r="F15">
        <f>'Plan Input'!G22</f>
        <v>0</v>
      </c>
      <c r="G15" t="s">
        <v>532</v>
      </c>
      <c r="H15">
        <f>'Plan Input'!H22</f>
        <v>0</v>
      </c>
      <c r="I15" t="s">
        <v>497</v>
      </c>
      <c r="J15">
        <f>'Plan Input'!I22</f>
        <v>0</v>
      </c>
      <c r="K15" t="s">
        <v>752</v>
      </c>
      <c r="L15">
        <f>'Plan Input'!F23</f>
        <v>0</v>
      </c>
      <c r="M15" t="s">
        <v>89</v>
      </c>
      <c r="N15">
        <f>'Plan Input'!G23</f>
        <v>0</v>
      </c>
      <c r="O15" t="s">
        <v>501</v>
      </c>
      <c r="P15">
        <f>'Plan Input'!H23</f>
        <v>0</v>
      </c>
      <c r="Q15" t="s">
        <v>865</v>
      </c>
      <c r="R15">
        <f>'Plan Input'!I23</f>
        <v>0</v>
      </c>
      <c r="S15" t="s">
        <v>279</v>
      </c>
      <c r="T15">
        <f>'Plan Input'!F24</f>
        <v>0</v>
      </c>
      <c r="U15" t="s">
        <v>705</v>
      </c>
      <c r="V15">
        <f>'Plan Input'!G24</f>
        <v>0</v>
      </c>
      <c r="W15" t="s">
        <v>131</v>
      </c>
      <c r="X15">
        <f>'Plan Input'!H24</f>
        <v>0</v>
      </c>
      <c r="Y15" t="s">
        <v>648</v>
      </c>
      <c r="Z15">
        <f>'Plan Input'!I24</f>
        <v>0</v>
      </c>
      <c r="AA15" t="s">
        <v>853</v>
      </c>
      <c r="AB15">
        <f>'Plan Input'!F25</f>
        <v>0</v>
      </c>
      <c r="AC15" t="s">
        <v>694</v>
      </c>
      <c r="AD15">
        <f>'Plan Input'!G25</f>
        <v>0</v>
      </c>
      <c r="AE15" t="s">
        <v>709</v>
      </c>
      <c r="AF15">
        <f>'Plan Input'!H25</f>
        <v>0</v>
      </c>
      <c r="AG15" t="s">
        <v>100</v>
      </c>
      <c r="AH15">
        <f>'Plan Input'!I25</f>
        <v>0</v>
      </c>
      <c r="AI15" t="s">
        <v>542</v>
      </c>
      <c r="AJ15">
        <f>'Plan Input'!F26</f>
        <v>0</v>
      </c>
      <c r="AK15" t="s">
        <v>825</v>
      </c>
      <c r="AL15">
        <f>'Plan Input'!G26</f>
        <v>0</v>
      </c>
      <c r="AM15" t="s">
        <v>165</v>
      </c>
      <c r="AN15">
        <f>'Plan Input'!H26</f>
        <v>0</v>
      </c>
      <c r="AO15" t="s">
        <v>836</v>
      </c>
      <c r="AP15">
        <f>'Plan Input'!I26</f>
        <v>0</v>
      </c>
      <c r="AQ15" t="s">
        <v>206</v>
      </c>
      <c r="AR15">
        <f>'Plan Input'!F27</f>
        <v>0</v>
      </c>
      <c r="AS15" t="s">
        <v>352</v>
      </c>
      <c r="AT15">
        <f>'Plan Input'!G27</f>
        <v>0</v>
      </c>
      <c r="AU15" t="s">
        <v>178</v>
      </c>
      <c r="AV15">
        <f>'Plan Input'!H27</f>
        <v>0</v>
      </c>
      <c r="AW15" t="s">
        <v>571</v>
      </c>
      <c r="AX15">
        <f>'Plan Input'!I27</f>
        <v>0</v>
      </c>
      <c r="AY15" t="s">
        <v>304</v>
      </c>
      <c r="AZ15">
        <f>'Plan Input'!F28</f>
        <v>0</v>
      </c>
      <c r="BA15" t="s">
        <v>817</v>
      </c>
      <c r="BB15">
        <f>'Plan Input'!G28</f>
        <v>0</v>
      </c>
      <c r="BC15" t="s">
        <v>912</v>
      </c>
      <c r="BD15">
        <f>'Plan Input'!H28</f>
        <v>0</v>
      </c>
      <c r="BE15" t="s">
        <v>211</v>
      </c>
      <c r="BF15">
        <f>'Plan Input'!I28</f>
        <v>0</v>
      </c>
      <c r="BG15" t="s">
        <v>841</v>
      </c>
      <c r="BH15">
        <f>'Plan Input'!F29</f>
        <v>0</v>
      </c>
      <c r="BI15" t="s">
        <v>589</v>
      </c>
      <c r="BJ15">
        <f>'Plan Input'!G29</f>
        <v>0</v>
      </c>
      <c r="BK15" t="s">
        <v>831</v>
      </c>
      <c r="BL15">
        <f>'Plan Input'!H29</f>
        <v>0</v>
      </c>
    </row>
    <row r="16" spans="1:64" ht="12.75" customHeight="1" x14ac:dyDescent="0.2">
      <c r="A16" t="s">
        <v>872</v>
      </c>
      <c r="B16">
        <f>'Plan Input'!I29</f>
        <v>0</v>
      </c>
      <c r="C16" t="s">
        <v>807</v>
      </c>
      <c r="D16">
        <f>'Plan Input'!F36</f>
        <v>0</v>
      </c>
      <c r="E16" t="s">
        <v>512</v>
      </c>
      <c r="F16">
        <f>'Plan Input'!G36</f>
        <v>0</v>
      </c>
      <c r="G16" t="s">
        <v>695</v>
      </c>
      <c r="H16">
        <f>'Plan Input'!H36</f>
        <v>0</v>
      </c>
      <c r="I16" t="s">
        <v>194</v>
      </c>
      <c r="J16">
        <f>'Plan Input'!I36</f>
        <v>0</v>
      </c>
      <c r="K16" t="s">
        <v>876</v>
      </c>
      <c r="L16">
        <f>'Plan Input'!F37</f>
        <v>0</v>
      </c>
      <c r="M16" t="s">
        <v>899</v>
      </c>
      <c r="N16">
        <f>'Plan Input'!G37</f>
        <v>0</v>
      </c>
      <c r="O16" t="s">
        <v>417</v>
      </c>
      <c r="P16">
        <f>'Plan Input'!H37</f>
        <v>0</v>
      </c>
      <c r="Q16" t="s">
        <v>353</v>
      </c>
      <c r="R16">
        <f>'Plan Input'!I37</f>
        <v>0</v>
      </c>
      <c r="S16" t="s">
        <v>145</v>
      </c>
      <c r="T16">
        <f>Targets!B19</f>
        <v>1</v>
      </c>
      <c r="U16" t="s">
        <v>63</v>
      </c>
      <c r="V16">
        <f>Targets!C19</f>
        <v>1</v>
      </c>
      <c r="W16" t="s">
        <v>64</v>
      </c>
      <c r="X16">
        <f>Targets!D19</f>
        <v>1</v>
      </c>
      <c r="Y16" t="s">
        <v>688</v>
      </c>
      <c r="Z16">
        <f>Targets!E19</f>
        <v>1</v>
      </c>
      <c r="AA16" t="s">
        <v>880</v>
      </c>
      <c r="AB16">
        <f>Targets!L19</f>
        <v>0</v>
      </c>
      <c r="AC16" t="s">
        <v>909</v>
      </c>
      <c r="AD16">
        <f>Targets!M19</f>
        <v>0</v>
      </c>
      <c r="AE16" t="s">
        <v>842</v>
      </c>
      <c r="AF16">
        <f>Targets!N19</f>
        <v>0</v>
      </c>
      <c r="AG16" t="s">
        <v>744</v>
      </c>
      <c r="AH16">
        <f>Targets!O19</f>
        <v>0</v>
      </c>
      <c r="AI16" t="s">
        <v>372</v>
      </c>
      <c r="AJ16">
        <f>Targets!B27</f>
        <v>1</v>
      </c>
      <c r="AK16" t="s">
        <v>30</v>
      </c>
      <c r="AL16">
        <f>Targets!C27</f>
        <v>1</v>
      </c>
      <c r="AM16" t="s">
        <v>221</v>
      </c>
      <c r="AN16">
        <f>Targets!D27</f>
        <v>1</v>
      </c>
      <c r="AO16" t="s">
        <v>622</v>
      </c>
      <c r="AP16">
        <f>Targets!E27</f>
        <v>1</v>
      </c>
      <c r="AQ16" t="s">
        <v>121</v>
      </c>
      <c r="AR16">
        <f>Targets!B28</f>
        <v>1</v>
      </c>
      <c r="AS16" t="s">
        <v>730</v>
      </c>
      <c r="AT16">
        <f>Targets!C28</f>
        <v>1</v>
      </c>
      <c r="AU16" t="s">
        <v>590</v>
      </c>
      <c r="AV16">
        <f>Targets!D28</f>
        <v>1</v>
      </c>
      <c r="AW16" t="s">
        <v>387</v>
      </c>
      <c r="AX16">
        <f>Targets!E28</f>
        <v>1</v>
      </c>
      <c r="AY16" t="s">
        <v>146</v>
      </c>
      <c r="AZ16">
        <f>Targets!L27</f>
        <v>0</v>
      </c>
      <c r="BA16" t="s">
        <v>128</v>
      </c>
      <c r="BB16">
        <f>Targets!M27</f>
        <v>0</v>
      </c>
      <c r="BC16" t="s">
        <v>288</v>
      </c>
      <c r="BD16">
        <f>Targets!N27</f>
        <v>0</v>
      </c>
      <c r="BE16" t="s">
        <v>234</v>
      </c>
      <c r="BF16">
        <f>Targets!O27</f>
        <v>0</v>
      </c>
      <c r="BG16" t="s">
        <v>523</v>
      </c>
      <c r="BH16">
        <f>Targets!L28</f>
        <v>0</v>
      </c>
      <c r="BI16" t="s">
        <v>795</v>
      </c>
      <c r="BJ16">
        <f>Targets!M28</f>
        <v>0</v>
      </c>
      <c r="BK16" t="s">
        <v>562</v>
      </c>
      <c r="BL16">
        <f>Targets!N28</f>
        <v>0</v>
      </c>
    </row>
    <row r="17" spans="1:64" ht="12.75" customHeight="1" x14ac:dyDescent="0.2">
      <c r="A17" t="s">
        <v>107</v>
      </c>
      <c r="B17">
        <f>Targets!O28</f>
        <v>0</v>
      </c>
      <c r="C17" t="s">
        <v>46</v>
      </c>
      <c r="D17">
        <f>Targets!B37</f>
        <v>1</v>
      </c>
      <c r="E17" t="s">
        <v>243</v>
      </c>
      <c r="F17">
        <f>Targets!C37</f>
        <v>1</v>
      </c>
      <c r="G17" t="s">
        <v>606</v>
      </c>
      <c r="H17">
        <f>Targets!D37</f>
        <v>1</v>
      </c>
      <c r="I17" t="s">
        <v>560</v>
      </c>
      <c r="J17">
        <f>Targets!E37</f>
        <v>1</v>
      </c>
      <c r="K17" t="s">
        <v>463</v>
      </c>
      <c r="L17">
        <f>Targets!B38</f>
        <v>1</v>
      </c>
      <c r="M17" t="s">
        <v>266</v>
      </c>
      <c r="N17">
        <f>Targets!C38</f>
        <v>1</v>
      </c>
      <c r="O17" t="s">
        <v>634</v>
      </c>
      <c r="P17">
        <f>Targets!D38</f>
        <v>1</v>
      </c>
      <c r="Q17" t="s">
        <v>479</v>
      </c>
      <c r="R17">
        <f>Targets!E38</f>
        <v>1</v>
      </c>
      <c r="S17" t="s">
        <v>395</v>
      </c>
      <c r="T17">
        <f>Targets!L37</f>
        <v>0</v>
      </c>
      <c r="U17" t="s">
        <v>787</v>
      </c>
      <c r="V17">
        <f>Targets!M37</f>
        <v>0</v>
      </c>
      <c r="W17" t="s">
        <v>753</v>
      </c>
      <c r="X17">
        <f>Targets!N37</f>
        <v>0</v>
      </c>
      <c r="Y17" t="s">
        <v>415</v>
      </c>
      <c r="Z17">
        <f>Targets!O37</f>
        <v>0</v>
      </c>
      <c r="AA17" t="s">
        <v>283</v>
      </c>
      <c r="AB17">
        <f>Targets!L38</f>
        <v>0</v>
      </c>
      <c r="AC17" t="s">
        <v>398</v>
      </c>
      <c r="AD17">
        <f>Targets!M38</f>
        <v>0</v>
      </c>
      <c r="AE17" t="s">
        <v>460</v>
      </c>
      <c r="AF17">
        <f>Targets!N38</f>
        <v>0</v>
      </c>
      <c r="AG17" t="s">
        <v>118</v>
      </c>
      <c r="AH17">
        <f>Targets!O38</f>
        <v>0</v>
      </c>
      <c r="AI17" t="s">
        <v>26</v>
      </c>
      <c r="AJ17">
        <f>Targets!B47</f>
        <v>1</v>
      </c>
      <c r="AK17" t="s">
        <v>1</v>
      </c>
      <c r="AL17">
        <f>Targets!C47</f>
        <v>1</v>
      </c>
      <c r="AM17" t="s">
        <v>893</v>
      </c>
      <c r="AN17">
        <f>Targets!D47</f>
        <v>1</v>
      </c>
      <c r="AO17" t="s">
        <v>732</v>
      </c>
      <c r="AP17">
        <f>Targets!E47</f>
        <v>1</v>
      </c>
      <c r="AQ17" t="s">
        <v>559</v>
      </c>
      <c r="AR17">
        <f>Targets!L47</f>
        <v>0</v>
      </c>
      <c r="AS17" t="s">
        <v>846</v>
      </c>
      <c r="AT17">
        <f>Targets!M47</f>
        <v>0</v>
      </c>
      <c r="AU17" t="s">
        <v>224</v>
      </c>
      <c r="AV17">
        <f>Targets!N47</f>
        <v>0</v>
      </c>
      <c r="AW17" t="s">
        <v>281</v>
      </c>
      <c r="AX17">
        <f>Targets!O47</f>
        <v>0</v>
      </c>
      <c r="AY17" t="s">
        <v>452</v>
      </c>
      <c r="AZ17">
        <f>Targets!B56</f>
        <v>1</v>
      </c>
      <c r="BA17" t="s">
        <v>706</v>
      </c>
      <c r="BB17">
        <f>Targets!C56</f>
        <v>1</v>
      </c>
      <c r="BC17" t="s">
        <v>486</v>
      </c>
      <c r="BD17">
        <f>Targets!D56</f>
        <v>1</v>
      </c>
      <c r="BE17" t="s">
        <v>227</v>
      </c>
      <c r="BF17">
        <f>Targets!E56</f>
        <v>1</v>
      </c>
      <c r="BG17" t="s">
        <v>782</v>
      </c>
      <c r="BH17">
        <f>Targets!B57</f>
        <v>1</v>
      </c>
      <c r="BI17" t="s">
        <v>631</v>
      </c>
      <c r="BJ17">
        <f>Targets!C57</f>
        <v>1</v>
      </c>
      <c r="BK17" t="s">
        <v>222</v>
      </c>
      <c r="BL17">
        <f>Targets!D57</f>
        <v>1</v>
      </c>
    </row>
    <row r="18" spans="1:64" ht="12.75" customHeight="1" x14ac:dyDescent="0.2">
      <c r="A18" t="s">
        <v>188</v>
      </c>
      <c r="B18">
        <f>Targets!E57</f>
        <v>1</v>
      </c>
      <c r="C18" t="s">
        <v>860</v>
      </c>
      <c r="D18">
        <f>Targets!L56</f>
        <v>0</v>
      </c>
      <c r="E18" t="s">
        <v>306</v>
      </c>
      <c r="F18">
        <f>Targets!M56</f>
        <v>0</v>
      </c>
      <c r="G18" t="s">
        <v>493</v>
      </c>
      <c r="H18">
        <f>Targets!N56</f>
        <v>0</v>
      </c>
      <c r="I18" t="s">
        <v>742</v>
      </c>
      <c r="J18">
        <f>Targets!O56</f>
        <v>0</v>
      </c>
      <c r="K18" t="s">
        <v>605</v>
      </c>
      <c r="L18">
        <f>Targets!L57</f>
        <v>0</v>
      </c>
      <c r="M18" t="s">
        <v>341</v>
      </c>
      <c r="N18">
        <f>Targets!M57</f>
        <v>0</v>
      </c>
      <c r="O18" t="s">
        <v>329</v>
      </c>
      <c r="P18">
        <f>Targets!N57</f>
        <v>0</v>
      </c>
      <c r="Q18" t="s">
        <v>712</v>
      </c>
      <c r="R18">
        <f>Targets!O57</f>
        <v>0</v>
      </c>
      <c r="S18" t="s">
        <v>586</v>
      </c>
      <c r="T18">
        <f>Targets!B69</f>
        <v>1</v>
      </c>
      <c r="U18" t="s">
        <v>873</v>
      </c>
      <c r="V18">
        <f>Targets!C69</f>
        <v>1</v>
      </c>
      <c r="W18" t="s">
        <v>4</v>
      </c>
      <c r="X18">
        <f>Targets!D69</f>
        <v>1</v>
      </c>
      <c r="Y18" t="s">
        <v>169</v>
      </c>
      <c r="Z18">
        <f>Targets!E69</f>
        <v>1</v>
      </c>
      <c r="AA18" t="s">
        <v>404</v>
      </c>
      <c r="AB18">
        <f>Targets!B72</f>
        <v>1</v>
      </c>
      <c r="AC18" t="s">
        <v>346</v>
      </c>
      <c r="AD18">
        <f>Targets!C72</f>
        <v>1</v>
      </c>
      <c r="AE18" t="s">
        <v>325</v>
      </c>
      <c r="AF18">
        <f>Targets!D72</f>
        <v>1</v>
      </c>
      <c r="AG18" t="s">
        <v>489</v>
      </c>
      <c r="AH18">
        <f>Targets!E72</f>
        <v>1</v>
      </c>
      <c r="AI18" t="s">
        <v>663</v>
      </c>
      <c r="AJ18">
        <f>Regression!B129</f>
        <v>0.6</v>
      </c>
      <c r="AK18" t="s">
        <v>740</v>
      </c>
      <c r="AL18">
        <f>Regression!B136</f>
        <v>1</v>
      </c>
      <c r="AM18" t="s">
        <v>889</v>
      </c>
      <c r="AN18">
        <f>Regression!B137</f>
        <v>1</v>
      </c>
      <c r="AO18" t="s">
        <v>468</v>
      </c>
      <c r="AP18">
        <f>Regression!B138</f>
        <v>1</v>
      </c>
      <c r="AQ18" t="s">
        <v>195</v>
      </c>
      <c r="AR18">
        <f>Regression!B139</f>
        <v>1</v>
      </c>
      <c r="AS18" t="s">
        <v>149</v>
      </c>
      <c r="AT18">
        <f>Regression!B140</f>
        <v>1</v>
      </c>
    </row>
  </sheetData>
  <pageMargins left="0.75" right="0.75" top="1" bottom="1" header="0.5" footer="0.5"/>
  <pageSetup paperSize="9"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M56"/>
  <sheetViews>
    <sheetView zoomScaleNormal="100" workbookViewId="0"/>
  </sheetViews>
  <sheetFormatPr defaultRowHeight="12.75" customHeight="1" outlineLevelRow="1" x14ac:dyDescent="0.2"/>
  <cols>
    <col min="1" max="1" width="20" customWidth="1"/>
    <col min="2" max="13" width="12.42578125" customWidth="1"/>
  </cols>
  <sheetData>
    <row r="1" spans="1:13" ht="15.75" customHeight="1" x14ac:dyDescent="0.2">
      <c r="A1" s="282" t="str">
        <f>"Sales Plan, "&amp;YEAR('(FnCalls 1)'!A18-1)</f>
        <v>Sales Plan, 2011</v>
      </c>
      <c r="B1" s="282"/>
      <c r="C1" s="282"/>
      <c r="D1" s="282"/>
    </row>
    <row r="2" spans="1:13" ht="15.75" customHeight="1" x14ac:dyDescent="0.2">
      <c r="A2" s="282" t="str">
        <f>F8</f>
        <v>ABC Corp.</v>
      </c>
      <c r="B2" s="282"/>
      <c r="C2" s="282"/>
      <c r="D2" s="282"/>
    </row>
    <row r="3" spans="1:13" ht="15.75" customHeight="1" x14ac:dyDescent="0.2">
      <c r="A3" s="282" t="str">
        <f>"History Input"</f>
        <v>History Input</v>
      </c>
      <c r="B3" s="282"/>
      <c r="C3" s="282"/>
      <c r="D3" s="282"/>
    </row>
    <row r="4" spans="1:13" ht="15.75" customHeight="1" x14ac:dyDescent="0.2">
      <c r="A4" s="282" t="str">
        <f>""</f>
        <v/>
      </c>
      <c r="B4" s="282"/>
      <c r="C4" s="282"/>
      <c r="D4" s="282"/>
    </row>
    <row r="5" spans="1:13" ht="12.75" customHeight="1" x14ac:dyDescent="0.2">
      <c r="A5" s="280" t="str">
        <f>"Shaded cells are input cells. You can enter data in them."</f>
        <v>Shaded cells are input cells. You can enter data in them.</v>
      </c>
      <c r="B5" s="280"/>
      <c r="C5" s="280"/>
      <c r="D5" s="280"/>
      <c r="E5" s="280"/>
      <c r="F5" s="280"/>
    </row>
    <row r="6" spans="1:13" ht="12.75" customHeight="1" x14ac:dyDescent="0.2">
      <c r="A6" s="280" t="str">
        <f>"Formulas in shaded cells are starting suggestions. You can overwrite them."</f>
        <v>Formulas in shaded cells are starting suggestions. You can overwrite them.</v>
      </c>
      <c r="B6" s="280"/>
      <c r="C6" s="280"/>
      <c r="D6" s="280"/>
      <c r="E6" s="280"/>
      <c r="F6" s="280"/>
    </row>
    <row r="7" spans="1:13" ht="12.75" customHeight="1" x14ac:dyDescent="0.2">
      <c r="A7" s="280" t="str">
        <f>" "</f>
        <v xml:space="preserve"> </v>
      </c>
      <c r="B7" s="280"/>
      <c r="C7" s="280"/>
      <c r="D7" s="280"/>
      <c r="E7" s="280"/>
      <c r="F7" s="280"/>
    </row>
    <row r="8" spans="1:13" ht="12.75" customHeight="1" x14ac:dyDescent="0.2">
      <c r="A8" s="5" t="str">
        <f>Labels!B19</f>
        <v>Company Name</v>
      </c>
      <c r="B8" s="6"/>
      <c r="C8" s="6"/>
      <c r="D8" s="6"/>
      <c r="E8" s="7"/>
      <c r="F8" s="8" t="s">
        <v>685</v>
      </c>
    </row>
    <row r="11" spans="1:13" ht="12.75" customHeight="1" x14ac:dyDescent="0.2">
      <c r="A11" s="281" t="str">
        <f>"Revenue History Input"</f>
        <v>Revenue History Input</v>
      </c>
      <c r="B11" s="281"/>
    </row>
    <row r="12" spans="1:13" ht="12.75" hidden="1" customHeight="1" outlineLevel="1" x14ac:dyDescent="0.2">
      <c r="A12" s="1" t="str">
        <f>""</f>
        <v/>
      </c>
    </row>
    <row r="13" spans="1:13" ht="12.75" hidden="1" customHeight="1" outlineLevel="1" x14ac:dyDescent="0.2">
      <c r="F13" s="9" t="str">
        <f>'(FnCalls 1)'!G6</f>
        <v>Q1 2009</v>
      </c>
      <c r="G13" s="10" t="str">
        <f>'(FnCalls 1)'!G7</f>
        <v>Q2 2009</v>
      </c>
      <c r="H13" s="10" t="str">
        <f>'(FnCalls 1)'!G8</f>
        <v>Q3 2009</v>
      </c>
      <c r="I13" s="10" t="str">
        <f>'(FnCalls 1)'!G9</f>
        <v>Q4 2009</v>
      </c>
      <c r="J13" s="10" t="str">
        <f>'(FnCalls 1)'!G10</f>
        <v>Q1 2010</v>
      </c>
      <c r="K13" s="10" t="str">
        <f>'(FnCalls 1)'!G11</f>
        <v>Q2 2010</v>
      </c>
      <c r="L13" s="10" t="str">
        <f>'(FnCalls 1)'!G12</f>
        <v>Q3 2010</v>
      </c>
      <c r="M13" s="11" t="str">
        <f>'(FnCalls 1)'!G13</f>
        <v>Q4 2010</v>
      </c>
    </row>
    <row r="14" spans="1:13" ht="12.75" hidden="1" customHeight="1" outlineLevel="1" x14ac:dyDescent="0.2">
      <c r="A14" s="12" t="str">
        <f>Labels!B45</f>
        <v>Revenue History Input</v>
      </c>
      <c r="B14" s="13" t="str">
        <f>Labels!B111</f>
        <v>Drill Press</v>
      </c>
      <c r="C14" s="14" t="str">
        <f>Labels!B100</f>
        <v>East</v>
      </c>
      <c r="D14" s="14" t="str">
        <f>Labels!B92</f>
        <v>Direct</v>
      </c>
      <c r="E14" s="15" t="str">
        <f>Labels!B96</f>
        <v>Direct</v>
      </c>
      <c r="F14" s="16">
        <f>0</f>
        <v>0</v>
      </c>
      <c r="G14" s="16">
        <f t="shared" ref="G14:M21" si="0">F14</f>
        <v>0</v>
      </c>
      <c r="H14" s="16">
        <f t="shared" si="0"/>
        <v>0</v>
      </c>
      <c r="I14" s="16">
        <f t="shared" si="0"/>
        <v>0</v>
      </c>
      <c r="J14" s="16">
        <f t="shared" si="0"/>
        <v>0</v>
      </c>
      <c r="K14" s="16">
        <f t="shared" si="0"/>
        <v>0</v>
      </c>
      <c r="L14" s="16">
        <f t="shared" si="0"/>
        <v>0</v>
      </c>
      <c r="M14" s="17">
        <f t="shared" si="0"/>
        <v>0</v>
      </c>
    </row>
    <row r="15" spans="1:13" ht="12.75" hidden="1" customHeight="1" outlineLevel="1" x14ac:dyDescent="0.2">
      <c r="A15" s="18"/>
      <c r="B15" s="19"/>
      <c r="C15" s="20"/>
      <c r="D15" s="20"/>
      <c r="E15" s="21" t="str">
        <f>Labels!B97</f>
        <v>Indirect</v>
      </c>
      <c r="F15" s="22">
        <f>0</f>
        <v>0</v>
      </c>
      <c r="G15" s="22">
        <f t="shared" si="0"/>
        <v>0</v>
      </c>
      <c r="H15" s="22">
        <f t="shared" si="0"/>
        <v>0</v>
      </c>
      <c r="I15" s="22">
        <f t="shared" si="0"/>
        <v>0</v>
      </c>
      <c r="J15" s="22">
        <f t="shared" si="0"/>
        <v>0</v>
      </c>
      <c r="K15" s="22">
        <f t="shared" si="0"/>
        <v>0</v>
      </c>
      <c r="L15" s="22">
        <f t="shared" si="0"/>
        <v>0</v>
      </c>
      <c r="M15" s="23">
        <f t="shared" si="0"/>
        <v>0</v>
      </c>
    </row>
    <row r="16" spans="1:13" ht="12.75" hidden="1" customHeight="1" outlineLevel="1" x14ac:dyDescent="0.2">
      <c r="A16" s="18"/>
      <c r="B16" s="19"/>
      <c r="C16" s="20"/>
      <c r="D16" s="20" t="str">
        <f>Labels!B93</f>
        <v>Indirect</v>
      </c>
      <c r="E16" s="21" t="str">
        <f>Labels!B96</f>
        <v>Direct</v>
      </c>
      <c r="F16" s="22">
        <f>0</f>
        <v>0</v>
      </c>
      <c r="G16" s="22">
        <f t="shared" si="0"/>
        <v>0</v>
      </c>
      <c r="H16" s="22">
        <f t="shared" si="0"/>
        <v>0</v>
      </c>
      <c r="I16" s="22">
        <f t="shared" si="0"/>
        <v>0</v>
      </c>
      <c r="J16" s="22">
        <f t="shared" si="0"/>
        <v>0</v>
      </c>
      <c r="K16" s="22">
        <f t="shared" si="0"/>
        <v>0</v>
      </c>
      <c r="L16" s="22">
        <f t="shared" si="0"/>
        <v>0</v>
      </c>
      <c r="M16" s="23">
        <f t="shared" si="0"/>
        <v>0</v>
      </c>
    </row>
    <row r="17" spans="1:13" ht="12.75" hidden="1" customHeight="1" outlineLevel="1" x14ac:dyDescent="0.2">
      <c r="A17" s="18"/>
      <c r="B17" s="19"/>
      <c r="C17" s="20"/>
      <c r="D17" s="20"/>
      <c r="E17" s="21" t="str">
        <f>Labels!B97</f>
        <v>Indirect</v>
      </c>
      <c r="F17" s="22">
        <f>0</f>
        <v>0</v>
      </c>
      <c r="G17" s="22">
        <f t="shared" si="0"/>
        <v>0</v>
      </c>
      <c r="H17" s="22">
        <f t="shared" si="0"/>
        <v>0</v>
      </c>
      <c r="I17" s="22">
        <f t="shared" si="0"/>
        <v>0</v>
      </c>
      <c r="J17" s="22">
        <f t="shared" si="0"/>
        <v>0</v>
      </c>
      <c r="K17" s="22">
        <f t="shared" si="0"/>
        <v>0</v>
      </c>
      <c r="L17" s="22">
        <f t="shared" si="0"/>
        <v>0</v>
      </c>
      <c r="M17" s="23">
        <f t="shared" si="0"/>
        <v>0</v>
      </c>
    </row>
    <row r="18" spans="1:13" ht="12.75" hidden="1" customHeight="1" outlineLevel="1" x14ac:dyDescent="0.2">
      <c r="A18" s="18"/>
      <c r="B18" s="19"/>
      <c r="C18" s="20" t="str">
        <f>Labels!B101</f>
        <v>West</v>
      </c>
      <c r="D18" s="20" t="str">
        <f>Labels!B92</f>
        <v>Direct</v>
      </c>
      <c r="E18" s="21" t="str">
        <f>Labels!B96</f>
        <v>Direct</v>
      </c>
      <c r="F18" s="22">
        <f>0</f>
        <v>0</v>
      </c>
      <c r="G18" s="22">
        <f t="shared" si="0"/>
        <v>0</v>
      </c>
      <c r="H18" s="22">
        <f t="shared" si="0"/>
        <v>0</v>
      </c>
      <c r="I18" s="22">
        <f t="shared" si="0"/>
        <v>0</v>
      </c>
      <c r="J18" s="22">
        <f t="shared" si="0"/>
        <v>0</v>
      </c>
      <c r="K18" s="22">
        <f t="shared" si="0"/>
        <v>0</v>
      </c>
      <c r="L18" s="22">
        <f t="shared" si="0"/>
        <v>0</v>
      </c>
      <c r="M18" s="23">
        <f t="shared" si="0"/>
        <v>0</v>
      </c>
    </row>
    <row r="19" spans="1:13" ht="12.75" hidden="1" customHeight="1" outlineLevel="1" x14ac:dyDescent="0.2">
      <c r="A19" s="18"/>
      <c r="B19" s="19"/>
      <c r="C19" s="20"/>
      <c r="D19" s="20"/>
      <c r="E19" s="21" t="str">
        <f>Labels!B97</f>
        <v>Indirect</v>
      </c>
      <c r="F19" s="22">
        <f>0</f>
        <v>0</v>
      </c>
      <c r="G19" s="22">
        <f t="shared" si="0"/>
        <v>0</v>
      </c>
      <c r="H19" s="22">
        <f t="shared" si="0"/>
        <v>0</v>
      </c>
      <c r="I19" s="22">
        <f t="shared" si="0"/>
        <v>0</v>
      </c>
      <c r="J19" s="22">
        <f t="shared" si="0"/>
        <v>0</v>
      </c>
      <c r="K19" s="22">
        <f t="shared" si="0"/>
        <v>0</v>
      </c>
      <c r="L19" s="22">
        <f t="shared" si="0"/>
        <v>0</v>
      </c>
      <c r="M19" s="23">
        <f t="shared" si="0"/>
        <v>0</v>
      </c>
    </row>
    <row r="20" spans="1:13" ht="12.75" hidden="1" customHeight="1" outlineLevel="1" x14ac:dyDescent="0.2">
      <c r="A20" s="18"/>
      <c r="B20" s="19"/>
      <c r="C20" s="20"/>
      <c r="D20" s="20" t="str">
        <f>Labels!B93</f>
        <v>Indirect</v>
      </c>
      <c r="E20" s="21" t="str">
        <f>Labels!B96</f>
        <v>Direct</v>
      </c>
      <c r="F20" s="22">
        <f>0</f>
        <v>0</v>
      </c>
      <c r="G20" s="22">
        <f t="shared" si="0"/>
        <v>0</v>
      </c>
      <c r="H20" s="22">
        <f t="shared" si="0"/>
        <v>0</v>
      </c>
      <c r="I20" s="22">
        <f t="shared" si="0"/>
        <v>0</v>
      </c>
      <c r="J20" s="22">
        <f t="shared" si="0"/>
        <v>0</v>
      </c>
      <c r="K20" s="22">
        <f t="shared" si="0"/>
        <v>0</v>
      </c>
      <c r="L20" s="22">
        <f t="shared" si="0"/>
        <v>0</v>
      </c>
      <c r="M20" s="23">
        <f t="shared" si="0"/>
        <v>0</v>
      </c>
    </row>
    <row r="21" spans="1:13" ht="12.75" hidden="1" customHeight="1" outlineLevel="1" x14ac:dyDescent="0.2">
      <c r="A21" s="24"/>
      <c r="B21" s="25"/>
      <c r="C21" s="26"/>
      <c r="D21" s="26"/>
      <c r="E21" s="27" t="str">
        <f>Labels!B97</f>
        <v>Indirect</v>
      </c>
      <c r="F21" s="28">
        <f>0</f>
        <v>0</v>
      </c>
      <c r="G21" s="28">
        <f t="shared" si="0"/>
        <v>0</v>
      </c>
      <c r="H21" s="28">
        <f t="shared" si="0"/>
        <v>0</v>
      </c>
      <c r="I21" s="28">
        <f t="shared" si="0"/>
        <v>0</v>
      </c>
      <c r="J21" s="28">
        <f t="shared" si="0"/>
        <v>0</v>
      </c>
      <c r="K21" s="28">
        <f t="shared" si="0"/>
        <v>0</v>
      </c>
      <c r="L21" s="28">
        <f t="shared" si="0"/>
        <v>0</v>
      </c>
      <c r="M21" s="29">
        <f t="shared" si="0"/>
        <v>0</v>
      </c>
    </row>
    <row r="22" spans="1:13" ht="12.75" hidden="1" customHeight="1" outlineLevel="1" x14ac:dyDescent="0.2"/>
    <row r="23" spans="1:13" ht="12.75" hidden="1" customHeight="1" outlineLevel="1" collapsed="1" x14ac:dyDescent="0.2"/>
    <row r="24" spans="1:13" ht="12.75" customHeight="1" collapsed="1" x14ac:dyDescent="0.2"/>
    <row r="25" spans="1:13" ht="12.75" customHeight="1" x14ac:dyDescent="0.2">
      <c r="A25" s="281" t="str">
        <f>"Units History Input"</f>
        <v>Units History Input</v>
      </c>
      <c r="B25" s="281"/>
    </row>
    <row r="26" spans="1:13" ht="12.75" hidden="1" customHeight="1" outlineLevel="1" x14ac:dyDescent="0.2">
      <c r="A26" s="1" t="str">
        <f>""</f>
        <v/>
      </c>
    </row>
    <row r="27" spans="1:13" ht="12.75" hidden="1" customHeight="1" outlineLevel="1" x14ac:dyDescent="0.2">
      <c r="F27" s="9" t="str">
        <f>'(FnCalls 1)'!G6</f>
        <v>Q1 2009</v>
      </c>
      <c r="G27" s="10" t="str">
        <f>'(FnCalls 1)'!G7</f>
        <v>Q2 2009</v>
      </c>
      <c r="H27" s="10" t="str">
        <f>'(FnCalls 1)'!G8</f>
        <v>Q3 2009</v>
      </c>
      <c r="I27" s="10" t="str">
        <f>'(FnCalls 1)'!G9</f>
        <v>Q4 2009</v>
      </c>
      <c r="J27" s="10" t="str">
        <f>'(FnCalls 1)'!G10</f>
        <v>Q1 2010</v>
      </c>
      <c r="K27" s="10" t="str">
        <f>'(FnCalls 1)'!G11</f>
        <v>Q2 2010</v>
      </c>
      <c r="L27" s="10" t="str">
        <f>'(FnCalls 1)'!G12</f>
        <v>Q3 2010</v>
      </c>
      <c r="M27" s="11" t="str">
        <f>'(FnCalls 1)'!G13</f>
        <v>Q4 2010</v>
      </c>
    </row>
    <row r="28" spans="1:13" ht="12.75" hidden="1" customHeight="1" outlineLevel="1" x14ac:dyDescent="0.2">
      <c r="A28" s="12" t="str">
        <f>Labels!B77</f>
        <v>Sales Unit History Input</v>
      </c>
      <c r="B28" s="13" t="str">
        <f>Labels!B111</f>
        <v>Drill Press</v>
      </c>
      <c r="C28" s="14" t="str">
        <f>Labels!B100</f>
        <v>East</v>
      </c>
      <c r="D28" s="14" t="str">
        <f>Labels!B92</f>
        <v>Direct</v>
      </c>
      <c r="E28" s="15" t="str">
        <f>Labels!B96</f>
        <v>Direct</v>
      </c>
      <c r="F28" s="30">
        <f>0</f>
        <v>0</v>
      </c>
      <c r="G28" s="30">
        <f t="shared" ref="G28:M35" si="1">F28</f>
        <v>0</v>
      </c>
      <c r="H28" s="30">
        <f t="shared" si="1"/>
        <v>0</v>
      </c>
      <c r="I28" s="30">
        <f t="shared" si="1"/>
        <v>0</v>
      </c>
      <c r="J28" s="30">
        <f t="shared" si="1"/>
        <v>0</v>
      </c>
      <c r="K28" s="30">
        <f t="shared" si="1"/>
        <v>0</v>
      </c>
      <c r="L28" s="30">
        <f t="shared" si="1"/>
        <v>0</v>
      </c>
      <c r="M28" s="31">
        <f t="shared" si="1"/>
        <v>0</v>
      </c>
    </row>
    <row r="29" spans="1:13" ht="12.75" hidden="1" customHeight="1" outlineLevel="1" x14ac:dyDescent="0.2">
      <c r="A29" s="18"/>
      <c r="B29" s="19"/>
      <c r="C29" s="20"/>
      <c r="D29" s="20"/>
      <c r="E29" s="21" t="str">
        <f>Labels!B97</f>
        <v>Indirect</v>
      </c>
      <c r="F29" s="32">
        <f>0</f>
        <v>0</v>
      </c>
      <c r="G29" s="32">
        <f t="shared" si="1"/>
        <v>0</v>
      </c>
      <c r="H29" s="32">
        <f t="shared" si="1"/>
        <v>0</v>
      </c>
      <c r="I29" s="32">
        <f t="shared" si="1"/>
        <v>0</v>
      </c>
      <c r="J29" s="32">
        <f t="shared" si="1"/>
        <v>0</v>
      </c>
      <c r="K29" s="32">
        <f t="shared" si="1"/>
        <v>0</v>
      </c>
      <c r="L29" s="32">
        <f t="shared" si="1"/>
        <v>0</v>
      </c>
      <c r="M29" s="33">
        <f t="shared" si="1"/>
        <v>0</v>
      </c>
    </row>
    <row r="30" spans="1:13" ht="12.75" hidden="1" customHeight="1" outlineLevel="1" x14ac:dyDescent="0.2">
      <c r="A30" s="18"/>
      <c r="B30" s="19"/>
      <c r="C30" s="20"/>
      <c r="D30" s="20" t="str">
        <f>Labels!B93</f>
        <v>Indirect</v>
      </c>
      <c r="E30" s="21" t="str">
        <f>Labels!B96</f>
        <v>Direct</v>
      </c>
      <c r="F30" s="32">
        <f>0</f>
        <v>0</v>
      </c>
      <c r="G30" s="32">
        <f t="shared" si="1"/>
        <v>0</v>
      </c>
      <c r="H30" s="32">
        <f t="shared" si="1"/>
        <v>0</v>
      </c>
      <c r="I30" s="32">
        <f t="shared" si="1"/>
        <v>0</v>
      </c>
      <c r="J30" s="32">
        <f t="shared" si="1"/>
        <v>0</v>
      </c>
      <c r="K30" s="32">
        <f t="shared" si="1"/>
        <v>0</v>
      </c>
      <c r="L30" s="32">
        <f t="shared" si="1"/>
        <v>0</v>
      </c>
      <c r="M30" s="33">
        <f t="shared" si="1"/>
        <v>0</v>
      </c>
    </row>
    <row r="31" spans="1:13" ht="12.75" hidden="1" customHeight="1" outlineLevel="1" x14ac:dyDescent="0.2">
      <c r="A31" s="18"/>
      <c r="B31" s="19"/>
      <c r="C31" s="20"/>
      <c r="D31" s="20"/>
      <c r="E31" s="21" t="str">
        <f>Labels!B97</f>
        <v>Indirect</v>
      </c>
      <c r="F31" s="32">
        <f>0</f>
        <v>0</v>
      </c>
      <c r="G31" s="32">
        <f t="shared" si="1"/>
        <v>0</v>
      </c>
      <c r="H31" s="32">
        <f t="shared" si="1"/>
        <v>0</v>
      </c>
      <c r="I31" s="32">
        <f t="shared" si="1"/>
        <v>0</v>
      </c>
      <c r="J31" s="32">
        <f t="shared" si="1"/>
        <v>0</v>
      </c>
      <c r="K31" s="32">
        <f t="shared" si="1"/>
        <v>0</v>
      </c>
      <c r="L31" s="32">
        <f t="shared" si="1"/>
        <v>0</v>
      </c>
      <c r="M31" s="33">
        <f t="shared" si="1"/>
        <v>0</v>
      </c>
    </row>
    <row r="32" spans="1:13" ht="12.75" hidden="1" customHeight="1" outlineLevel="1" x14ac:dyDescent="0.2">
      <c r="A32" s="18"/>
      <c r="B32" s="19"/>
      <c r="C32" s="20" t="str">
        <f>Labels!B101</f>
        <v>West</v>
      </c>
      <c r="D32" s="20" t="str">
        <f>Labels!B92</f>
        <v>Direct</v>
      </c>
      <c r="E32" s="21" t="str">
        <f>Labels!B96</f>
        <v>Direct</v>
      </c>
      <c r="F32" s="32">
        <f>0</f>
        <v>0</v>
      </c>
      <c r="G32" s="32">
        <f t="shared" si="1"/>
        <v>0</v>
      </c>
      <c r="H32" s="32">
        <f t="shared" si="1"/>
        <v>0</v>
      </c>
      <c r="I32" s="32">
        <f t="shared" si="1"/>
        <v>0</v>
      </c>
      <c r="J32" s="32">
        <f t="shared" si="1"/>
        <v>0</v>
      </c>
      <c r="K32" s="32">
        <f t="shared" si="1"/>
        <v>0</v>
      </c>
      <c r="L32" s="32">
        <f t="shared" si="1"/>
        <v>0</v>
      </c>
      <c r="M32" s="33">
        <f t="shared" si="1"/>
        <v>0</v>
      </c>
    </row>
    <row r="33" spans="1:13" ht="12.75" hidden="1" customHeight="1" outlineLevel="1" x14ac:dyDescent="0.2">
      <c r="A33" s="18"/>
      <c r="B33" s="19"/>
      <c r="C33" s="20"/>
      <c r="D33" s="20"/>
      <c r="E33" s="21" t="str">
        <f>Labels!B97</f>
        <v>Indirect</v>
      </c>
      <c r="F33" s="32">
        <f>0</f>
        <v>0</v>
      </c>
      <c r="G33" s="32">
        <f t="shared" si="1"/>
        <v>0</v>
      </c>
      <c r="H33" s="32">
        <f t="shared" si="1"/>
        <v>0</v>
      </c>
      <c r="I33" s="32">
        <f t="shared" si="1"/>
        <v>0</v>
      </c>
      <c r="J33" s="32">
        <f t="shared" si="1"/>
        <v>0</v>
      </c>
      <c r="K33" s="32">
        <f t="shared" si="1"/>
        <v>0</v>
      </c>
      <c r="L33" s="32">
        <f t="shared" si="1"/>
        <v>0</v>
      </c>
      <c r="M33" s="33">
        <f t="shared" si="1"/>
        <v>0</v>
      </c>
    </row>
    <row r="34" spans="1:13" ht="12.75" hidden="1" customHeight="1" outlineLevel="1" x14ac:dyDescent="0.2">
      <c r="A34" s="18"/>
      <c r="B34" s="19"/>
      <c r="C34" s="20"/>
      <c r="D34" s="20" t="str">
        <f>Labels!B93</f>
        <v>Indirect</v>
      </c>
      <c r="E34" s="21" t="str">
        <f>Labels!B96</f>
        <v>Direct</v>
      </c>
      <c r="F34" s="32">
        <f>0</f>
        <v>0</v>
      </c>
      <c r="G34" s="32">
        <f t="shared" si="1"/>
        <v>0</v>
      </c>
      <c r="H34" s="32">
        <f t="shared" si="1"/>
        <v>0</v>
      </c>
      <c r="I34" s="32">
        <f t="shared" si="1"/>
        <v>0</v>
      </c>
      <c r="J34" s="32">
        <f t="shared" si="1"/>
        <v>0</v>
      </c>
      <c r="K34" s="32">
        <f t="shared" si="1"/>
        <v>0</v>
      </c>
      <c r="L34" s="32">
        <f t="shared" si="1"/>
        <v>0</v>
      </c>
      <c r="M34" s="33">
        <f t="shared" si="1"/>
        <v>0</v>
      </c>
    </row>
    <row r="35" spans="1:13" ht="12.75" hidden="1" customHeight="1" outlineLevel="1" x14ac:dyDescent="0.2">
      <c r="A35" s="24"/>
      <c r="B35" s="25"/>
      <c r="C35" s="26"/>
      <c r="D35" s="26"/>
      <c r="E35" s="27" t="str">
        <f>Labels!B97</f>
        <v>Indirect</v>
      </c>
      <c r="F35" s="34">
        <f>0</f>
        <v>0</v>
      </c>
      <c r="G35" s="34">
        <f t="shared" si="1"/>
        <v>0</v>
      </c>
      <c r="H35" s="34">
        <f t="shared" si="1"/>
        <v>0</v>
      </c>
      <c r="I35" s="34">
        <f t="shared" si="1"/>
        <v>0</v>
      </c>
      <c r="J35" s="34">
        <f t="shared" si="1"/>
        <v>0</v>
      </c>
      <c r="K35" s="34">
        <f t="shared" si="1"/>
        <v>0</v>
      </c>
      <c r="L35" s="34">
        <f t="shared" si="1"/>
        <v>0</v>
      </c>
      <c r="M35" s="35">
        <f t="shared" si="1"/>
        <v>0</v>
      </c>
    </row>
    <row r="36" spans="1:13" ht="12.75" hidden="1" customHeight="1" outlineLevel="1" x14ac:dyDescent="0.2"/>
    <row r="37" spans="1:13" ht="12.75" hidden="1" customHeight="1" outlineLevel="1" collapsed="1" x14ac:dyDescent="0.2"/>
    <row r="38" spans="1:13" ht="12.75" customHeight="1" collapsed="1" x14ac:dyDescent="0.2"/>
    <row r="39" spans="1:13" ht="12.75" customHeight="1" x14ac:dyDescent="0.2">
      <c r="A39" s="281" t="str">
        <f>"Price History Input"</f>
        <v>Price History Input</v>
      </c>
      <c r="B39" s="281"/>
    </row>
    <row r="40" spans="1:13" ht="12.75" hidden="1" customHeight="1" outlineLevel="1" x14ac:dyDescent="0.2">
      <c r="A40" s="1" t="str">
        <f>""</f>
        <v/>
      </c>
    </row>
    <row r="41" spans="1:13" ht="12.75" hidden="1" customHeight="1" outlineLevel="1" x14ac:dyDescent="0.2">
      <c r="F41" s="9" t="str">
        <f>'(FnCalls 1)'!G6</f>
        <v>Q1 2009</v>
      </c>
      <c r="G41" s="10" t="str">
        <f>'(FnCalls 1)'!G7</f>
        <v>Q2 2009</v>
      </c>
      <c r="H41" s="10" t="str">
        <f>'(FnCalls 1)'!G8</f>
        <v>Q3 2009</v>
      </c>
      <c r="I41" s="10" t="str">
        <f>'(FnCalls 1)'!G9</f>
        <v>Q4 2009</v>
      </c>
      <c r="J41" s="10" t="str">
        <f>'(FnCalls 1)'!G10</f>
        <v>Q1 2010</v>
      </c>
      <c r="K41" s="10" t="str">
        <f>'(FnCalls 1)'!G11</f>
        <v>Q2 2010</v>
      </c>
      <c r="L41" s="10" t="str">
        <f>'(FnCalls 1)'!G12</f>
        <v>Q3 2010</v>
      </c>
      <c r="M41" s="11" t="str">
        <f>'(FnCalls 1)'!G13</f>
        <v>Q4 2010</v>
      </c>
    </row>
    <row r="42" spans="1:13" ht="12.75" hidden="1" customHeight="1" outlineLevel="1" x14ac:dyDescent="0.2">
      <c r="A42" s="12" t="str">
        <f>Labels!B35</f>
        <v>List Price History Input</v>
      </c>
      <c r="B42" s="13" t="str">
        <f>Labels!B111</f>
        <v>Drill Press</v>
      </c>
      <c r="C42" s="14" t="str">
        <f>Labels!B92</f>
        <v>Direct</v>
      </c>
      <c r="D42" s="14" t="str">
        <f>Labels!B100</f>
        <v>East</v>
      </c>
      <c r="E42" s="15"/>
      <c r="F42" s="36">
        <f>1</f>
        <v>1</v>
      </c>
      <c r="G42" s="36">
        <f t="shared" ref="G42:M45" si="2">F42</f>
        <v>1</v>
      </c>
      <c r="H42" s="36">
        <f t="shared" si="2"/>
        <v>1</v>
      </c>
      <c r="I42" s="36">
        <f t="shared" si="2"/>
        <v>1</v>
      </c>
      <c r="J42" s="36">
        <f t="shared" si="2"/>
        <v>1</v>
      </c>
      <c r="K42" s="36">
        <f t="shared" si="2"/>
        <v>1</v>
      </c>
      <c r="L42" s="36">
        <f t="shared" si="2"/>
        <v>1</v>
      </c>
      <c r="M42" s="37">
        <f t="shared" si="2"/>
        <v>1</v>
      </c>
    </row>
    <row r="43" spans="1:13" ht="12.75" hidden="1" customHeight="1" outlineLevel="1" x14ac:dyDescent="0.2">
      <c r="A43" s="18"/>
      <c r="B43" s="19"/>
      <c r="C43" s="20"/>
      <c r="D43" s="20" t="str">
        <f>Labels!B101</f>
        <v>West</v>
      </c>
      <c r="E43" s="21"/>
      <c r="F43" s="38">
        <f>1</f>
        <v>1</v>
      </c>
      <c r="G43" s="38">
        <f t="shared" si="2"/>
        <v>1</v>
      </c>
      <c r="H43" s="38">
        <f t="shared" si="2"/>
        <v>1</v>
      </c>
      <c r="I43" s="38">
        <f t="shared" si="2"/>
        <v>1</v>
      </c>
      <c r="J43" s="38">
        <f t="shared" si="2"/>
        <v>1</v>
      </c>
      <c r="K43" s="38">
        <f t="shared" si="2"/>
        <v>1</v>
      </c>
      <c r="L43" s="38">
        <f t="shared" si="2"/>
        <v>1</v>
      </c>
      <c r="M43" s="39">
        <f t="shared" si="2"/>
        <v>1</v>
      </c>
    </row>
    <row r="44" spans="1:13" ht="12.75" hidden="1" customHeight="1" outlineLevel="1" x14ac:dyDescent="0.2">
      <c r="A44" s="18"/>
      <c r="B44" s="19"/>
      <c r="C44" s="20" t="str">
        <f>Labels!B93</f>
        <v>Indirect</v>
      </c>
      <c r="D44" s="20" t="str">
        <f>Labels!B100</f>
        <v>East</v>
      </c>
      <c r="E44" s="21"/>
      <c r="F44" s="38">
        <f>1</f>
        <v>1</v>
      </c>
      <c r="G44" s="38">
        <f t="shared" si="2"/>
        <v>1</v>
      </c>
      <c r="H44" s="38">
        <f t="shared" si="2"/>
        <v>1</v>
      </c>
      <c r="I44" s="38">
        <f t="shared" si="2"/>
        <v>1</v>
      </c>
      <c r="J44" s="38">
        <f t="shared" si="2"/>
        <v>1</v>
      </c>
      <c r="K44" s="38">
        <f t="shared" si="2"/>
        <v>1</v>
      </c>
      <c r="L44" s="38">
        <f t="shared" si="2"/>
        <v>1</v>
      </c>
      <c r="M44" s="39">
        <f t="shared" si="2"/>
        <v>1</v>
      </c>
    </row>
    <row r="45" spans="1:13" ht="12.75" hidden="1" customHeight="1" outlineLevel="1" x14ac:dyDescent="0.2">
      <c r="A45" s="24"/>
      <c r="B45" s="25"/>
      <c r="C45" s="26"/>
      <c r="D45" s="26" t="str">
        <f>Labels!B101</f>
        <v>West</v>
      </c>
      <c r="E45" s="27"/>
      <c r="F45" s="40">
        <f>1</f>
        <v>1</v>
      </c>
      <c r="G45" s="40">
        <f t="shared" si="2"/>
        <v>1</v>
      </c>
      <c r="H45" s="40">
        <f t="shared" si="2"/>
        <v>1</v>
      </c>
      <c r="I45" s="40">
        <f t="shared" si="2"/>
        <v>1</v>
      </c>
      <c r="J45" s="40">
        <f t="shared" si="2"/>
        <v>1</v>
      </c>
      <c r="K45" s="40">
        <f t="shared" si="2"/>
        <v>1</v>
      </c>
      <c r="L45" s="40">
        <f t="shared" si="2"/>
        <v>1</v>
      </c>
      <c r="M45" s="41">
        <f t="shared" si="2"/>
        <v>1</v>
      </c>
    </row>
    <row r="46" spans="1:13" ht="12.75" hidden="1" customHeight="1" outlineLevel="1" x14ac:dyDescent="0.2"/>
    <row r="47" spans="1:13" ht="12.75" hidden="1" customHeight="1" outlineLevel="1" collapsed="1" x14ac:dyDescent="0.2"/>
    <row r="48" spans="1:13" ht="12.75" customHeight="1" collapsed="1" x14ac:dyDescent="0.2"/>
    <row r="49" spans="1:13" ht="12.75" customHeight="1" x14ac:dyDescent="0.2">
      <c r="A49" s="281" t="str">
        <f>"Variable Cost/Unit History Input"</f>
        <v>Variable Cost/Unit History Input</v>
      </c>
      <c r="B49" s="281"/>
      <c r="C49" s="281"/>
    </row>
    <row r="50" spans="1:13" ht="12.75" hidden="1" customHeight="1" outlineLevel="1" x14ac:dyDescent="0.2">
      <c r="A50" s="1" t="str">
        <f>""</f>
        <v/>
      </c>
    </row>
    <row r="51" spans="1:13" ht="12.75" hidden="1" customHeight="1" outlineLevel="1" x14ac:dyDescent="0.2">
      <c r="F51" s="9" t="str">
        <f>'(FnCalls 1)'!G6</f>
        <v>Q1 2009</v>
      </c>
      <c r="G51" s="10" t="str">
        <f>'(FnCalls 1)'!G7</f>
        <v>Q2 2009</v>
      </c>
      <c r="H51" s="10" t="str">
        <f>'(FnCalls 1)'!G8</f>
        <v>Q3 2009</v>
      </c>
      <c r="I51" s="10" t="str">
        <f>'(FnCalls 1)'!G9</f>
        <v>Q4 2009</v>
      </c>
      <c r="J51" s="10" t="str">
        <f>'(FnCalls 1)'!G10</f>
        <v>Q1 2010</v>
      </c>
      <c r="K51" s="10" t="str">
        <f>'(FnCalls 1)'!G11</f>
        <v>Q2 2010</v>
      </c>
      <c r="L51" s="10" t="str">
        <f>'(FnCalls 1)'!G12</f>
        <v>Q3 2010</v>
      </c>
      <c r="M51" s="11" t="str">
        <f>'(FnCalls 1)'!G13</f>
        <v>Q4 2010</v>
      </c>
    </row>
    <row r="52" spans="1:13" ht="12.75" hidden="1" customHeight="1" outlineLevel="1" x14ac:dyDescent="0.2">
      <c r="A52" s="12" t="str">
        <f>Labels!B86</f>
        <v>Variable Cost/U History</v>
      </c>
      <c r="B52" s="13" t="str">
        <f>Labels!B111</f>
        <v>Drill Press</v>
      </c>
      <c r="C52" s="14" t="str">
        <f>Labels!B100</f>
        <v>East</v>
      </c>
      <c r="D52" s="14"/>
      <c r="E52" s="15"/>
      <c r="F52" s="36">
        <f>0</f>
        <v>0</v>
      </c>
      <c r="G52" s="36">
        <f t="shared" ref="G52:M53" si="3">F52</f>
        <v>0</v>
      </c>
      <c r="H52" s="36">
        <f t="shared" si="3"/>
        <v>0</v>
      </c>
      <c r="I52" s="36">
        <f t="shared" si="3"/>
        <v>0</v>
      </c>
      <c r="J52" s="36">
        <f t="shared" si="3"/>
        <v>0</v>
      </c>
      <c r="K52" s="36">
        <f t="shared" si="3"/>
        <v>0</v>
      </c>
      <c r="L52" s="36">
        <f t="shared" si="3"/>
        <v>0</v>
      </c>
      <c r="M52" s="37">
        <f t="shared" si="3"/>
        <v>0</v>
      </c>
    </row>
    <row r="53" spans="1:13" ht="12.75" hidden="1" customHeight="1" outlineLevel="1" x14ac:dyDescent="0.2">
      <c r="A53" s="24"/>
      <c r="B53" s="25"/>
      <c r="C53" s="26" t="str">
        <f>Labels!B101</f>
        <v>West</v>
      </c>
      <c r="D53" s="26"/>
      <c r="E53" s="27"/>
      <c r="F53" s="40">
        <f>0</f>
        <v>0</v>
      </c>
      <c r="G53" s="40">
        <f t="shared" si="3"/>
        <v>0</v>
      </c>
      <c r="H53" s="40">
        <f t="shared" si="3"/>
        <v>0</v>
      </c>
      <c r="I53" s="40">
        <f t="shared" si="3"/>
        <v>0</v>
      </c>
      <c r="J53" s="40">
        <f t="shared" si="3"/>
        <v>0</v>
      </c>
      <c r="K53" s="40">
        <f t="shared" si="3"/>
        <v>0</v>
      </c>
      <c r="L53" s="40">
        <f t="shared" si="3"/>
        <v>0</v>
      </c>
      <c r="M53" s="41">
        <f t="shared" si="3"/>
        <v>0</v>
      </c>
    </row>
    <row r="54" spans="1:13" ht="12.75" hidden="1" customHeight="1" outlineLevel="1" x14ac:dyDescent="0.2"/>
    <row r="55" spans="1:13" ht="12.75" hidden="1" customHeight="1" outlineLevel="1" collapsed="1" x14ac:dyDescent="0.2"/>
    <row r="56" spans="1:13" ht="12.75" customHeight="1" collapsed="1" x14ac:dyDescent="0.2"/>
  </sheetData>
  <mergeCells count="11">
    <mergeCell ref="A6:F6"/>
    <mergeCell ref="A1:D1"/>
    <mergeCell ref="A2:D2"/>
    <mergeCell ref="A3:D3"/>
    <mergeCell ref="A4:D4"/>
    <mergeCell ref="A5:F5"/>
    <mergeCell ref="A7:F7"/>
    <mergeCell ref="A11:B11"/>
    <mergeCell ref="A25:B25"/>
    <mergeCell ref="A39:B39"/>
    <mergeCell ref="A49:C49"/>
  </mergeCells>
  <pageMargins left="0.25" right="0.25" top="0.5" bottom="0.5" header="0.5" footer="0.5"/>
  <pageSetup paperSize="9" fitToHeight="32767" orientation="landscape" horizontalDpi="300" verticalDpi="300"/>
  <headerFooter alignWithMargins="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I40"/>
  <sheetViews>
    <sheetView zoomScaleNormal="100" workbookViewId="0"/>
  </sheetViews>
  <sheetFormatPr defaultRowHeight="12.75" customHeight="1" outlineLevelRow="1" x14ac:dyDescent="0.2"/>
  <cols>
    <col min="1" max="1" width="18.140625" customWidth="1"/>
    <col min="2" max="9" width="12.42578125" customWidth="1"/>
  </cols>
  <sheetData>
    <row r="1" spans="1:9" ht="15.75" customHeight="1" x14ac:dyDescent="0.2">
      <c r="A1" s="282" t="str">
        <f>"Sales Plan, "&amp;YEAR('(FnCalls 1)'!A18-1)</f>
        <v>Sales Plan, 2011</v>
      </c>
      <c r="B1" s="282"/>
      <c r="C1" s="282"/>
      <c r="D1" s="282"/>
    </row>
    <row r="2" spans="1:9" ht="15.75" customHeight="1" x14ac:dyDescent="0.2">
      <c r="A2" s="282" t="str">
        <f>'History Input'!F8</f>
        <v>ABC Corp.</v>
      </c>
      <c r="B2" s="282"/>
      <c r="C2" s="282"/>
      <c r="D2" s="282"/>
    </row>
    <row r="3" spans="1:9" ht="15.75" customHeight="1" x14ac:dyDescent="0.2">
      <c r="A3" s="282" t="str">
        <f>"Plan Input"</f>
        <v>Plan Input</v>
      </c>
      <c r="B3" s="282"/>
      <c r="C3" s="282"/>
      <c r="D3" s="282"/>
    </row>
    <row r="4" spans="1:9" ht="15.75" customHeight="1" x14ac:dyDescent="0.2">
      <c r="A4" s="282" t="str">
        <f>""</f>
        <v/>
      </c>
      <c r="B4" s="282"/>
      <c r="C4" s="282"/>
      <c r="D4" s="282"/>
    </row>
    <row r="5" spans="1:9" ht="12.75" customHeight="1" x14ac:dyDescent="0.2">
      <c r="A5" s="280" t="str">
        <f>"Shaded cells are input cells. You can enter data in them."</f>
        <v>Shaded cells are input cells. You can enter data in them.</v>
      </c>
      <c r="B5" s="280"/>
      <c r="C5" s="280"/>
      <c r="D5" s="280"/>
      <c r="E5" s="280"/>
      <c r="F5" s="280"/>
    </row>
    <row r="6" spans="1:9" ht="12.75" customHeight="1" x14ac:dyDescent="0.2">
      <c r="A6" s="280" t="str">
        <f>"Formulas in shaded cells are starting suggestions. You can overwrite them."</f>
        <v>Formulas in shaded cells are starting suggestions. You can overwrite them.</v>
      </c>
      <c r="B6" s="280"/>
      <c r="C6" s="280"/>
      <c r="D6" s="280"/>
      <c r="E6" s="280"/>
      <c r="F6" s="280"/>
    </row>
    <row r="9" spans="1:9" ht="12.75" customHeight="1" x14ac:dyDescent="0.2">
      <c r="A9" s="2" t="str">
        <f>"Price List Plan"</f>
        <v>Price List Plan</v>
      </c>
    </row>
    <row r="10" spans="1:9" ht="12.75" hidden="1" customHeight="1" outlineLevel="1" x14ac:dyDescent="0.2">
      <c r="A10" s="1" t="str">
        <f>" "</f>
        <v xml:space="preserve"> </v>
      </c>
    </row>
    <row r="11" spans="1:9" ht="12.75" hidden="1" customHeight="1" outlineLevel="1" x14ac:dyDescent="0.2">
      <c r="F11" s="9" t="str">
        <f>'(FnCalls 1)'!G14</f>
        <v>Q1 2011</v>
      </c>
      <c r="G11" s="10" t="str">
        <f>'(FnCalls 1)'!G15</f>
        <v>Q2 2011</v>
      </c>
      <c r="H11" s="10" t="str">
        <f>'(FnCalls 1)'!G16</f>
        <v>Q3 2011</v>
      </c>
      <c r="I11" s="11" t="str">
        <f>'(FnCalls 1)'!G17</f>
        <v>Q4 2011</v>
      </c>
    </row>
    <row r="12" spans="1:9" ht="12.75" hidden="1" customHeight="1" outlineLevel="1" x14ac:dyDescent="0.2">
      <c r="A12" s="12" t="str">
        <f>Labels!B36</f>
        <v>List Price</v>
      </c>
      <c r="B12" s="13" t="str">
        <f>Labels!B111</f>
        <v>Drill Press</v>
      </c>
      <c r="C12" s="14" t="str">
        <f>Labels!B92</f>
        <v>Direct</v>
      </c>
      <c r="D12" s="14" t="str">
        <f>Labels!B100</f>
        <v>East</v>
      </c>
      <c r="E12" s="15"/>
      <c r="F12" s="36">
        <f>'Price History'!J11</f>
        <v>1</v>
      </c>
      <c r="G12" s="36">
        <f t="shared" ref="G12:I15" si="0">F12</f>
        <v>1</v>
      </c>
      <c r="H12" s="36">
        <f t="shared" si="0"/>
        <v>1</v>
      </c>
      <c r="I12" s="37">
        <f t="shared" si="0"/>
        <v>1</v>
      </c>
    </row>
    <row r="13" spans="1:9" ht="12.75" hidden="1" customHeight="1" outlineLevel="1" x14ac:dyDescent="0.2">
      <c r="A13" s="18"/>
      <c r="B13" s="19"/>
      <c r="C13" s="20"/>
      <c r="D13" s="20" t="str">
        <f>Labels!B101</f>
        <v>West</v>
      </c>
      <c r="E13" s="21"/>
      <c r="F13" s="38">
        <f>'Price History'!J12</f>
        <v>1</v>
      </c>
      <c r="G13" s="38">
        <f t="shared" si="0"/>
        <v>1</v>
      </c>
      <c r="H13" s="38">
        <f t="shared" si="0"/>
        <v>1</v>
      </c>
      <c r="I13" s="39">
        <f t="shared" si="0"/>
        <v>1</v>
      </c>
    </row>
    <row r="14" spans="1:9" ht="12.75" hidden="1" customHeight="1" outlineLevel="1" x14ac:dyDescent="0.2">
      <c r="A14" s="18"/>
      <c r="B14" s="19"/>
      <c r="C14" s="20" t="str">
        <f>Labels!B93</f>
        <v>Indirect</v>
      </c>
      <c r="D14" s="20" t="str">
        <f>Labels!B100</f>
        <v>East</v>
      </c>
      <c r="E14" s="21"/>
      <c r="F14" s="38">
        <f>'Price History'!J15</f>
        <v>1</v>
      </c>
      <c r="G14" s="38">
        <f t="shared" si="0"/>
        <v>1</v>
      </c>
      <c r="H14" s="38">
        <f t="shared" si="0"/>
        <v>1</v>
      </c>
      <c r="I14" s="39">
        <f t="shared" si="0"/>
        <v>1</v>
      </c>
    </row>
    <row r="15" spans="1:9" ht="12.75" hidden="1" customHeight="1" outlineLevel="1" x14ac:dyDescent="0.2">
      <c r="A15" s="24"/>
      <c r="B15" s="25"/>
      <c r="C15" s="26"/>
      <c r="D15" s="26" t="str">
        <f>Labels!B101</f>
        <v>West</v>
      </c>
      <c r="E15" s="27"/>
      <c r="F15" s="40">
        <f>'Price History'!J16</f>
        <v>1</v>
      </c>
      <c r="G15" s="40">
        <f t="shared" si="0"/>
        <v>1</v>
      </c>
      <c r="H15" s="40">
        <f t="shared" si="0"/>
        <v>1</v>
      </c>
      <c r="I15" s="41">
        <f t="shared" si="0"/>
        <v>1</v>
      </c>
    </row>
    <row r="16" spans="1:9" ht="12.75" hidden="1" customHeight="1" outlineLevel="1" x14ac:dyDescent="0.2"/>
    <row r="17" spans="1:9" ht="12.75" hidden="1" customHeight="1" outlineLevel="1" collapsed="1" x14ac:dyDescent="0.2"/>
    <row r="18" spans="1:9" ht="12.75" customHeight="1" collapsed="1" x14ac:dyDescent="0.2"/>
    <row r="19" spans="1:9" ht="12.75" customHeight="1" x14ac:dyDescent="0.2">
      <c r="A19" s="2" t="str">
        <f>"Price Discount Plan"</f>
        <v>Price Discount Plan</v>
      </c>
    </row>
    <row r="20" spans="1:9" ht="12.75" hidden="1" customHeight="1" outlineLevel="1" x14ac:dyDescent="0.2">
      <c r="A20" s="1" t="str">
        <f>" "</f>
        <v xml:space="preserve"> </v>
      </c>
    </row>
    <row r="21" spans="1:9" ht="12.75" hidden="1" customHeight="1" outlineLevel="1" x14ac:dyDescent="0.2">
      <c r="F21" s="9" t="str">
        <f>'(FnCalls 1)'!G14</f>
        <v>Q1 2011</v>
      </c>
      <c r="G21" s="10" t="str">
        <f>'(FnCalls 1)'!G15</f>
        <v>Q2 2011</v>
      </c>
      <c r="H21" s="10" t="str">
        <f>'(FnCalls 1)'!G16</f>
        <v>Q3 2011</v>
      </c>
      <c r="I21" s="11" t="str">
        <f>'(FnCalls 1)'!G17</f>
        <v>Q4 2011</v>
      </c>
    </row>
    <row r="22" spans="1:9" ht="12.75" hidden="1" customHeight="1" outlineLevel="1" x14ac:dyDescent="0.2">
      <c r="A22" s="12" t="str">
        <f>Labels!B32</f>
        <v>Price Discount %</v>
      </c>
      <c r="B22" s="13" t="str">
        <f>Labels!B111</f>
        <v>Drill Press</v>
      </c>
      <c r="C22" s="14" t="str">
        <f>Labels!B92</f>
        <v>Direct</v>
      </c>
      <c r="D22" s="14" t="str">
        <f>Labels!B100</f>
        <v>East</v>
      </c>
      <c r="E22" s="15" t="str">
        <f>Labels!B96</f>
        <v>Direct</v>
      </c>
      <c r="F22" s="42">
        <f>'Price History'!J46</f>
        <v>0</v>
      </c>
      <c r="G22" s="42">
        <f t="shared" ref="G22:I29" si="1">F22</f>
        <v>0</v>
      </c>
      <c r="H22" s="42">
        <f t="shared" si="1"/>
        <v>0</v>
      </c>
      <c r="I22" s="43">
        <f t="shared" si="1"/>
        <v>0</v>
      </c>
    </row>
    <row r="23" spans="1:9" ht="12.75" hidden="1" customHeight="1" outlineLevel="1" x14ac:dyDescent="0.2">
      <c r="A23" s="18"/>
      <c r="B23" s="19"/>
      <c r="C23" s="20"/>
      <c r="D23" s="20"/>
      <c r="E23" s="21" t="str">
        <f>Labels!B97</f>
        <v>Indirect</v>
      </c>
      <c r="F23" s="44">
        <f>'Price History'!J47</f>
        <v>0</v>
      </c>
      <c r="G23" s="44">
        <f t="shared" si="1"/>
        <v>0</v>
      </c>
      <c r="H23" s="44">
        <f t="shared" si="1"/>
        <v>0</v>
      </c>
      <c r="I23" s="45">
        <f t="shared" si="1"/>
        <v>0</v>
      </c>
    </row>
    <row r="24" spans="1:9" ht="12.75" hidden="1" customHeight="1" outlineLevel="1" x14ac:dyDescent="0.2">
      <c r="A24" s="18"/>
      <c r="B24" s="19"/>
      <c r="C24" s="20"/>
      <c r="D24" s="20" t="str">
        <f>Labels!B101</f>
        <v>West</v>
      </c>
      <c r="E24" s="21" t="str">
        <f>Labels!B96</f>
        <v>Direct</v>
      </c>
      <c r="F24" s="44">
        <f>'Price History'!J50</f>
        <v>0</v>
      </c>
      <c r="G24" s="44">
        <f t="shared" si="1"/>
        <v>0</v>
      </c>
      <c r="H24" s="44">
        <f t="shared" si="1"/>
        <v>0</v>
      </c>
      <c r="I24" s="45">
        <f t="shared" si="1"/>
        <v>0</v>
      </c>
    </row>
    <row r="25" spans="1:9" ht="12.75" hidden="1" customHeight="1" outlineLevel="1" x14ac:dyDescent="0.2">
      <c r="A25" s="18"/>
      <c r="B25" s="19"/>
      <c r="C25" s="20"/>
      <c r="D25" s="20"/>
      <c r="E25" s="21" t="str">
        <f>Labels!B97</f>
        <v>Indirect</v>
      </c>
      <c r="F25" s="44">
        <f>'Price History'!J51</f>
        <v>0</v>
      </c>
      <c r="G25" s="44">
        <f t="shared" si="1"/>
        <v>0</v>
      </c>
      <c r="H25" s="44">
        <f t="shared" si="1"/>
        <v>0</v>
      </c>
      <c r="I25" s="45">
        <f t="shared" si="1"/>
        <v>0</v>
      </c>
    </row>
    <row r="26" spans="1:9" ht="12.75" hidden="1" customHeight="1" outlineLevel="1" x14ac:dyDescent="0.2">
      <c r="A26" s="18"/>
      <c r="B26" s="19"/>
      <c r="C26" s="20" t="str">
        <f>Labels!B93</f>
        <v>Indirect</v>
      </c>
      <c r="D26" s="20" t="str">
        <f>Labels!B100</f>
        <v>East</v>
      </c>
      <c r="E26" s="21" t="str">
        <f>Labels!B96</f>
        <v>Direct</v>
      </c>
      <c r="F26" s="44">
        <f>'Price History'!J59</f>
        <v>0</v>
      </c>
      <c r="G26" s="44">
        <f t="shared" si="1"/>
        <v>0</v>
      </c>
      <c r="H26" s="44">
        <f t="shared" si="1"/>
        <v>0</v>
      </c>
      <c r="I26" s="45">
        <f t="shared" si="1"/>
        <v>0</v>
      </c>
    </row>
    <row r="27" spans="1:9" ht="12.75" hidden="1" customHeight="1" outlineLevel="1" x14ac:dyDescent="0.2">
      <c r="A27" s="18"/>
      <c r="B27" s="19"/>
      <c r="C27" s="20"/>
      <c r="D27" s="20"/>
      <c r="E27" s="21" t="str">
        <f>Labels!B97</f>
        <v>Indirect</v>
      </c>
      <c r="F27" s="44">
        <f>'Price History'!J60</f>
        <v>0</v>
      </c>
      <c r="G27" s="44">
        <f t="shared" si="1"/>
        <v>0</v>
      </c>
      <c r="H27" s="44">
        <f t="shared" si="1"/>
        <v>0</v>
      </c>
      <c r="I27" s="45">
        <f t="shared" si="1"/>
        <v>0</v>
      </c>
    </row>
    <row r="28" spans="1:9" ht="12.75" hidden="1" customHeight="1" outlineLevel="1" x14ac:dyDescent="0.2">
      <c r="A28" s="18"/>
      <c r="B28" s="19"/>
      <c r="C28" s="20"/>
      <c r="D28" s="20" t="str">
        <f>Labels!B101</f>
        <v>West</v>
      </c>
      <c r="E28" s="21" t="str">
        <f>Labels!B96</f>
        <v>Direct</v>
      </c>
      <c r="F28" s="44">
        <f>'Price History'!J63</f>
        <v>0</v>
      </c>
      <c r="G28" s="44">
        <f t="shared" si="1"/>
        <v>0</v>
      </c>
      <c r="H28" s="44">
        <f t="shared" si="1"/>
        <v>0</v>
      </c>
      <c r="I28" s="45">
        <f t="shared" si="1"/>
        <v>0</v>
      </c>
    </row>
    <row r="29" spans="1:9" ht="12.75" hidden="1" customHeight="1" outlineLevel="1" x14ac:dyDescent="0.2">
      <c r="A29" s="24"/>
      <c r="B29" s="25"/>
      <c r="C29" s="26"/>
      <c r="D29" s="26"/>
      <c r="E29" s="27" t="str">
        <f>Labels!B97</f>
        <v>Indirect</v>
      </c>
      <c r="F29" s="46">
        <f>'Price History'!J64</f>
        <v>0</v>
      </c>
      <c r="G29" s="46">
        <f t="shared" si="1"/>
        <v>0</v>
      </c>
      <c r="H29" s="46">
        <f t="shared" si="1"/>
        <v>0</v>
      </c>
      <c r="I29" s="47">
        <f t="shared" si="1"/>
        <v>0</v>
      </c>
    </row>
    <row r="30" spans="1:9" ht="12.75" hidden="1" customHeight="1" outlineLevel="1" x14ac:dyDescent="0.2"/>
    <row r="31" spans="1:9" ht="12.75" hidden="1" customHeight="1" outlineLevel="1" collapsed="1" x14ac:dyDescent="0.2"/>
    <row r="32" spans="1:9" ht="12.75" customHeight="1" collapsed="1" x14ac:dyDescent="0.2"/>
    <row r="33" spans="1:9" ht="12.75" customHeight="1" x14ac:dyDescent="0.2">
      <c r="A33" s="281" t="str">
        <f>"Variable Cost per Unit - Plan"</f>
        <v>Variable Cost per Unit - Plan</v>
      </c>
      <c r="B33" s="281"/>
    </row>
    <row r="34" spans="1:9" ht="12.75" hidden="1" customHeight="1" outlineLevel="1" x14ac:dyDescent="0.2">
      <c r="A34" s="1" t="str">
        <f>" "</f>
        <v xml:space="preserve"> </v>
      </c>
    </row>
    <row r="35" spans="1:9" ht="12.75" hidden="1" customHeight="1" outlineLevel="1" x14ac:dyDescent="0.2">
      <c r="F35" s="9" t="str">
        <f>'(FnCalls 1)'!G14</f>
        <v>Q1 2011</v>
      </c>
      <c r="G35" s="10" t="str">
        <f>'(FnCalls 1)'!G15</f>
        <v>Q2 2011</v>
      </c>
      <c r="H35" s="10" t="str">
        <f>'(FnCalls 1)'!G16</f>
        <v>Q3 2011</v>
      </c>
      <c r="I35" s="11" t="str">
        <f>'(FnCalls 1)'!G17</f>
        <v>Q4 2011</v>
      </c>
    </row>
    <row r="36" spans="1:9" ht="12.75" hidden="1" customHeight="1" outlineLevel="1" x14ac:dyDescent="0.2">
      <c r="A36" s="12" t="str">
        <f>Labels!B87</f>
        <v>Var Cost / U Plan</v>
      </c>
      <c r="B36" s="13" t="str">
        <f>Labels!B111</f>
        <v>Drill Press</v>
      </c>
      <c r="C36" s="14" t="str">
        <f>Labels!B100</f>
        <v>East</v>
      </c>
      <c r="D36" s="14"/>
      <c r="E36" s="15"/>
      <c r="F36" s="36">
        <f>'(Other Variables)'!I242</f>
        <v>0</v>
      </c>
      <c r="G36" s="36">
        <f t="shared" ref="G36:I37" si="2">F36</f>
        <v>0</v>
      </c>
      <c r="H36" s="36">
        <f t="shared" si="2"/>
        <v>0</v>
      </c>
      <c r="I36" s="37">
        <f t="shared" si="2"/>
        <v>0</v>
      </c>
    </row>
    <row r="37" spans="1:9" ht="12.75" hidden="1" customHeight="1" outlineLevel="1" x14ac:dyDescent="0.2">
      <c r="A37" s="24"/>
      <c r="B37" s="25"/>
      <c r="C37" s="26" t="str">
        <f>Labels!B101</f>
        <v>West</v>
      </c>
      <c r="D37" s="26"/>
      <c r="E37" s="27"/>
      <c r="F37" s="40">
        <f>'(Other Variables)'!I243</f>
        <v>0</v>
      </c>
      <c r="G37" s="40">
        <f t="shared" si="2"/>
        <v>0</v>
      </c>
      <c r="H37" s="40">
        <f t="shared" si="2"/>
        <v>0</v>
      </c>
      <c r="I37" s="41">
        <f t="shared" si="2"/>
        <v>0</v>
      </c>
    </row>
    <row r="38" spans="1:9" ht="12.75" hidden="1" customHeight="1" outlineLevel="1" x14ac:dyDescent="0.2"/>
    <row r="39" spans="1:9" ht="12.75" hidden="1" customHeight="1" outlineLevel="1" collapsed="1" x14ac:dyDescent="0.2"/>
    <row r="40" spans="1:9" ht="12.75" customHeight="1" collapsed="1" x14ac:dyDescent="0.2"/>
  </sheetData>
  <mergeCells count="7">
    <mergeCell ref="A33:B33"/>
    <mergeCell ref="A1:D1"/>
    <mergeCell ref="A2:D2"/>
    <mergeCell ref="A3:D3"/>
    <mergeCell ref="A4:D4"/>
    <mergeCell ref="A5:F5"/>
    <mergeCell ref="A6:F6"/>
  </mergeCells>
  <pageMargins left="0.25" right="0.25" top="0.5" bottom="0.5" header="0.5" footer="0.5"/>
  <pageSetup paperSize="9" fitToHeight="32767" orientation="landscape" horizontalDpi="300" verticalDpi="300"/>
  <headerFooter alignWithMargins="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K212"/>
  <sheetViews>
    <sheetView zoomScaleNormal="100" workbookViewId="0"/>
  </sheetViews>
  <sheetFormatPr defaultRowHeight="12.75" customHeight="1" outlineLevelRow="1" x14ac:dyDescent="0.2"/>
  <cols>
    <col min="1" max="1" width="15" customWidth="1"/>
    <col min="2" max="11" width="12.42578125" customWidth="1"/>
  </cols>
  <sheetData>
    <row r="1" spans="1:11" ht="15.75" customHeight="1" x14ac:dyDescent="0.2">
      <c r="A1" s="282" t="str">
        <f>"Sales Plan, "&amp;YEAR('(FnCalls 1)'!A18-1)</f>
        <v>Sales Plan, 2011</v>
      </c>
      <c r="B1" s="282"/>
      <c r="C1" s="282"/>
      <c r="D1" s="282"/>
    </row>
    <row r="2" spans="1:11" ht="15.75" customHeight="1" x14ac:dyDescent="0.2">
      <c r="A2" s="282" t="str">
        <f>'History Input'!F8</f>
        <v>ABC Corp.</v>
      </c>
      <c r="B2" s="282"/>
      <c r="C2" s="282"/>
      <c r="D2" s="282"/>
    </row>
    <row r="3" spans="1:11" ht="15.75" customHeight="1" x14ac:dyDescent="0.2">
      <c r="A3" s="282" t="str">
        <f>"Price History"</f>
        <v>Price History</v>
      </c>
      <c r="B3" s="282"/>
      <c r="C3" s="282"/>
      <c r="D3" s="282"/>
    </row>
    <row r="4" spans="1:11" ht="15.75" customHeight="1" x14ac:dyDescent="0.2">
      <c r="A4" s="282" t="str">
        <f>""</f>
        <v/>
      </c>
      <c r="B4" s="282"/>
      <c r="C4" s="282"/>
      <c r="D4" s="282"/>
    </row>
    <row r="5" spans="1:11" ht="12.75" customHeight="1" x14ac:dyDescent="0.2">
      <c r="A5" s="281" t="str">
        <f>"Price List History"</f>
        <v>Price List History</v>
      </c>
      <c r="B5" s="281"/>
      <c r="C5" s="281"/>
    </row>
    <row r="6" spans="1:11" ht="12.75" hidden="1" customHeight="1" outlineLevel="1" x14ac:dyDescent="0.2">
      <c r="A6" s="1" t="str">
        <f>" "</f>
        <v xml:space="preserve"> </v>
      </c>
    </row>
    <row r="7" spans="1:11" ht="12.75" hidden="1" customHeight="1" outlineLevel="1" x14ac:dyDescent="0.2">
      <c r="B7" s="9" t="str">
        <f>'(FnCalls 1)'!G6</f>
        <v>Q1 2009</v>
      </c>
      <c r="C7" s="10" t="str">
        <f>'(FnCalls 1)'!G7</f>
        <v>Q2 2009</v>
      </c>
      <c r="D7" s="10" t="str">
        <f>'(FnCalls 1)'!G8</f>
        <v>Q3 2009</v>
      </c>
      <c r="E7" s="10" t="str">
        <f>'(FnCalls 1)'!G9</f>
        <v>Q4 2009</v>
      </c>
      <c r="F7" s="48" t="str">
        <f>'(FnCalls 1)'!H6</f>
        <v>2009</v>
      </c>
      <c r="G7" s="10" t="str">
        <f>'(FnCalls 1)'!G10</f>
        <v>Q1 2010</v>
      </c>
      <c r="H7" s="10" t="str">
        <f>'(FnCalls 1)'!G11</f>
        <v>Q2 2010</v>
      </c>
      <c r="I7" s="10" t="str">
        <f>'(FnCalls 1)'!G12</f>
        <v>Q3 2010</v>
      </c>
      <c r="J7" s="10" t="str">
        <f>'(FnCalls 1)'!G13</f>
        <v>Q4 2010</v>
      </c>
      <c r="K7" s="48" t="str">
        <f>'(FnCalls 1)'!H10</f>
        <v>2010</v>
      </c>
    </row>
    <row r="8" spans="1:11" ht="12.75" hidden="1" customHeight="1" outlineLevel="1" x14ac:dyDescent="0.2">
      <c r="A8" s="49" t="str">
        <f>Labels!B34</f>
        <v>List Price</v>
      </c>
      <c r="B8" s="50"/>
      <c r="C8" s="50"/>
      <c r="D8" s="50"/>
      <c r="E8" s="50"/>
      <c r="F8" s="51"/>
      <c r="G8" s="50"/>
      <c r="H8" s="50"/>
      <c r="I8" s="50"/>
      <c r="J8" s="50"/>
      <c r="K8" s="51"/>
    </row>
    <row r="9" spans="1:11" ht="12.75" hidden="1" customHeight="1" outlineLevel="1" x14ac:dyDescent="0.2">
      <c r="A9" s="52" t="str">
        <f>"   "&amp;Labels!B111</f>
        <v xml:space="preserve">   Drill Press</v>
      </c>
      <c r="B9" s="53"/>
      <c r="C9" s="53"/>
      <c r="D9" s="53"/>
      <c r="E9" s="53"/>
      <c r="F9" s="54"/>
      <c r="G9" s="53"/>
      <c r="H9" s="53"/>
      <c r="I9" s="53"/>
      <c r="J9" s="53"/>
      <c r="K9" s="54"/>
    </row>
    <row r="10" spans="1:11" ht="12.75" hidden="1" customHeight="1" outlineLevel="1" x14ac:dyDescent="0.2">
      <c r="A10" s="55" t="str">
        <f>"      "&amp;Labels!B92</f>
        <v xml:space="preserve">      Direct</v>
      </c>
      <c r="B10" s="56"/>
      <c r="C10" s="56"/>
      <c r="D10" s="56"/>
      <c r="E10" s="56"/>
      <c r="F10" s="54"/>
      <c r="G10" s="56"/>
      <c r="H10" s="56"/>
      <c r="I10" s="56"/>
      <c r="J10" s="56"/>
      <c r="K10" s="54"/>
    </row>
    <row r="11" spans="1:11" ht="12.75" hidden="1" customHeight="1" outlineLevel="1" x14ac:dyDescent="0.2">
      <c r="A11" s="55" t="str">
        <f>"         "&amp;Labels!B100</f>
        <v xml:space="preserve">         East</v>
      </c>
      <c r="B11" s="56">
        <f>'History Input'!F42</f>
        <v>1</v>
      </c>
      <c r="C11" s="56">
        <f>'History Input'!G42</f>
        <v>1</v>
      </c>
      <c r="D11" s="56">
        <f>'History Input'!H42</f>
        <v>1</v>
      </c>
      <c r="E11" s="56">
        <f>'History Input'!I42</f>
        <v>1</v>
      </c>
      <c r="F11" s="54">
        <f>IF(SUM('Sales History'!B102:E102)=0,0,SUM('(Other Variables)'!B348:E348)/SUM('Sales History'!B102:E102))</f>
        <v>0</v>
      </c>
      <c r="G11" s="56">
        <f>'History Input'!J42</f>
        <v>1</v>
      </c>
      <c r="H11" s="56">
        <f>'History Input'!K42</f>
        <v>1</v>
      </c>
      <c r="I11" s="56">
        <f>'History Input'!L42</f>
        <v>1</v>
      </c>
      <c r="J11" s="56">
        <f>'History Input'!M42</f>
        <v>1</v>
      </c>
      <c r="K11" s="54">
        <f>IF(SUM('Sales History'!G102:J102)=0,0,SUM('(Other Variables)'!F348:I348)/SUM('Sales History'!G102:J102))</f>
        <v>0</v>
      </c>
    </row>
    <row r="12" spans="1:11" ht="12.75" hidden="1" customHeight="1" outlineLevel="1" x14ac:dyDescent="0.2">
      <c r="A12" s="55" t="str">
        <f>"         "&amp;Labels!B101</f>
        <v xml:space="preserve">         West</v>
      </c>
      <c r="B12" s="56">
        <f>'History Input'!F43</f>
        <v>1</v>
      </c>
      <c r="C12" s="56">
        <f>'History Input'!G43</f>
        <v>1</v>
      </c>
      <c r="D12" s="56">
        <f>'History Input'!H43</f>
        <v>1</v>
      </c>
      <c r="E12" s="56">
        <f>'History Input'!I43</f>
        <v>1</v>
      </c>
      <c r="F12" s="54">
        <f>IF(SUM('Sales History'!B115:E115)=0,0,SUM('(Other Variables)'!B361:E361)/SUM('Sales History'!B115:E115))</f>
        <v>0</v>
      </c>
      <c r="G12" s="56">
        <f>'History Input'!J43</f>
        <v>1</v>
      </c>
      <c r="H12" s="56">
        <f>'History Input'!K43</f>
        <v>1</v>
      </c>
      <c r="I12" s="56">
        <f>'History Input'!L43</f>
        <v>1</v>
      </c>
      <c r="J12" s="56">
        <f>'History Input'!M43</f>
        <v>1</v>
      </c>
      <c r="K12" s="54">
        <f>IF(SUM('Sales History'!G115:J115)=0,0,SUM('(Other Variables)'!F361:I361)/SUM('Sales History'!G115:J115))</f>
        <v>0</v>
      </c>
    </row>
    <row r="13" spans="1:11" ht="12.75" hidden="1" customHeight="1" outlineLevel="1" x14ac:dyDescent="0.2">
      <c r="A13" s="55" t="str">
        <f>"         "&amp;Labels!C99</f>
        <v xml:space="preserve">         Total</v>
      </c>
      <c r="B13" s="56">
        <f>IF('Sales History'!B128=0,0,'(Other Variables)'!B374/'Sales History'!B128)</f>
        <v>0</v>
      </c>
      <c r="C13" s="56">
        <f>IF('Sales History'!C128=0,0,'(Other Variables)'!C374/'Sales History'!C128)</f>
        <v>0</v>
      </c>
      <c r="D13" s="56">
        <f>IF('Sales History'!D128=0,0,'(Other Variables)'!D374/'Sales History'!D128)</f>
        <v>0</v>
      </c>
      <c r="E13" s="56">
        <f>IF('Sales History'!E128=0,0,'(Other Variables)'!E374/'Sales History'!E128)</f>
        <v>0</v>
      </c>
      <c r="F13" s="54">
        <f>IF(SUM('Sales History'!B128:E128)=0,0,SUM('(Other Variables)'!B374:E374)/SUM('Sales History'!B128:E128))</f>
        <v>0</v>
      </c>
      <c r="G13" s="56">
        <f>IF('Sales History'!G128=0,0,'(Other Variables)'!F374/'Sales History'!G128)</f>
        <v>0</v>
      </c>
      <c r="H13" s="56">
        <f>IF('Sales History'!H128=0,0,'(Other Variables)'!G374/'Sales History'!H128)</f>
        <v>0</v>
      </c>
      <c r="I13" s="56">
        <f>IF('Sales History'!I128=0,0,'(Other Variables)'!H374/'Sales History'!I128)</f>
        <v>0</v>
      </c>
      <c r="J13" s="56">
        <f>IF('Sales History'!J128=0,0,'(Other Variables)'!I374/'Sales History'!J128)</f>
        <v>0</v>
      </c>
      <c r="K13" s="54">
        <f>IF(SUM('Sales History'!G128:J128)=0,0,SUM('(Other Variables)'!F374:I374)/SUM('Sales History'!G128:J128))</f>
        <v>0</v>
      </c>
    </row>
    <row r="14" spans="1:11" ht="12.75" hidden="1" customHeight="1" outlineLevel="1" x14ac:dyDescent="0.2">
      <c r="A14" s="55" t="str">
        <f>"      "&amp;Labels!B93</f>
        <v xml:space="preserve">      Indirect</v>
      </c>
      <c r="B14" s="56"/>
      <c r="C14" s="56"/>
      <c r="D14" s="56"/>
      <c r="E14" s="56"/>
      <c r="F14" s="54"/>
      <c r="G14" s="56"/>
      <c r="H14" s="56"/>
      <c r="I14" s="56"/>
      <c r="J14" s="56"/>
      <c r="K14" s="54"/>
    </row>
    <row r="15" spans="1:11" ht="12.75" hidden="1" customHeight="1" outlineLevel="1" x14ac:dyDescent="0.2">
      <c r="A15" s="55" t="str">
        <f>"         "&amp;Labels!B100</f>
        <v xml:space="preserve">         East</v>
      </c>
      <c r="B15" s="56">
        <f>'History Input'!F44</f>
        <v>1</v>
      </c>
      <c r="C15" s="56">
        <f>'History Input'!G44</f>
        <v>1</v>
      </c>
      <c r="D15" s="56">
        <f>'History Input'!H44</f>
        <v>1</v>
      </c>
      <c r="E15" s="56">
        <f>'History Input'!I44</f>
        <v>1</v>
      </c>
      <c r="F15" s="54">
        <f>IF(SUM('Sales History'!B106:E106)=0,0,SUM('(Other Variables)'!B352:E352)/SUM('Sales History'!B106:E106))</f>
        <v>0</v>
      </c>
      <c r="G15" s="56">
        <f>'History Input'!J44</f>
        <v>1</v>
      </c>
      <c r="H15" s="56">
        <f>'History Input'!K44</f>
        <v>1</v>
      </c>
      <c r="I15" s="56">
        <f>'History Input'!L44</f>
        <v>1</v>
      </c>
      <c r="J15" s="56">
        <f>'History Input'!M44</f>
        <v>1</v>
      </c>
      <c r="K15" s="54">
        <f>IF(SUM('Sales History'!G106:J106)=0,0,SUM('(Other Variables)'!F352:I352)/SUM('Sales History'!G106:J106))</f>
        <v>0</v>
      </c>
    </row>
    <row r="16" spans="1:11" ht="12.75" hidden="1" customHeight="1" outlineLevel="1" x14ac:dyDescent="0.2">
      <c r="A16" s="55" t="str">
        <f>"         "&amp;Labels!B101</f>
        <v xml:space="preserve">         West</v>
      </c>
      <c r="B16" s="56">
        <f>'History Input'!F45</f>
        <v>1</v>
      </c>
      <c r="C16" s="56">
        <f>'History Input'!G45</f>
        <v>1</v>
      </c>
      <c r="D16" s="56">
        <f>'History Input'!H45</f>
        <v>1</v>
      </c>
      <c r="E16" s="56">
        <f>'History Input'!I45</f>
        <v>1</v>
      </c>
      <c r="F16" s="54">
        <f>IF(SUM('Sales History'!B119:E119)=0,0,SUM('(Other Variables)'!B365:E365)/SUM('Sales History'!B119:E119))</f>
        <v>0</v>
      </c>
      <c r="G16" s="56">
        <f>'History Input'!J45</f>
        <v>1</v>
      </c>
      <c r="H16" s="56">
        <f>'History Input'!K45</f>
        <v>1</v>
      </c>
      <c r="I16" s="56">
        <f>'History Input'!L45</f>
        <v>1</v>
      </c>
      <c r="J16" s="56">
        <f>'History Input'!M45</f>
        <v>1</v>
      </c>
      <c r="K16" s="54">
        <f>IF(SUM('Sales History'!G119:J119)=0,0,SUM('(Other Variables)'!F365:I365)/SUM('Sales History'!G119:J119))</f>
        <v>0</v>
      </c>
    </row>
    <row r="17" spans="1:11" ht="12.75" hidden="1" customHeight="1" outlineLevel="1" x14ac:dyDescent="0.2">
      <c r="A17" s="55" t="str">
        <f>"         "&amp;Labels!C99</f>
        <v xml:space="preserve">         Total</v>
      </c>
      <c r="B17" s="56">
        <f>IF('Sales History'!B132=0,0,'(Other Variables)'!B378/'Sales History'!B132)</f>
        <v>0</v>
      </c>
      <c r="C17" s="56">
        <f>IF('Sales History'!C132=0,0,'(Other Variables)'!C378/'Sales History'!C132)</f>
        <v>0</v>
      </c>
      <c r="D17" s="56">
        <f>IF('Sales History'!D132=0,0,'(Other Variables)'!D378/'Sales History'!D132)</f>
        <v>0</v>
      </c>
      <c r="E17" s="56">
        <f>IF('Sales History'!E132=0,0,'(Other Variables)'!E378/'Sales History'!E132)</f>
        <v>0</v>
      </c>
      <c r="F17" s="54">
        <f>IF(SUM('Sales History'!B132:E132)=0,0,SUM('(Other Variables)'!B378:E378)/SUM('Sales History'!B132:E132))</f>
        <v>0</v>
      </c>
      <c r="G17" s="56">
        <f>IF('Sales History'!G132=0,0,'(Other Variables)'!F378/'Sales History'!G132)</f>
        <v>0</v>
      </c>
      <c r="H17" s="56">
        <f>IF('Sales History'!H132=0,0,'(Other Variables)'!G378/'Sales History'!H132)</f>
        <v>0</v>
      </c>
      <c r="I17" s="56">
        <f>IF('Sales History'!I132=0,0,'(Other Variables)'!H378/'Sales History'!I132)</f>
        <v>0</v>
      </c>
      <c r="J17" s="56">
        <f>IF('Sales History'!J132=0,0,'(Other Variables)'!I378/'Sales History'!J132)</f>
        <v>0</v>
      </c>
      <c r="K17" s="54">
        <f>IF(SUM('Sales History'!G132:J132)=0,0,SUM('(Other Variables)'!F378:I378)/SUM('Sales History'!G132:J132))</f>
        <v>0</v>
      </c>
    </row>
    <row r="18" spans="1:11" ht="12.75" hidden="1" customHeight="1" outlineLevel="1" x14ac:dyDescent="0.2">
      <c r="A18" s="52" t="str">
        <f>"      "&amp;Labels!C91</f>
        <v xml:space="preserve">      Total</v>
      </c>
      <c r="B18" s="53">
        <f>IF('Sales History'!B124=0,0,'(Other Variables)'!B370/'Sales History'!B124)</f>
        <v>0</v>
      </c>
      <c r="C18" s="53">
        <f>IF('Sales History'!C124=0,0,'(Other Variables)'!C370/'Sales History'!C124)</f>
        <v>0</v>
      </c>
      <c r="D18" s="53">
        <f>IF('Sales History'!D124=0,0,'(Other Variables)'!D370/'Sales History'!D124)</f>
        <v>0</v>
      </c>
      <c r="E18" s="53">
        <f>IF('Sales History'!E124=0,0,'(Other Variables)'!E370/'Sales History'!E124)</f>
        <v>0</v>
      </c>
      <c r="F18" s="54">
        <f>IF(SUM('Sales History'!B124:E124)=0,0,SUM('(Other Variables)'!B370:E370)/SUM('Sales History'!B124:E124))</f>
        <v>0</v>
      </c>
      <c r="G18" s="53">
        <f>IF('Sales History'!G124=0,0,'(Other Variables)'!F370/'Sales History'!G124)</f>
        <v>0</v>
      </c>
      <c r="H18" s="53">
        <f>IF('Sales History'!H124=0,0,'(Other Variables)'!G370/'Sales History'!H124)</f>
        <v>0</v>
      </c>
      <c r="I18" s="53">
        <f>IF('Sales History'!I124=0,0,'(Other Variables)'!H370/'Sales History'!I124)</f>
        <v>0</v>
      </c>
      <c r="J18" s="53">
        <f>IF('Sales History'!J124=0,0,'(Other Variables)'!I370/'Sales History'!J124)</f>
        <v>0</v>
      </c>
      <c r="K18" s="54">
        <f>IF(SUM('Sales History'!G124:J124)=0,0,SUM('(Other Variables)'!F370:I370)/SUM('Sales History'!G124:J124))</f>
        <v>0</v>
      </c>
    </row>
    <row r="19" spans="1:11" ht="12.75" hidden="1" customHeight="1" outlineLevel="1" x14ac:dyDescent="0.2">
      <c r="A19" s="55" t="str">
        <f>"         "&amp;Labels!B100</f>
        <v xml:space="preserve">         East</v>
      </c>
      <c r="B19" s="56">
        <f>IF('Sales History'!B107=0,0,'(Other Variables)'!B353/'Sales History'!B107)</f>
        <v>0</v>
      </c>
      <c r="C19" s="56">
        <f>IF('Sales History'!C107=0,0,'(Other Variables)'!C353/'Sales History'!C107)</f>
        <v>0</v>
      </c>
      <c r="D19" s="56">
        <f>IF('Sales History'!D107=0,0,'(Other Variables)'!D353/'Sales History'!D107)</f>
        <v>0</v>
      </c>
      <c r="E19" s="56">
        <f>IF('Sales History'!E107=0,0,'(Other Variables)'!E353/'Sales History'!E107)</f>
        <v>0</v>
      </c>
      <c r="F19" s="54">
        <f>IF(SUM('Sales History'!B107:E107)=0,0,SUM('(Other Variables)'!B353:E353)/SUM('Sales History'!B107:E107))</f>
        <v>0</v>
      </c>
      <c r="G19" s="56">
        <f>IF('Sales History'!G107=0,0,'(Other Variables)'!F353/'Sales History'!G107)</f>
        <v>0</v>
      </c>
      <c r="H19" s="56">
        <f>IF('Sales History'!H107=0,0,'(Other Variables)'!G353/'Sales History'!H107)</f>
        <v>0</v>
      </c>
      <c r="I19" s="56">
        <f>IF('Sales History'!I107=0,0,'(Other Variables)'!H353/'Sales History'!I107)</f>
        <v>0</v>
      </c>
      <c r="J19" s="56">
        <f>IF('Sales History'!J107=0,0,'(Other Variables)'!I353/'Sales History'!J107)</f>
        <v>0</v>
      </c>
      <c r="K19" s="54">
        <f>IF(SUM('Sales History'!G107:J107)=0,0,SUM('(Other Variables)'!F353:I353)/SUM('Sales History'!G107:J107))</f>
        <v>0</v>
      </c>
    </row>
    <row r="20" spans="1:11" ht="12.75" hidden="1" customHeight="1" outlineLevel="1" x14ac:dyDescent="0.2">
      <c r="A20" s="55" t="str">
        <f>"         "&amp;Labels!B101</f>
        <v xml:space="preserve">         West</v>
      </c>
      <c r="B20" s="56">
        <f>IF('Sales History'!B120=0,0,'(Other Variables)'!B366/'Sales History'!B120)</f>
        <v>0</v>
      </c>
      <c r="C20" s="56">
        <f>IF('Sales History'!C120=0,0,'(Other Variables)'!C366/'Sales History'!C120)</f>
        <v>0</v>
      </c>
      <c r="D20" s="56">
        <f>IF('Sales History'!D120=0,0,'(Other Variables)'!D366/'Sales History'!D120)</f>
        <v>0</v>
      </c>
      <c r="E20" s="56">
        <f>IF('Sales History'!E120=0,0,'(Other Variables)'!E366/'Sales History'!E120)</f>
        <v>0</v>
      </c>
      <c r="F20" s="54">
        <f>IF(SUM('Sales History'!B120:E120)=0,0,SUM('(Other Variables)'!B366:E366)/SUM('Sales History'!B120:E120))</f>
        <v>0</v>
      </c>
      <c r="G20" s="56">
        <f>IF('Sales History'!G120=0,0,'(Other Variables)'!F366/'Sales History'!G120)</f>
        <v>0</v>
      </c>
      <c r="H20" s="56">
        <f>IF('Sales History'!H120=0,0,'(Other Variables)'!G366/'Sales History'!H120)</f>
        <v>0</v>
      </c>
      <c r="I20" s="56">
        <f>IF('Sales History'!I120=0,0,'(Other Variables)'!H366/'Sales History'!I120)</f>
        <v>0</v>
      </c>
      <c r="J20" s="56">
        <f>IF('Sales History'!J120=0,0,'(Other Variables)'!I366/'Sales History'!J120)</f>
        <v>0</v>
      </c>
      <c r="K20" s="54">
        <f>IF(SUM('Sales History'!G120:J120)=0,0,SUM('(Other Variables)'!F366:I366)/SUM('Sales History'!G120:J120))</f>
        <v>0</v>
      </c>
    </row>
    <row r="21" spans="1:11" ht="12.75" hidden="1" customHeight="1" outlineLevel="1" x14ac:dyDescent="0.2">
      <c r="A21" s="55" t="str">
        <f>"         "&amp;Labels!C99</f>
        <v xml:space="preserve">         Total</v>
      </c>
      <c r="B21" s="56">
        <f>IF('Sales History'!B124=0,0,'(Other Variables)'!B370/'Sales History'!B124)</f>
        <v>0</v>
      </c>
      <c r="C21" s="56">
        <f>IF('Sales History'!C124=0,0,'(Other Variables)'!C370/'Sales History'!C124)</f>
        <v>0</v>
      </c>
      <c r="D21" s="56">
        <f>IF('Sales History'!D124=0,0,'(Other Variables)'!D370/'Sales History'!D124)</f>
        <v>0</v>
      </c>
      <c r="E21" s="56">
        <f>IF('Sales History'!E124=0,0,'(Other Variables)'!E370/'Sales History'!E124)</f>
        <v>0</v>
      </c>
      <c r="F21" s="54">
        <f>IF(SUM('Sales History'!B124:E124)=0,0,SUM('(Other Variables)'!B370:E370)/SUM('Sales History'!B124:E124))</f>
        <v>0</v>
      </c>
      <c r="G21" s="56">
        <f>IF('Sales History'!G124=0,0,'(Other Variables)'!F370/'Sales History'!G124)</f>
        <v>0</v>
      </c>
      <c r="H21" s="56">
        <f>IF('Sales History'!H124=0,0,'(Other Variables)'!G370/'Sales History'!H124)</f>
        <v>0</v>
      </c>
      <c r="I21" s="56">
        <f>IF('Sales History'!I124=0,0,'(Other Variables)'!H370/'Sales History'!I124)</f>
        <v>0</v>
      </c>
      <c r="J21" s="56">
        <f>IF('Sales History'!J124=0,0,'(Other Variables)'!I370/'Sales History'!J124)</f>
        <v>0</v>
      </c>
      <c r="K21" s="54">
        <f>IF(SUM('Sales History'!G124:J124)=0,0,SUM('(Other Variables)'!F370:I370)/SUM('Sales History'!G124:J124))</f>
        <v>0</v>
      </c>
    </row>
    <row r="22" spans="1:11" ht="12.75" hidden="1" customHeight="1" outlineLevel="1" x14ac:dyDescent="0.2">
      <c r="A22" s="57" t="str">
        <f>"   "&amp;Labels!C110</f>
        <v xml:space="preserve">   Total</v>
      </c>
      <c r="B22" s="58">
        <f>IF('Sales History'!B137=0,0,'(Other Variables)'!B383/'Sales History'!B137)</f>
        <v>0</v>
      </c>
      <c r="C22" s="58">
        <f>IF('Sales History'!C137=0,0,'(Other Variables)'!C383/'Sales History'!C137)</f>
        <v>0</v>
      </c>
      <c r="D22" s="58">
        <f>IF('Sales History'!D137=0,0,'(Other Variables)'!D383/'Sales History'!D137)</f>
        <v>0</v>
      </c>
      <c r="E22" s="58">
        <f>IF('Sales History'!E137=0,0,'(Other Variables)'!E383/'Sales History'!E137)</f>
        <v>0</v>
      </c>
      <c r="F22" s="54">
        <f>IF(SUM('Sales History'!B137:E137)=0,0,SUM('(Other Variables)'!B383:E383)/SUM('Sales History'!B137:E137))</f>
        <v>0</v>
      </c>
      <c r="G22" s="58">
        <f>IF('Sales History'!G137=0,0,'(Other Variables)'!F383/'Sales History'!G137)</f>
        <v>0</v>
      </c>
      <c r="H22" s="58">
        <f>IF('Sales History'!H137=0,0,'(Other Variables)'!G383/'Sales History'!H137)</f>
        <v>0</v>
      </c>
      <c r="I22" s="58">
        <f>IF('Sales History'!I137=0,0,'(Other Variables)'!H383/'Sales History'!I137)</f>
        <v>0</v>
      </c>
      <c r="J22" s="58">
        <f>IF('Sales History'!J137=0,0,'(Other Variables)'!I383/'Sales History'!J137)</f>
        <v>0</v>
      </c>
      <c r="K22" s="54">
        <f>IF(SUM('Sales History'!G137:J137)=0,0,SUM('(Other Variables)'!F383:I383)/SUM('Sales History'!G137:J137))</f>
        <v>0</v>
      </c>
    </row>
    <row r="23" spans="1:11" ht="12.75" hidden="1" customHeight="1" outlineLevel="1" x14ac:dyDescent="0.2">
      <c r="A23" s="55" t="str">
        <f>"      "&amp;Labels!B92</f>
        <v xml:space="preserve">      Direct</v>
      </c>
      <c r="B23" s="56"/>
      <c r="C23" s="56"/>
      <c r="D23" s="56"/>
      <c r="E23" s="56"/>
      <c r="F23" s="54"/>
      <c r="G23" s="56"/>
      <c r="H23" s="56"/>
      <c r="I23" s="56"/>
      <c r="J23" s="56"/>
      <c r="K23" s="54"/>
    </row>
    <row r="24" spans="1:11" ht="12.75" hidden="1" customHeight="1" outlineLevel="1" x14ac:dyDescent="0.2">
      <c r="A24" s="55" t="str">
        <f>"         "&amp;Labels!B100</f>
        <v xml:space="preserve">         East</v>
      </c>
      <c r="B24" s="56">
        <f>IF('Sales History'!B142=0,0,'(Other Variables)'!B388/'Sales History'!B142)</f>
        <v>0</v>
      </c>
      <c r="C24" s="56">
        <f>IF('Sales History'!C142=0,0,'(Other Variables)'!C388/'Sales History'!C142)</f>
        <v>0</v>
      </c>
      <c r="D24" s="56">
        <f>IF('Sales History'!D142=0,0,'(Other Variables)'!D388/'Sales History'!D142)</f>
        <v>0</v>
      </c>
      <c r="E24" s="56">
        <f>IF('Sales History'!E142=0,0,'(Other Variables)'!E388/'Sales History'!E142)</f>
        <v>0</v>
      </c>
      <c r="F24" s="54">
        <f>IF(SUM('Sales History'!B142:E142)=0,0,SUM('(Other Variables)'!B388:E388)/SUM('Sales History'!B142:E142))</f>
        <v>0</v>
      </c>
      <c r="G24" s="56">
        <f>IF('Sales History'!G142=0,0,'(Other Variables)'!F388/'Sales History'!G142)</f>
        <v>0</v>
      </c>
      <c r="H24" s="56">
        <f>IF('Sales History'!H142=0,0,'(Other Variables)'!G388/'Sales History'!H142)</f>
        <v>0</v>
      </c>
      <c r="I24" s="56">
        <f>IF('Sales History'!I142=0,0,'(Other Variables)'!H388/'Sales History'!I142)</f>
        <v>0</v>
      </c>
      <c r="J24" s="56">
        <f>IF('Sales History'!J142=0,0,'(Other Variables)'!I388/'Sales History'!J142)</f>
        <v>0</v>
      </c>
      <c r="K24" s="54">
        <f>IF(SUM('Sales History'!G142:J142)=0,0,SUM('(Other Variables)'!F388:I388)/SUM('Sales History'!G142:J142))</f>
        <v>0</v>
      </c>
    </row>
    <row r="25" spans="1:11" ht="12.75" hidden="1" customHeight="1" outlineLevel="1" x14ac:dyDescent="0.2">
      <c r="A25" s="55" t="str">
        <f>"         "&amp;Labels!B101</f>
        <v xml:space="preserve">         West</v>
      </c>
      <c r="B25" s="56">
        <f>IF('Sales History'!B155=0,0,'(Other Variables)'!B401/'Sales History'!B155)</f>
        <v>0</v>
      </c>
      <c r="C25" s="56">
        <f>IF('Sales History'!C155=0,0,'(Other Variables)'!C401/'Sales History'!C155)</f>
        <v>0</v>
      </c>
      <c r="D25" s="56">
        <f>IF('Sales History'!D155=0,0,'(Other Variables)'!D401/'Sales History'!D155)</f>
        <v>0</v>
      </c>
      <c r="E25" s="56">
        <f>IF('Sales History'!E155=0,0,'(Other Variables)'!E401/'Sales History'!E155)</f>
        <v>0</v>
      </c>
      <c r="F25" s="54">
        <f>IF(SUM('Sales History'!B155:E155)=0,0,SUM('(Other Variables)'!B401:E401)/SUM('Sales History'!B155:E155))</f>
        <v>0</v>
      </c>
      <c r="G25" s="56">
        <f>IF('Sales History'!G155=0,0,'(Other Variables)'!F401/'Sales History'!G155)</f>
        <v>0</v>
      </c>
      <c r="H25" s="56">
        <f>IF('Sales History'!H155=0,0,'(Other Variables)'!G401/'Sales History'!H155)</f>
        <v>0</v>
      </c>
      <c r="I25" s="56">
        <f>IF('Sales History'!I155=0,0,'(Other Variables)'!H401/'Sales History'!I155)</f>
        <v>0</v>
      </c>
      <c r="J25" s="56">
        <f>IF('Sales History'!J155=0,0,'(Other Variables)'!I401/'Sales History'!J155)</f>
        <v>0</v>
      </c>
      <c r="K25" s="54">
        <f>IF(SUM('Sales History'!G155:J155)=0,0,SUM('(Other Variables)'!F401:I401)/SUM('Sales History'!G155:J155))</f>
        <v>0</v>
      </c>
    </row>
    <row r="26" spans="1:11" ht="12.75" hidden="1" customHeight="1" outlineLevel="1" x14ac:dyDescent="0.2">
      <c r="A26" s="55" t="str">
        <f>"         "&amp;Labels!C99</f>
        <v xml:space="preserve">         Total</v>
      </c>
      <c r="B26" s="56">
        <f>IF('Sales History'!B168=0,0,'(Other Variables)'!B414/'Sales History'!B168)</f>
        <v>0</v>
      </c>
      <c r="C26" s="56">
        <f>IF('Sales History'!C168=0,0,'(Other Variables)'!C414/'Sales History'!C168)</f>
        <v>0</v>
      </c>
      <c r="D26" s="56">
        <f>IF('Sales History'!D168=0,0,'(Other Variables)'!D414/'Sales History'!D168)</f>
        <v>0</v>
      </c>
      <c r="E26" s="56">
        <f>IF('Sales History'!E168=0,0,'(Other Variables)'!E414/'Sales History'!E168)</f>
        <v>0</v>
      </c>
      <c r="F26" s="54">
        <f>IF(SUM('Sales History'!B168:E168)=0,0,SUM('(Other Variables)'!B414:E414)/SUM('Sales History'!B168:E168))</f>
        <v>0</v>
      </c>
      <c r="G26" s="56">
        <f>IF('Sales History'!G168=0,0,'(Other Variables)'!F414/'Sales History'!G168)</f>
        <v>0</v>
      </c>
      <c r="H26" s="56">
        <f>IF('Sales History'!H168=0,0,'(Other Variables)'!G414/'Sales History'!H168)</f>
        <v>0</v>
      </c>
      <c r="I26" s="56">
        <f>IF('Sales History'!I168=0,0,'(Other Variables)'!H414/'Sales History'!I168)</f>
        <v>0</v>
      </c>
      <c r="J26" s="56">
        <f>IF('Sales History'!J168=0,0,'(Other Variables)'!I414/'Sales History'!J168)</f>
        <v>0</v>
      </c>
      <c r="K26" s="54">
        <f>IF(SUM('Sales History'!G168:J168)=0,0,SUM('(Other Variables)'!F414:I414)/SUM('Sales History'!G168:J168))</f>
        <v>0</v>
      </c>
    </row>
    <row r="27" spans="1:11" ht="12.75" hidden="1" customHeight="1" outlineLevel="1" x14ac:dyDescent="0.2">
      <c r="A27" s="55" t="str">
        <f>"      "&amp;Labels!B93</f>
        <v xml:space="preserve">      Indirect</v>
      </c>
      <c r="B27" s="56"/>
      <c r="C27" s="56"/>
      <c r="D27" s="56"/>
      <c r="E27" s="56"/>
      <c r="F27" s="54"/>
      <c r="G27" s="56"/>
      <c r="H27" s="56"/>
      <c r="I27" s="56"/>
      <c r="J27" s="56"/>
      <c r="K27" s="54"/>
    </row>
    <row r="28" spans="1:11" ht="12.75" hidden="1" customHeight="1" outlineLevel="1" x14ac:dyDescent="0.2">
      <c r="A28" s="55" t="str">
        <f>"         "&amp;Labels!B100</f>
        <v xml:space="preserve">         East</v>
      </c>
      <c r="B28" s="56">
        <f>IF('Sales History'!B146=0,0,'(Other Variables)'!B392/'Sales History'!B146)</f>
        <v>0</v>
      </c>
      <c r="C28" s="56">
        <f>IF('Sales History'!C146=0,0,'(Other Variables)'!C392/'Sales History'!C146)</f>
        <v>0</v>
      </c>
      <c r="D28" s="56">
        <f>IF('Sales History'!D146=0,0,'(Other Variables)'!D392/'Sales History'!D146)</f>
        <v>0</v>
      </c>
      <c r="E28" s="56">
        <f>IF('Sales History'!E146=0,0,'(Other Variables)'!E392/'Sales History'!E146)</f>
        <v>0</v>
      </c>
      <c r="F28" s="54">
        <f>IF(SUM('Sales History'!B146:E146)=0,0,SUM('(Other Variables)'!B392:E392)/SUM('Sales History'!B146:E146))</f>
        <v>0</v>
      </c>
      <c r="G28" s="56">
        <f>IF('Sales History'!G146=0,0,'(Other Variables)'!F392/'Sales History'!G146)</f>
        <v>0</v>
      </c>
      <c r="H28" s="56">
        <f>IF('Sales History'!H146=0,0,'(Other Variables)'!G392/'Sales History'!H146)</f>
        <v>0</v>
      </c>
      <c r="I28" s="56">
        <f>IF('Sales History'!I146=0,0,'(Other Variables)'!H392/'Sales History'!I146)</f>
        <v>0</v>
      </c>
      <c r="J28" s="56">
        <f>IF('Sales History'!J146=0,0,'(Other Variables)'!I392/'Sales History'!J146)</f>
        <v>0</v>
      </c>
      <c r="K28" s="54">
        <f>IF(SUM('Sales History'!G146:J146)=0,0,SUM('(Other Variables)'!F392:I392)/SUM('Sales History'!G146:J146))</f>
        <v>0</v>
      </c>
    </row>
    <row r="29" spans="1:11" ht="12.75" hidden="1" customHeight="1" outlineLevel="1" x14ac:dyDescent="0.2">
      <c r="A29" s="55" t="str">
        <f>"         "&amp;Labels!B101</f>
        <v xml:space="preserve">         West</v>
      </c>
      <c r="B29" s="56">
        <f>IF('Sales History'!B159=0,0,'(Other Variables)'!B405/'Sales History'!B159)</f>
        <v>0</v>
      </c>
      <c r="C29" s="56">
        <f>IF('Sales History'!C159=0,0,'(Other Variables)'!C405/'Sales History'!C159)</f>
        <v>0</v>
      </c>
      <c r="D29" s="56">
        <f>IF('Sales History'!D159=0,0,'(Other Variables)'!D405/'Sales History'!D159)</f>
        <v>0</v>
      </c>
      <c r="E29" s="56">
        <f>IF('Sales History'!E159=0,0,'(Other Variables)'!E405/'Sales History'!E159)</f>
        <v>0</v>
      </c>
      <c r="F29" s="54">
        <f>IF(SUM('Sales History'!B159:E159)=0,0,SUM('(Other Variables)'!B405:E405)/SUM('Sales History'!B159:E159))</f>
        <v>0</v>
      </c>
      <c r="G29" s="56">
        <f>IF('Sales History'!G159=0,0,'(Other Variables)'!F405/'Sales History'!G159)</f>
        <v>0</v>
      </c>
      <c r="H29" s="56">
        <f>IF('Sales History'!H159=0,0,'(Other Variables)'!G405/'Sales History'!H159)</f>
        <v>0</v>
      </c>
      <c r="I29" s="56">
        <f>IF('Sales History'!I159=0,0,'(Other Variables)'!H405/'Sales History'!I159)</f>
        <v>0</v>
      </c>
      <c r="J29" s="56">
        <f>IF('Sales History'!J159=0,0,'(Other Variables)'!I405/'Sales History'!J159)</f>
        <v>0</v>
      </c>
      <c r="K29" s="54">
        <f>IF(SUM('Sales History'!G159:J159)=0,0,SUM('(Other Variables)'!F405:I405)/SUM('Sales History'!G159:J159))</f>
        <v>0</v>
      </c>
    </row>
    <row r="30" spans="1:11" ht="12.75" hidden="1" customHeight="1" outlineLevel="1" x14ac:dyDescent="0.2">
      <c r="A30" s="55" t="str">
        <f>"         "&amp;Labels!C99</f>
        <v xml:space="preserve">         Total</v>
      </c>
      <c r="B30" s="56">
        <f>IF('Sales History'!B172=0,0,'(Other Variables)'!B418/'Sales History'!B172)</f>
        <v>0</v>
      </c>
      <c r="C30" s="56">
        <f>IF('Sales History'!C172=0,0,'(Other Variables)'!C418/'Sales History'!C172)</f>
        <v>0</v>
      </c>
      <c r="D30" s="56">
        <f>IF('Sales History'!D172=0,0,'(Other Variables)'!D418/'Sales History'!D172)</f>
        <v>0</v>
      </c>
      <c r="E30" s="56">
        <f>IF('Sales History'!E172=0,0,'(Other Variables)'!E418/'Sales History'!E172)</f>
        <v>0</v>
      </c>
      <c r="F30" s="54">
        <f>IF(SUM('Sales History'!B172:E172)=0,0,SUM('(Other Variables)'!B418:E418)/SUM('Sales History'!B172:E172))</f>
        <v>0</v>
      </c>
      <c r="G30" s="56">
        <f>IF('Sales History'!G172=0,0,'(Other Variables)'!F418/'Sales History'!G172)</f>
        <v>0</v>
      </c>
      <c r="H30" s="56">
        <f>IF('Sales History'!H172=0,0,'(Other Variables)'!G418/'Sales History'!H172)</f>
        <v>0</v>
      </c>
      <c r="I30" s="56">
        <f>IF('Sales History'!I172=0,0,'(Other Variables)'!H418/'Sales History'!I172)</f>
        <v>0</v>
      </c>
      <c r="J30" s="56">
        <f>IF('Sales History'!J172=0,0,'(Other Variables)'!I418/'Sales History'!J172)</f>
        <v>0</v>
      </c>
      <c r="K30" s="54">
        <f>IF(SUM('Sales History'!G172:J172)=0,0,SUM('(Other Variables)'!F418:I418)/SUM('Sales History'!G172:J172))</f>
        <v>0</v>
      </c>
    </row>
    <row r="31" spans="1:11" ht="12.75" hidden="1" customHeight="1" outlineLevel="1" x14ac:dyDescent="0.2">
      <c r="A31" s="52" t="str">
        <f>"      "&amp;Labels!C91</f>
        <v xml:space="preserve">      Total</v>
      </c>
      <c r="B31" s="53">
        <f>IF('Sales History'!B137=0,0,'(Other Variables)'!B383/'Sales History'!B137)</f>
        <v>0</v>
      </c>
      <c r="C31" s="53">
        <f>IF('Sales History'!C137=0,0,'(Other Variables)'!C383/'Sales History'!C137)</f>
        <v>0</v>
      </c>
      <c r="D31" s="53">
        <f>IF('Sales History'!D137=0,0,'(Other Variables)'!D383/'Sales History'!D137)</f>
        <v>0</v>
      </c>
      <c r="E31" s="53">
        <f>IF('Sales History'!E137=0,0,'(Other Variables)'!E383/'Sales History'!E137)</f>
        <v>0</v>
      </c>
      <c r="F31" s="54">
        <f>IF(SUM('Sales History'!B137:E137)=0,0,SUM('(Other Variables)'!B383:E383)/SUM('Sales History'!B137:E137))</f>
        <v>0</v>
      </c>
      <c r="G31" s="53">
        <f>IF('Sales History'!G137=0,0,'(Other Variables)'!F383/'Sales History'!G137)</f>
        <v>0</v>
      </c>
      <c r="H31" s="53">
        <f>IF('Sales History'!H137=0,0,'(Other Variables)'!G383/'Sales History'!H137)</f>
        <v>0</v>
      </c>
      <c r="I31" s="53">
        <f>IF('Sales History'!I137=0,0,'(Other Variables)'!H383/'Sales History'!I137)</f>
        <v>0</v>
      </c>
      <c r="J31" s="53">
        <f>IF('Sales History'!J137=0,0,'(Other Variables)'!I383/'Sales History'!J137)</f>
        <v>0</v>
      </c>
      <c r="K31" s="54">
        <f>IF(SUM('Sales History'!G137:J137)=0,0,SUM('(Other Variables)'!F383:I383)/SUM('Sales History'!G137:J137))</f>
        <v>0</v>
      </c>
    </row>
    <row r="32" spans="1:11" ht="12.75" hidden="1" customHeight="1" outlineLevel="1" x14ac:dyDescent="0.2">
      <c r="A32" s="55" t="str">
        <f>"         "&amp;Labels!B100</f>
        <v xml:space="preserve">         East</v>
      </c>
      <c r="B32" s="56">
        <f>IF('Sales History'!B147=0,0,'(Other Variables)'!B393/'Sales History'!B147)</f>
        <v>0</v>
      </c>
      <c r="C32" s="56">
        <f>IF('Sales History'!C147=0,0,'(Other Variables)'!C393/'Sales History'!C147)</f>
        <v>0</v>
      </c>
      <c r="D32" s="56">
        <f>IF('Sales History'!D147=0,0,'(Other Variables)'!D393/'Sales History'!D147)</f>
        <v>0</v>
      </c>
      <c r="E32" s="56">
        <f>IF('Sales History'!E147=0,0,'(Other Variables)'!E393/'Sales History'!E147)</f>
        <v>0</v>
      </c>
      <c r="F32" s="54">
        <f>IF(SUM('Sales History'!B147:E147)=0,0,SUM('(Other Variables)'!B393:E393)/SUM('Sales History'!B147:E147))</f>
        <v>0</v>
      </c>
      <c r="G32" s="56">
        <f>IF('Sales History'!G147=0,0,'(Other Variables)'!F393/'Sales History'!G147)</f>
        <v>0</v>
      </c>
      <c r="H32" s="56">
        <f>IF('Sales History'!H147=0,0,'(Other Variables)'!G393/'Sales History'!H147)</f>
        <v>0</v>
      </c>
      <c r="I32" s="56">
        <f>IF('Sales History'!I147=0,0,'(Other Variables)'!H393/'Sales History'!I147)</f>
        <v>0</v>
      </c>
      <c r="J32" s="56">
        <f>IF('Sales History'!J147=0,0,'(Other Variables)'!I393/'Sales History'!J147)</f>
        <v>0</v>
      </c>
      <c r="K32" s="54">
        <f>IF(SUM('Sales History'!G147:J147)=0,0,SUM('(Other Variables)'!F393:I393)/SUM('Sales History'!G147:J147))</f>
        <v>0</v>
      </c>
    </row>
    <row r="33" spans="1:11" ht="12.75" hidden="1" customHeight="1" outlineLevel="1" x14ac:dyDescent="0.2">
      <c r="A33" s="55" t="str">
        <f>"         "&amp;Labels!B101</f>
        <v xml:space="preserve">         West</v>
      </c>
      <c r="B33" s="56">
        <f>IF('Sales History'!B160=0,0,'(Other Variables)'!B406/'Sales History'!B160)</f>
        <v>0</v>
      </c>
      <c r="C33" s="56">
        <f>IF('Sales History'!C160=0,0,'(Other Variables)'!C406/'Sales History'!C160)</f>
        <v>0</v>
      </c>
      <c r="D33" s="56">
        <f>IF('Sales History'!D160=0,0,'(Other Variables)'!D406/'Sales History'!D160)</f>
        <v>0</v>
      </c>
      <c r="E33" s="56">
        <f>IF('Sales History'!E160=0,0,'(Other Variables)'!E406/'Sales History'!E160)</f>
        <v>0</v>
      </c>
      <c r="F33" s="54">
        <f>IF(SUM('Sales History'!B160:E160)=0,0,SUM('(Other Variables)'!B406:E406)/SUM('Sales History'!B160:E160))</f>
        <v>0</v>
      </c>
      <c r="G33" s="56">
        <f>IF('Sales History'!G160=0,0,'(Other Variables)'!F406/'Sales History'!G160)</f>
        <v>0</v>
      </c>
      <c r="H33" s="56">
        <f>IF('Sales History'!H160=0,0,'(Other Variables)'!G406/'Sales History'!H160)</f>
        <v>0</v>
      </c>
      <c r="I33" s="56">
        <f>IF('Sales History'!I160=0,0,'(Other Variables)'!H406/'Sales History'!I160)</f>
        <v>0</v>
      </c>
      <c r="J33" s="56">
        <f>IF('Sales History'!J160=0,0,'(Other Variables)'!I406/'Sales History'!J160)</f>
        <v>0</v>
      </c>
      <c r="K33" s="54">
        <f>IF(SUM('Sales History'!G160:J160)=0,0,SUM('(Other Variables)'!F406:I406)/SUM('Sales History'!G160:J160))</f>
        <v>0</v>
      </c>
    </row>
    <row r="34" spans="1:11" ht="12.75" hidden="1" customHeight="1" outlineLevel="1" x14ac:dyDescent="0.2">
      <c r="A34" s="59" t="str">
        <f>"         "&amp;Labels!C99</f>
        <v xml:space="preserve">         Total</v>
      </c>
      <c r="B34" s="60">
        <f>IF('Sales History'!B137=0,0,'(Other Variables)'!B383/'Sales History'!B137)</f>
        <v>0</v>
      </c>
      <c r="C34" s="60">
        <f>IF('Sales History'!C137=0,0,'(Other Variables)'!C383/'Sales History'!C137)</f>
        <v>0</v>
      </c>
      <c r="D34" s="60">
        <f>IF('Sales History'!D137=0,0,'(Other Variables)'!D383/'Sales History'!D137)</f>
        <v>0</v>
      </c>
      <c r="E34" s="60">
        <f>IF('Sales History'!E137=0,0,'(Other Variables)'!E383/'Sales History'!E137)</f>
        <v>0</v>
      </c>
      <c r="F34" s="61">
        <f>IF(SUM('Sales History'!B137:E137)=0,0,SUM('(Other Variables)'!B383:E383)/SUM('Sales History'!B137:E137))</f>
        <v>0</v>
      </c>
      <c r="G34" s="60">
        <f>IF('Sales History'!G137=0,0,'(Other Variables)'!F383/'Sales History'!G137)</f>
        <v>0</v>
      </c>
      <c r="H34" s="60">
        <f>IF('Sales History'!H137=0,0,'(Other Variables)'!G383/'Sales History'!H137)</f>
        <v>0</v>
      </c>
      <c r="I34" s="60">
        <f>IF('Sales History'!I137=0,0,'(Other Variables)'!H383/'Sales History'!I137)</f>
        <v>0</v>
      </c>
      <c r="J34" s="60">
        <f>IF('Sales History'!J137=0,0,'(Other Variables)'!I383/'Sales History'!J137)</f>
        <v>0</v>
      </c>
      <c r="K34" s="61">
        <f>IF(SUM('Sales History'!G137:J137)=0,0,SUM('(Other Variables)'!F383:I383)/SUM('Sales History'!G137:J137))</f>
        <v>0</v>
      </c>
    </row>
    <row r="35" spans="1:11" ht="12.75" hidden="1" customHeight="1" outlineLevel="1" x14ac:dyDescent="0.2">
      <c r="A35" s="280" t="str">
        <f>"Enter list price history data on worksheet 'List Price History'"</f>
        <v>Enter list price history data on worksheet 'List Price History'</v>
      </c>
      <c r="B35" s="280"/>
      <c r="C35" s="280"/>
      <c r="D35" s="280"/>
      <c r="E35" s="280"/>
      <c r="F35" s="280"/>
      <c r="G35" s="280"/>
      <c r="H35" s="280"/>
    </row>
    <row r="36" spans="1:11" ht="12.75" hidden="1" customHeight="1" outlineLevel="1" x14ac:dyDescent="0.2"/>
    <row r="37" spans="1:11" ht="12.75" hidden="1" customHeight="1" outlineLevel="1" collapsed="1" x14ac:dyDescent="0.2"/>
    <row r="38" spans="1:11" ht="12.75" customHeight="1" collapsed="1" x14ac:dyDescent="0.2"/>
    <row r="39" spans="1:11" ht="12.75" customHeight="1" x14ac:dyDescent="0.2">
      <c r="A39" s="281" t="str">
        <f>"Price Discount History"</f>
        <v>Price Discount History</v>
      </c>
      <c r="B39" s="281"/>
      <c r="C39" s="281"/>
    </row>
    <row r="40" spans="1:11" ht="12.75" hidden="1" customHeight="1" outlineLevel="1" x14ac:dyDescent="0.2">
      <c r="A40" s="1" t="str">
        <f>" "</f>
        <v xml:space="preserve"> </v>
      </c>
    </row>
    <row r="41" spans="1:11" ht="12.75" hidden="1" customHeight="1" outlineLevel="1" x14ac:dyDescent="0.2">
      <c r="B41" s="9" t="str">
        <f>'(FnCalls 1)'!G6</f>
        <v>Q1 2009</v>
      </c>
      <c r="C41" s="10" t="str">
        <f>'(FnCalls 1)'!G7</f>
        <v>Q2 2009</v>
      </c>
      <c r="D41" s="10" t="str">
        <f>'(FnCalls 1)'!G8</f>
        <v>Q3 2009</v>
      </c>
      <c r="E41" s="10" t="str">
        <f>'(FnCalls 1)'!G9</f>
        <v>Q4 2009</v>
      </c>
      <c r="F41" s="48" t="str">
        <f>'(FnCalls 1)'!H6</f>
        <v>2009</v>
      </c>
      <c r="G41" s="10" t="str">
        <f>'(FnCalls 1)'!G10</f>
        <v>Q1 2010</v>
      </c>
      <c r="H41" s="10" t="str">
        <f>'(FnCalls 1)'!G11</f>
        <v>Q2 2010</v>
      </c>
      <c r="I41" s="10" t="str">
        <f>'(FnCalls 1)'!G12</f>
        <v>Q3 2010</v>
      </c>
      <c r="J41" s="10" t="str">
        <f>'(FnCalls 1)'!G13</f>
        <v>Q4 2010</v>
      </c>
      <c r="K41" s="48" t="str">
        <f>'(FnCalls 1)'!H10</f>
        <v>2010</v>
      </c>
    </row>
    <row r="42" spans="1:11" ht="12.75" hidden="1" customHeight="1" outlineLevel="1" x14ac:dyDescent="0.2">
      <c r="A42" s="49" t="str">
        <f>Labels!B31</f>
        <v>Price Discount %</v>
      </c>
      <c r="B42" s="62"/>
      <c r="C42" s="62"/>
      <c r="D42" s="62"/>
      <c r="E42" s="62"/>
      <c r="F42" s="63"/>
      <c r="G42" s="62"/>
      <c r="H42" s="62"/>
      <c r="I42" s="62"/>
      <c r="J42" s="62"/>
      <c r="K42" s="63"/>
    </row>
    <row r="43" spans="1:11" ht="12.75" hidden="1" customHeight="1" outlineLevel="1" x14ac:dyDescent="0.2">
      <c r="A43" s="52" t="str">
        <f>"   "&amp;Labels!B111</f>
        <v xml:space="preserve">   Drill Press</v>
      </c>
      <c r="B43" s="64"/>
      <c r="C43" s="64"/>
      <c r="D43" s="64"/>
      <c r="E43" s="64"/>
      <c r="F43" s="65"/>
      <c r="G43" s="64"/>
      <c r="H43" s="64"/>
      <c r="I43" s="64"/>
      <c r="J43" s="64"/>
      <c r="K43" s="65"/>
    </row>
    <row r="44" spans="1:11" ht="12.75" hidden="1" customHeight="1" outlineLevel="1" x14ac:dyDescent="0.2">
      <c r="A44" s="55" t="str">
        <f>"      "&amp;Labels!B92</f>
        <v xml:space="preserve">      Direct</v>
      </c>
      <c r="B44" s="66"/>
      <c r="C44" s="66"/>
      <c r="D44" s="66"/>
      <c r="E44" s="66"/>
      <c r="F44" s="65"/>
      <c r="G44" s="66"/>
      <c r="H44" s="66"/>
      <c r="I44" s="66"/>
      <c r="J44" s="66"/>
      <c r="K44" s="65"/>
    </row>
    <row r="45" spans="1:11" ht="12.75" hidden="1" customHeight="1" outlineLevel="1" x14ac:dyDescent="0.2">
      <c r="A45" s="55" t="str">
        <f>"         "&amp;Labels!B100</f>
        <v xml:space="preserve">         East</v>
      </c>
      <c r="B45" s="66"/>
      <c r="C45" s="66"/>
      <c r="D45" s="66"/>
      <c r="E45" s="66"/>
      <c r="F45" s="65"/>
      <c r="G45" s="66"/>
      <c r="H45" s="66"/>
      <c r="I45" s="66"/>
      <c r="J45" s="66"/>
      <c r="K45" s="65"/>
    </row>
    <row r="46" spans="1:11" ht="12.75" hidden="1" customHeight="1" outlineLevel="1" x14ac:dyDescent="0.2">
      <c r="A46" s="55" t="str">
        <f>"            "&amp;Labels!B96</f>
        <v xml:space="preserve">            Direct</v>
      </c>
      <c r="B46" s="67">
        <f>IF('(Other Variables)'!B346=0,0,1-'Sales Summary'!B12/'(Other Variables)'!B346)</f>
        <v>0</v>
      </c>
      <c r="C46" s="67">
        <f>IF('(Other Variables)'!C346=0,0,1-'Sales Summary'!C12/'(Other Variables)'!C346)</f>
        <v>0</v>
      </c>
      <c r="D46" s="67">
        <f>IF('(Other Variables)'!D346=0,0,1-'Sales Summary'!D12/'(Other Variables)'!D346)</f>
        <v>0</v>
      </c>
      <c r="E46" s="67">
        <f>IF('(Other Variables)'!E346=0,0,1-'Sales Summary'!E12/'(Other Variables)'!E346)</f>
        <v>0</v>
      </c>
      <c r="F46" s="65">
        <f>IF(SUM('(Other Variables)'!B346:E346)=0,0,1-SUM('Sales Summary'!B12:E12)/SUM('(Other Variables)'!B346:E346))</f>
        <v>0</v>
      </c>
      <c r="G46" s="67">
        <f>IF('(Other Variables)'!F346=0,0,1-'Sales Summary'!F12/'(Other Variables)'!F346)</f>
        <v>0</v>
      </c>
      <c r="H46" s="67">
        <f>IF('(Other Variables)'!G346=0,0,1-'Sales Summary'!G12/'(Other Variables)'!G346)</f>
        <v>0</v>
      </c>
      <c r="I46" s="67">
        <f>IF('(Other Variables)'!H346=0,0,1-'Sales Summary'!H12/'(Other Variables)'!H346)</f>
        <v>0</v>
      </c>
      <c r="J46" s="67">
        <f>IF('(Other Variables)'!I346=0,0,1-'Sales Summary'!I12/'(Other Variables)'!I346)</f>
        <v>0</v>
      </c>
      <c r="K46" s="65">
        <f>IF(SUM('(Other Variables)'!F346:I346)=0,0,1-SUM('Sales Summary'!F12:I12)/SUM('(Other Variables)'!F346:I346))</f>
        <v>0</v>
      </c>
    </row>
    <row r="47" spans="1:11" ht="12.75" hidden="1" customHeight="1" outlineLevel="1" x14ac:dyDescent="0.2">
      <c r="A47" s="55" t="str">
        <f>"            "&amp;Labels!B97</f>
        <v xml:space="preserve">            Indirect</v>
      </c>
      <c r="B47" s="67">
        <f>IF('(Other Variables)'!B347=0,0,1-'Sales Summary'!B13/'(Other Variables)'!B347)</f>
        <v>0</v>
      </c>
      <c r="C47" s="67">
        <f>IF('(Other Variables)'!C347=0,0,1-'Sales Summary'!C13/'(Other Variables)'!C347)</f>
        <v>0</v>
      </c>
      <c r="D47" s="67">
        <f>IF('(Other Variables)'!D347=0,0,1-'Sales Summary'!D13/'(Other Variables)'!D347)</f>
        <v>0</v>
      </c>
      <c r="E47" s="67">
        <f>IF('(Other Variables)'!E347=0,0,1-'Sales Summary'!E13/'(Other Variables)'!E347)</f>
        <v>0</v>
      </c>
      <c r="F47" s="65">
        <f>IF(SUM('(Other Variables)'!B347:E347)=0,0,1-SUM('Sales Summary'!B13:E13)/SUM('(Other Variables)'!B347:E347))</f>
        <v>0</v>
      </c>
      <c r="G47" s="67">
        <f>IF('(Other Variables)'!F347=0,0,1-'Sales Summary'!F13/'(Other Variables)'!F347)</f>
        <v>0</v>
      </c>
      <c r="H47" s="67">
        <f>IF('(Other Variables)'!G347=0,0,1-'Sales Summary'!G13/'(Other Variables)'!G347)</f>
        <v>0</v>
      </c>
      <c r="I47" s="67">
        <f>IF('(Other Variables)'!H347=0,0,1-'Sales Summary'!H13/'(Other Variables)'!H347)</f>
        <v>0</v>
      </c>
      <c r="J47" s="67">
        <f>IF('(Other Variables)'!I347=0,0,1-'Sales Summary'!I13/'(Other Variables)'!I347)</f>
        <v>0</v>
      </c>
      <c r="K47" s="65">
        <f>IF(SUM('(Other Variables)'!F347:I347)=0,0,1-SUM('Sales Summary'!F13:I13)/SUM('(Other Variables)'!F347:I347))</f>
        <v>0</v>
      </c>
    </row>
    <row r="48" spans="1:11" ht="12.75" hidden="1" customHeight="1" outlineLevel="1" x14ac:dyDescent="0.2">
      <c r="A48" s="55" t="str">
        <f>"            "&amp;Labels!C95</f>
        <v xml:space="preserve">            Total</v>
      </c>
      <c r="B48" s="66">
        <f>IF('(Other Variables)'!B348=0,0,1-'Sales Summary'!B14/'(Other Variables)'!B348)</f>
        <v>0</v>
      </c>
      <c r="C48" s="66">
        <f>IF('(Other Variables)'!C348=0,0,1-'Sales Summary'!C14/'(Other Variables)'!C348)</f>
        <v>0</v>
      </c>
      <c r="D48" s="66">
        <f>IF('(Other Variables)'!D348=0,0,1-'Sales Summary'!D14/'(Other Variables)'!D348)</f>
        <v>0</v>
      </c>
      <c r="E48" s="66">
        <f>IF('(Other Variables)'!E348=0,0,1-'Sales Summary'!E14/'(Other Variables)'!E348)</f>
        <v>0</v>
      </c>
      <c r="F48" s="65">
        <f>IF(SUM('(Other Variables)'!B348:E348)=0,0,1-SUM('Sales Summary'!B14:E14)/SUM('(Other Variables)'!B348:E348))</f>
        <v>0</v>
      </c>
      <c r="G48" s="66">
        <f>IF('(Other Variables)'!F348=0,0,1-'Sales Summary'!F14/'(Other Variables)'!F348)</f>
        <v>0</v>
      </c>
      <c r="H48" s="66">
        <f>IF('(Other Variables)'!G348=0,0,1-'Sales Summary'!G14/'(Other Variables)'!G348)</f>
        <v>0</v>
      </c>
      <c r="I48" s="66">
        <f>IF('(Other Variables)'!H348=0,0,1-'Sales Summary'!H14/'(Other Variables)'!H348)</f>
        <v>0</v>
      </c>
      <c r="J48" s="66">
        <f>IF('(Other Variables)'!I348=0,0,1-'Sales Summary'!I14/'(Other Variables)'!I348)</f>
        <v>0</v>
      </c>
      <c r="K48" s="65">
        <f>IF(SUM('(Other Variables)'!F348:I348)=0,0,1-SUM('Sales Summary'!F14:I14)/SUM('(Other Variables)'!F348:I348))</f>
        <v>0</v>
      </c>
    </row>
    <row r="49" spans="1:11" ht="12.75" hidden="1" customHeight="1" outlineLevel="1" x14ac:dyDescent="0.2">
      <c r="A49" s="55" t="str">
        <f>"         "&amp;Labels!B101</f>
        <v xml:space="preserve">         West</v>
      </c>
      <c r="B49" s="66"/>
      <c r="C49" s="66"/>
      <c r="D49" s="66"/>
      <c r="E49" s="66"/>
      <c r="F49" s="65"/>
      <c r="G49" s="66"/>
      <c r="H49" s="66"/>
      <c r="I49" s="66"/>
      <c r="J49" s="66"/>
      <c r="K49" s="65"/>
    </row>
    <row r="50" spans="1:11" ht="12.75" hidden="1" customHeight="1" outlineLevel="1" x14ac:dyDescent="0.2">
      <c r="A50" s="55" t="str">
        <f>"            "&amp;Labels!B96</f>
        <v xml:space="preserve">            Direct</v>
      </c>
      <c r="B50" s="67">
        <f>IF('(Other Variables)'!B359=0,0,1-'Sales Summary'!B25/'(Other Variables)'!B359)</f>
        <v>0</v>
      </c>
      <c r="C50" s="67">
        <f>IF('(Other Variables)'!C359=0,0,1-'Sales Summary'!C25/'(Other Variables)'!C359)</f>
        <v>0</v>
      </c>
      <c r="D50" s="67">
        <f>IF('(Other Variables)'!D359=0,0,1-'Sales Summary'!D25/'(Other Variables)'!D359)</f>
        <v>0</v>
      </c>
      <c r="E50" s="67">
        <f>IF('(Other Variables)'!E359=0,0,1-'Sales Summary'!E25/'(Other Variables)'!E359)</f>
        <v>0</v>
      </c>
      <c r="F50" s="65">
        <f>IF(SUM('(Other Variables)'!B359:E359)=0,0,1-SUM('Sales Summary'!B25:E25)/SUM('(Other Variables)'!B359:E359))</f>
        <v>0</v>
      </c>
      <c r="G50" s="67">
        <f>IF('(Other Variables)'!F359=0,0,1-'Sales Summary'!F25/'(Other Variables)'!F359)</f>
        <v>0</v>
      </c>
      <c r="H50" s="67">
        <f>IF('(Other Variables)'!G359=0,0,1-'Sales Summary'!G25/'(Other Variables)'!G359)</f>
        <v>0</v>
      </c>
      <c r="I50" s="67">
        <f>IF('(Other Variables)'!H359=0,0,1-'Sales Summary'!H25/'(Other Variables)'!H359)</f>
        <v>0</v>
      </c>
      <c r="J50" s="67">
        <f>IF('(Other Variables)'!I359=0,0,1-'Sales Summary'!I25/'(Other Variables)'!I359)</f>
        <v>0</v>
      </c>
      <c r="K50" s="65">
        <f>IF(SUM('(Other Variables)'!F359:I359)=0,0,1-SUM('Sales Summary'!F25:I25)/SUM('(Other Variables)'!F359:I359))</f>
        <v>0</v>
      </c>
    </row>
    <row r="51" spans="1:11" ht="12.75" hidden="1" customHeight="1" outlineLevel="1" x14ac:dyDescent="0.2">
      <c r="A51" s="55" t="str">
        <f>"            "&amp;Labels!B97</f>
        <v xml:space="preserve">            Indirect</v>
      </c>
      <c r="B51" s="67">
        <f>IF('(Other Variables)'!B360=0,0,1-'Sales Summary'!B26/'(Other Variables)'!B360)</f>
        <v>0</v>
      </c>
      <c r="C51" s="67">
        <f>IF('(Other Variables)'!C360=0,0,1-'Sales Summary'!C26/'(Other Variables)'!C360)</f>
        <v>0</v>
      </c>
      <c r="D51" s="67">
        <f>IF('(Other Variables)'!D360=0,0,1-'Sales Summary'!D26/'(Other Variables)'!D360)</f>
        <v>0</v>
      </c>
      <c r="E51" s="67">
        <f>IF('(Other Variables)'!E360=0,0,1-'Sales Summary'!E26/'(Other Variables)'!E360)</f>
        <v>0</v>
      </c>
      <c r="F51" s="65">
        <f>IF(SUM('(Other Variables)'!B360:E360)=0,0,1-SUM('Sales Summary'!B26:E26)/SUM('(Other Variables)'!B360:E360))</f>
        <v>0</v>
      </c>
      <c r="G51" s="67">
        <f>IF('(Other Variables)'!F360=0,0,1-'Sales Summary'!F26/'(Other Variables)'!F360)</f>
        <v>0</v>
      </c>
      <c r="H51" s="67">
        <f>IF('(Other Variables)'!G360=0,0,1-'Sales Summary'!G26/'(Other Variables)'!G360)</f>
        <v>0</v>
      </c>
      <c r="I51" s="67">
        <f>IF('(Other Variables)'!H360=0,0,1-'Sales Summary'!H26/'(Other Variables)'!H360)</f>
        <v>0</v>
      </c>
      <c r="J51" s="67">
        <f>IF('(Other Variables)'!I360=0,0,1-'Sales Summary'!I26/'(Other Variables)'!I360)</f>
        <v>0</v>
      </c>
      <c r="K51" s="65">
        <f>IF(SUM('(Other Variables)'!F360:I360)=0,0,1-SUM('Sales Summary'!F26:I26)/SUM('(Other Variables)'!F360:I360))</f>
        <v>0</v>
      </c>
    </row>
    <row r="52" spans="1:11" ht="12.75" hidden="1" customHeight="1" outlineLevel="1" x14ac:dyDescent="0.2">
      <c r="A52" s="55" t="str">
        <f>"            "&amp;Labels!C95</f>
        <v xml:space="preserve">            Total</v>
      </c>
      <c r="B52" s="66">
        <f>IF('(Other Variables)'!B361=0,0,1-'Sales Summary'!B27/'(Other Variables)'!B361)</f>
        <v>0</v>
      </c>
      <c r="C52" s="66">
        <f>IF('(Other Variables)'!C361=0,0,1-'Sales Summary'!C27/'(Other Variables)'!C361)</f>
        <v>0</v>
      </c>
      <c r="D52" s="66">
        <f>IF('(Other Variables)'!D361=0,0,1-'Sales Summary'!D27/'(Other Variables)'!D361)</f>
        <v>0</v>
      </c>
      <c r="E52" s="66">
        <f>IF('(Other Variables)'!E361=0,0,1-'Sales Summary'!E27/'(Other Variables)'!E361)</f>
        <v>0</v>
      </c>
      <c r="F52" s="65">
        <f>IF(SUM('(Other Variables)'!B361:E361)=0,0,1-SUM('Sales Summary'!B27:E27)/SUM('(Other Variables)'!B361:E361))</f>
        <v>0</v>
      </c>
      <c r="G52" s="66">
        <f>IF('(Other Variables)'!F361=0,0,1-'Sales Summary'!F27/'(Other Variables)'!F361)</f>
        <v>0</v>
      </c>
      <c r="H52" s="66">
        <f>IF('(Other Variables)'!G361=0,0,1-'Sales Summary'!G27/'(Other Variables)'!G361)</f>
        <v>0</v>
      </c>
      <c r="I52" s="66">
        <f>IF('(Other Variables)'!H361=0,0,1-'Sales Summary'!H27/'(Other Variables)'!H361)</f>
        <v>0</v>
      </c>
      <c r="J52" s="66">
        <f>IF('(Other Variables)'!I361=0,0,1-'Sales Summary'!I27/'(Other Variables)'!I361)</f>
        <v>0</v>
      </c>
      <c r="K52" s="65">
        <f>IF(SUM('(Other Variables)'!F361:I361)=0,0,1-SUM('Sales Summary'!F27:I27)/SUM('(Other Variables)'!F361:I361))</f>
        <v>0</v>
      </c>
    </row>
    <row r="53" spans="1:11" ht="12.75" hidden="1" customHeight="1" outlineLevel="1" x14ac:dyDescent="0.2">
      <c r="A53" s="55" t="str">
        <f>"         "&amp;Labels!C99</f>
        <v xml:space="preserve">         Total</v>
      </c>
      <c r="B53" s="66">
        <f>IF('(Other Variables)'!B374=0,0,1-'Sales Summary'!B40/'(Other Variables)'!B374)</f>
        <v>0</v>
      </c>
      <c r="C53" s="66">
        <f>IF('(Other Variables)'!C374=0,0,1-'Sales Summary'!C40/'(Other Variables)'!C374)</f>
        <v>0</v>
      </c>
      <c r="D53" s="66">
        <f>IF('(Other Variables)'!D374=0,0,1-'Sales Summary'!D40/'(Other Variables)'!D374)</f>
        <v>0</v>
      </c>
      <c r="E53" s="66">
        <f>IF('(Other Variables)'!E374=0,0,1-'Sales Summary'!E40/'(Other Variables)'!E374)</f>
        <v>0</v>
      </c>
      <c r="F53" s="65">
        <f>IF(SUM('(Other Variables)'!B374:E374)=0,0,1-SUM('Sales Summary'!B40:E40)/SUM('(Other Variables)'!B374:E374))</f>
        <v>0</v>
      </c>
      <c r="G53" s="66">
        <f>IF('(Other Variables)'!F374=0,0,1-'Sales Summary'!F40/'(Other Variables)'!F374)</f>
        <v>0</v>
      </c>
      <c r="H53" s="66">
        <f>IF('(Other Variables)'!G374=0,0,1-'Sales Summary'!G40/'(Other Variables)'!G374)</f>
        <v>0</v>
      </c>
      <c r="I53" s="66">
        <f>IF('(Other Variables)'!H374=0,0,1-'Sales Summary'!H40/'(Other Variables)'!H374)</f>
        <v>0</v>
      </c>
      <c r="J53" s="66">
        <f>IF('(Other Variables)'!I374=0,0,1-'Sales Summary'!I40/'(Other Variables)'!I374)</f>
        <v>0</v>
      </c>
      <c r="K53" s="65">
        <f>IF(SUM('(Other Variables)'!F374:I374)=0,0,1-SUM('Sales Summary'!F40:I40)/SUM('(Other Variables)'!F374:I374))</f>
        <v>0</v>
      </c>
    </row>
    <row r="54" spans="1:11" ht="12.75" hidden="1" customHeight="1" outlineLevel="1" x14ac:dyDescent="0.2">
      <c r="A54" s="55" t="str">
        <f>"            "&amp;Labels!B96</f>
        <v xml:space="preserve">            Direct</v>
      </c>
      <c r="B54" s="67">
        <f>IF('(Other Variables)'!B372=0,0,1-'Sales Summary'!B38/'(Other Variables)'!B372)</f>
        <v>0</v>
      </c>
      <c r="C54" s="67">
        <f>IF('(Other Variables)'!C372=0,0,1-'Sales Summary'!C38/'(Other Variables)'!C372)</f>
        <v>0</v>
      </c>
      <c r="D54" s="67">
        <f>IF('(Other Variables)'!D372=0,0,1-'Sales Summary'!D38/'(Other Variables)'!D372)</f>
        <v>0</v>
      </c>
      <c r="E54" s="67">
        <f>IF('(Other Variables)'!E372=0,0,1-'Sales Summary'!E38/'(Other Variables)'!E372)</f>
        <v>0</v>
      </c>
      <c r="F54" s="65">
        <f>IF(SUM('(Other Variables)'!B372:E372)=0,0,1-SUM('Sales Summary'!B38:E38)/SUM('(Other Variables)'!B372:E372))</f>
        <v>0</v>
      </c>
      <c r="G54" s="67">
        <f>IF('(Other Variables)'!F372=0,0,1-'Sales Summary'!F38/'(Other Variables)'!F372)</f>
        <v>0</v>
      </c>
      <c r="H54" s="67">
        <f>IF('(Other Variables)'!G372=0,0,1-'Sales Summary'!G38/'(Other Variables)'!G372)</f>
        <v>0</v>
      </c>
      <c r="I54" s="67">
        <f>IF('(Other Variables)'!H372=0,0,1-'Sales Summary'!H38/'(Other Variables)'!H372)</f>
        <v>0</v>
      </c>
      <c r="J54" s="67">
        <f>IF('(Other Variables)'!I372=0,0,1-'Sales Summary'!I38/'(Other Variables)'!I372)</f>
        <v>0</v>
      </c>
      <c r="K54" s="65">
        <f>IF(SUM('(Other Variables)'!F372:I372)=0,0,1-SUM('Sales Summary'!F38:I38)/SUM('(Other Variables)'!F372:I372))</f>
        <v>0</v>
      </c>
    </row>
    <row r="55" spans="1:11" ht="12.75" hidden="1" customHeight="1" outlineLevel="1" x14ac:dyDescent="0.2">
      <c r="A55" s="55" t="str">
        <f>"            "&amp;Labels!B97</f>
        <v xml:space="preserve">            Indirect</v>
      </c>
      <c r="B55" s="67">
        <f>IF('(Other Variables)'!B373=0,0,1-'Sales Summary'!B39/'(Other Variables)'!B373)</f>
        <v>0</v>
      </c>
      <c r="C55" s="67">
        <f>IF('(Other Variables)'!C373=0,0,1-'Sales Summary'!C39/'(Other Variables)'!C373)</f>
        <v>0</v>
      </c>
      <c r="D55" s="67">
        <f>IF('(Other Variables)'!D373=0,0,1-'Sales Summary'!D39/'(Other Variables)'!D373)</f>
        <v>0</v>
      </c>
      <c r="E55" s="67">
        <f>IF('(Other Variables)'!E373=0,0,1-'Sales Summary'!E39/'(Other Variables)'!E373)</f>
        <v>0</v>
      </c>
      <c r="F55" s="65">
        <f>IF(SUM('(Other Variables)'!B373:E373)=0,0,1-SUM('Sales Summary'!B39:E39)/SUM('(Other Variables)'!B373:E373))</f>
        <v>0</v>
      </c>
      <c r="G55" s="67">
        <f>IF('(Other Variables)'!F373=0,0,1-'Sales Summary'!F39/'(Other Variables)'!F373)</f>
        <v>0</v>
      </c>
      <c r="H55" s="67">
        <f>IF('(Other Variables)'!G373=0,0,1-'Sales Summary'!G39/'(Other Variables)'!G373)</f>
        <v>0</v>
      </c>
      <c r="I55" s="67">
        <f>IF('(Other Variables)'!H373=0,0,1-'Sales Summary'!H39/'(Other Variables)'!H373)</f>
        <v>0</v>
      </c>
      <c r="J55" s="67">
        <f>IF('(Other Variables)'!I373=0,0,1-'Sales Summary'!I39/'(Other Variables)'!I373)</f>
        <v>0</v>
      </c>
      <c r="K55" s="65">
        <f>IF(SUM('(Other Variables)'!F373:I373)=0,0,1-SUM('Sales Summary'!F39:I39)/SUM('(Other Variables)'!F373:I373))</f>
        <v>0</v>
      </c>
    </row>
    <row r="56" spans="1:11" ht="12.75" hidden="1" customHeight="1" outlineLevel="1" x14ac:dyDescent="0.2">
      <c r="A56" s="55" t="str">
        <f>"            "&amp;Labels!C95</f>
        <v xml:space="preserve">            Total</v>
      </c>
      <c r="B56" s="66">
        <f>IF('(Other Variables)'!B374=0,0,1-'Sales Summary'!B40/'(Other Variables)'!B374)</f>
        <v>0</v>
      </c>
      <c r="C56" s="66">
        <f>IF('(Other Variables)'!C374=0,0,1-'Sales Summary'!C40/'(Other Variables)'!C374)</f>
        <v>0</v>
      </c>
      <c r="D56" s="66">
        <f>IF('(Other Variables)'!D374=0,0,1-'Sales Summary'!D40/'(Other Variables)'!D374)</f>
        <v>0</v>
      </c>
      <c r="E56" s="66">
        <f>IF('(Other Variables)'!E374=0,0,1-'Sales Summary'!E40/'(Other Variables)'!E374)</f>
        <v>0</v>
      </c>
      <c r="F56" s="65">
        <f>IF(SUM('(Other Variables)'!B374:E374)=0,0,1-SUM('Sales Summary'!B40:E40)/SUM('(Other Variables)'!B374:E374))</f>
        <v>0</v>
      </c>
      <c r="G56" s="66">
        <f>IF('(Other Variables)'!F374=0,0,1-'Sales Summary'!F40/'(Other Variables)'!F374)</f>
        <v>0</v>
      </c>
      <c r="H56" s="66">
        <f>IF('(Other Variables)'!G374=0,0,1-'Sales Summary'!G40/'(Other Variables)'!G374)</f>
        <v>0</v>
      </c>
      <c r="I56" s="66">
        <f>IF('(Other Variables)'!H374=0,0,1-'Sales Summary'!H40/'(Other Variables)'!H374)</f>
        <v>0</v>
      </c>
      <c r="J56" s="66">
        <f>IF('(Other Variables)'!I374=0,0,1-'Sales Summary'!I40/'(Other Variables)'!I374)</f>
        <v>0</v>
      </c>
      <c r="K56" s="65">
        <f>IF(SUM('(Other Variables)'!F374:I374)=0,0,1-SUM('Sales Summary'!F40:I40)/SUM('(Other Variables)'!F374:I374))</f>
        <v>0</v>
      </c>
    </row>
    <row r="57" spans="1:11" ht="12.75" hidden="1" customHeight="1" outlineLevel="1" x14ac:dyDescent="0.2">
      <c r="A57" s="55" t="str">
        <f>"      "&amp;Labels!B93</f>
        <v xml:space="preserve">      Indirect</v>
      </c>
      <c r="B57" s="66"/>
      <c r="C57" s="66"/>
      <c r="D57" s="66"/>
      <c r="E57" s="66"/>
      <c r="F57" s="65"/>
      <c r="G57" s="66"/>
      <c r="H57" s="66"/>
      <c r="I57" s="66"/>
      <c r="J57" s="66"/>
      <c r="K57" s="65"/>
    </row>
    <row r="58" spans="1:11" ht="12.75" hidden="1" customHeight="1" outlineLevel="1" x14ac:dyDescent="0.2">
      <c r="A58" s="55" t="str">
        <f>"         "&amp;Labels!B100</f>
        <v xml:space="preserve">         East</v>
      </c>
      <c r="B58" s="66"/>
      <c r="C58" s="66"/>
      <c r="D58" s="66"/>
      <c r="E58" s="66"/>
      <c r="F58" s="65"/>
      <c r="G58" s="66"/>
      <c r="H58" s="66"/>
      <c r="I58" s="66"/>
      <c r="J58" s="66"/>
      <c r="K58" s="65"/>
    </row>
    <row r="59" spans="1:11" ht="12.75" hidden="1" customHeight="1" outlineLevel="1" x14ac:dyDescent="0.2">
      <c r="A59" s="55" t="str">
        <f>"            "&amp;Labels!B96</f>
        <v xml:space="preserve">            Direct</v>
      </c>
      <c r="B59" s="67">
        <f>IF('(Other Variables)'!B350=0,0,1-'Sales Summary'!B16/'(Other Variables)'!B350)</f>
        <v>0</v>
      </c>
      <c r="C59" s="67">
        <f>IF('(Other Variables)'!C350=0,0,1-'Sales Summary'!C16/'(Other Variables)'!C350)</f>
        <v>0</v>
      </c>
      <c r="D59" s="67">
        <f>IF('(Other Variables)'!D350=0,0,1-'Sales Summary'!D16/'(Other Variables)'!D350)</f>
        <v>0</v>
      </c>
      <c r="E59" s="67">
        <f>IF('(Other Variables)'!E350=0,0,1-'Sales Summary'!E16/'(Other Variables)'!E350)</f>
        <v>0</v>
      </c>
      <c r="F59" s="65">
        <f>IF(SUM('(Other Variables)'!B350:E350)=0,0,1-SUM('Sales Summary'!B16:E16)/SUM('(Other Variables)'!B350:E350))</f>
        <v>0</v>
      </c>
      <c r="G59" s="67">
        <f>IF('(Other Variables)'!F350=0,0,1-'Sales Summary'!F16/'(Other Variables)'!F350)</f>
        <v>0</v>
      </c>
      <c r="H59" s="67">
        <f>IF('(Other Variables)'!G350=0,0,1-'Sales Summary'!G16/'(Other Variables)'!G350)</f>
        <v>0</v>
      </c>
      <c r="I59" s="67">
        <f>IF('(Other Variables)'!H350=0,0,1-'Sales Summary'!H16/'(Other Variables)'!H350)</f>
        <v>0</v>
      </c>
      <c r="J59" s="67">
        <f>IF('(Other Variables)'!I350=0,0,1-'Sales Summary'!I16/'(Other Variables)'!I350)</f>
        <v>0</v>
      </c>
      <c r="K59" s="65">
        <f>IF(SUM('(Other Variables)'!F350:I350)=0,0,1-SUM('Sales Summary'!F16:I16)/SUM('(Other Variables)'!F350:I350))</f>
        <v>0</v>
      </c>
    </row>
    <row r="60" spans="1:11" ht="12.75" hidden="1" customHeight="1" outlineLevel="1" x14ac:dyDescent="0.2">
      <c r="A60" s="55" t="str">
        <f>"            "&amp;Labels!B97</f>
        <v xml:space="preserve">            Indirect</v>
      </c>
      <c r="B60" s="67">
        <f>IF('(Other Variables)'!B351=0,0,1-'Sales Summary'!B17/'(Other Variables)'!B351)</f>
        <v>0</v>
      </c>
      <c r="C60" s="67">
        <f>IF('(Other Variables)'!C351=0,0,1-'Sales Summary'!C17/'(Other Variables)'!C351)</f>
        <v>0</v>
      </c>
      <c r="D60" s="67">
        <f>IF('(Other Variables)'!D351=0,0,1-'Sales Summary'!D17/'(Other Variables)'!D351)</f>
        <v>0</v>
      </c>
      <c r="E60" s="67">
        <f>IF('(Other Variables)'!E351=0,0,1-'Sales Summary'!E17/'(Other Variables)'!E351)</f>
        <v>0</v>
      </c>
      <c r="F60" s="65">
        <f>IF(SUM('(Other Variables)'!B351:E351)=0,0,1-SUM('Sales Summary'!B17:E17)/SUM('(Other Variables)'!B351:E351))</f>
        <v>0</v>
      </c>
      <c r="G60" s="67">
        <f>IF('(Other Variables)'!F351=0,0,1-'Sales Summary'!F17/'(Other Variables)'!F351)</f>
        <v>0</v>
      </c>
      <c r="H60" s="67">
        <f>IF('(Other Variables)'!G351=0,0,1-'Sales Summary'!G17/'(Other Variables)'!G351)</f>
        <v>0</v>
      </c>
      <c r="I60" s="67">
        <f>IF('(Other Variables)'!H351=0,0,1-'Sales Summary'!H17/'(Other Variables)'!H351)</f>
        <v>0</v>
      </c>
      <c r="J60" s="67">
        <f>IF('(Other Variables)'!I351=0,0,1-'Sales Summary'!I17/'(Other Variables)'!I351)</f>
        <v>0</v>
      </c>
      <c r="K60" s="65">
        <f>IF(SUM('(Other Variables)'!F351:I351)=0,0,1-SUM('Sales Summary'!F17:I17)/SUM('(Other Variables)'!F351:I351))</f>
        <v>0</v>
      </c>
    </row>
    <row r="61" spans="1:11" ht="12.75" hidden="1" customHeight="1" outlineLevel="1" x14ac:dyDescent="0.2">
      <c r="A61" s="55" t="str">
        <f>"            "&amp;Labels!C95</f>
        <v xml:space="preserve">            Total</v>
      </c>
      <c r="B61" s="66">
        <f>IF('(Other Variables)'!B352=0,0,1-'Sales Summary'!B18/'(Other Variables)'!B352)</f>
        <v>0</v>
      </c>
      <c r="C61" s="66">
        <f>IF('(Other Variables)'!C352=0,0,1-'Sales Summary'!C18/'(Other Variables)'!C352)</f>
        <v>0</v>
      </c>
      <c r="D61" s="66">
        <f>IF('(Other Variables)'!D352=0,0,1-'Sales Summary'!D18/'(Other Variables)'!D352)</f>
        <v>0</v>
      </c>
      <c r="E61" s="66">
        <f>IF('(Other Variables)'!E352=0,0,1-'Sales Summary'!E18/'(Other Variables)'!E352)</f>
        <v>0</v>
      </c>
      <c r="F61" s="65">
        <f>IF(SUM('(Other Variables)'!B352:E352)=0,0,1-SUM('Sales Summary'!B18:E18)/SUM('(Other Variables)'!B352:E352))</f>
        <v>0</v>
      </c>
      <c r="G61" s="66">
        <f>IF('(Other Variables)'!F352=0,0,1-'Sales Summary'!F18/'(Other Variables)'!F352)</f>
        <v>0</v>
      </c>
      <c r="H61" s="66">
        <f>IF('(Other Variables)'!G352=0,0,1-'Sales Summary'!G18/'(Other Variables)'!G352)</f>
        <v>0</v>
      </c>
      <c r="I61" s="66">
        <f>IF('(Other Variables)'!H352=0,0,1-'Sales Summary'!H18/'(Other Variables)'!H352)</f>
        <v>0</v>
      </c>
      <c r="J61" s="66">
        <f>IF('(Other Variables)'!I352=0,0,1-'Sales Summary'!I18/'(Other Variables)'!I352)</f>
        <v>0</v>
      </c>
      <c r="K61" s="65">
        <f>IF(SUM('(Other Variables)'!F352:I352)=0,0,1-SUM('Sales Summary'!F18:I18)/SUM('(Other Variables)'!F352:I352))</f>
        <v>0</v>
      </c>
    </row>
    <row r="62" spans="1:11" ht="12.75" hidden="1" customHeight="1" outlineLevel="1" x14ac:dyDescent="0.2">
      <c r="A62" s="55" t="str">
        <f>"         "&amp;Labels!B101</f>
        <v xml:space="preserve">         West</v>
      </c>
      <c r="B62" s="66"/>
      <c r="C62" s="66"/>
      <c r="D62" s="66"/>
      <c r="E62" s="66"/>
      <c r="F62" s="65"/>
      <c r="G62" s="66"/>
      <c r="H62" s="66"/>
      <c r="I62" s="66"/>
      <c r="J62" s="66"/>
      <c r="K62" s="65"/>
    </row>
    <row r="63" spans="1:11" ht="12.75" hidden="1" customHeight="1" outlineLevel="1" x14ac:dyDescent="0.2">
      <c r="A63" s="55" t="str">
        <f>"            "&amp;Labels!B96</f>
        <v xml:space="preserve">            Direct</v>
      </c>
      <c r="B63" s="67">
        <f>IF('(Other Variables)'!B363=0,0,1-'Sales Summary'!B29/'(Other Variables)'!B363)</f>
        <v>0</v>
      </c>
      <c r="C63" s="67">
        <f>IF('(Other Variables)'!C363=0,0,1-'Sales Summary'!C29/'(Other Variables)'!C363)</f>
        <v>0</v>
      </c>
      <c r="D63" s="67">
        <f>IF('(Other Variables)'!D363=0,0,1-'Sales Summary'!D29/'(Other Variables)'!D363)</f>
        <v>0</v>
      </c>
      <c r="E63" s="67">
        <f>IF('(Other Variables)'!E363=0,0,1-'Sales Summary'!E29/'(Other Variables)'!E363)</f>
        <v>0</v>
      </c>
      <c r="F63" s="65">
        <f>IF(SUM('(Other Variables)'!B363:E363)=0,0,1-SUM('Sales Summary'!B29:E29)/SUM('(Other Variables)'!B363:E363))</f>
        <v>0</v>
      </c>
      <c r="G63" s="67">
        <f>IF('(Other Variables)'!F363=0,0,1-'Sales Summary'!F29/'(Other Variables)'!F363)</f>
        <v>0</v>
      </c>
      <c r="H63" s="67">
        <f>IF('(Other Variables)'!G363=0,0,1-'Sales Summary'!G29/'(Other Variables)'!G363)</f>
        <v>0</v>
      </c>
      <c r="I63" s="67">
        <f>IF('(Other Variables)'!H363=0,0,1-'Sales Summary'!H29/'(Other Variables)'!H363)</f>
        <v>0</v>
      </c>
      <c r="J63" s="67">
        <f>IF('(Other Variables)'!I363=0,0,1-'Sales Summary'!I29/'(Other Variables)'!I363)</f>
        <v>0</v>
      </c>
      <c r="K63" s="65">
        <f>IF(SUM('(Other Variables)'!F363:I363)=0,0,1-SUM('Sales Summary'!F29:I29)/SUM('(Other Variables)'!F363:I363))</f>
        <v>0</v>
      </c>
    </row>
    <row r="64" spans="1:11" ht="12.75" hidden="1" customHeight="1" outlineLevel="1" x14ac:dyDescent="0.2">
      <c r="A64" s="55" t="str">
        <f>"            "&amp;Labels!B97</f>
        <v xml:space="preserve">            Indirect</v>
      </c>
      <c r="B64" s="67">
        <f>IF('(Other Variables)'!B364=0,0,1-'Sales Summary'!B30/'(Other Variables)'!B364)</f>
        <v>0</v>
      </c>
      <c r="C64" s="67">
        <f>IF('(Other Variables)'!C364=0,0,1-'Sales Summary'!C30/'(Other Variables)'!C364)</f>
        <v>0</v>
      </c>
      <c r="D64" s="67">
        <f>IF('(Other Variables)'!D364=0,0,1-'Sales Summary'!D30/'(Other Variables)'!D364)</f>
        <v>0</v>
      </c>
      <c r="E64" s="67">
        <f>IF('(Other Variables)'!E364=0,0,1-'Sales Summary'!E30/'(Other Variables)'!E364)</f>
        <v>0</v>
      </c>
      <c r="F64" s="65">
        <f>IF(SUM('(Other Variables)'!B364:E364)=0,0,1-SUM('Sales Summary'!B30:E30)/SUM('(Other Variables)'!B364:E364))</f>
        <v>0</v>
      </c>
      <c r="G64" s="67">
        <f>IF('(Other Variables)'!F364=0,0,1-'Sales Summary'!F30/'(Other Variables)'!F364)</f>
        <v>0</v>
      </c>
      <c r="H64" s="67">
        <f>IF('(Other Variables)'!G364=0,0,1-'Sales Summary'!G30/'(Other Variables)'!G364)</f>
        <v>0</v>
      </c>
      <c r="I64" s="67">
        <f>IF('(Other Variables)'!H364=0,0,1-'Sales Summary'!H30/'(Other Variables)'!H364)</f>
        <v>0</v>
      </c>
      <c r="J64" s="67">
        <f>IF('(Other Variables)'!I364=0,0,1-'Sales Summary'!I30/'(Other Variables)'!I364)</f>
        <v>0</v>
      </c>
      <c r="K64" s="65">
        <f>IF(SUM('(Other Variables)'!F364:I364)=0,0,1-SUM('Sales Summary'!F30:I30)/SUM('(Other Variables)'!F364:I364))</f>
        <v>0</v>
      </c>
    </row>
    <row r="65" spans="1:11" ht="12.75" hidden="1" customHeight="1" outlineLevel="1" x14ac:dyDescent="0.2">
      <c r="A65" s="55" t="str">
        <f>"            "&amp;Labels!C95</f>
        <v xml:space="preserve">            Total</v>
      </c>
      <c r="B65" s="66">
        <f>IF('(Other Variables)'!B365=0,0,1-'Sales Summary'!B31/'(Other Variables)'!B365)</f>
        <v>0</v>
      </c>
      <c r="C65" s="66">
        <f>IF('(Other Variables)'!C365=0,0,1-'Sales Summary'!C31/'(Other Variables)'!C365)</f>
        <v>0</v>
      </c>
      <c r="D65" s="66">
        <f>IF('(Other Variables)'!D365=0,0,1-'Sales Summary'!D31/'(Other Variables)'!D365)</f>
        <v>0</v>
      </c>
      <c r="E65" s="66">
        <f>IF('(Other Variables)'!E365=0,0,1-'Sales Summary'!E31/'(Other Variables)'!E365)</f>
        <v>0</v>
      </c>
      <c r="F65" s="65">
        <f>IF(SUM('(Other Variables)'!B365:E365)=0,0,1-SUM('Sales Summary'!B31:E31)/SUM('(Other Variables)'!B365:E365))</f>
        <v>0</v>
      </c>
      <c r="G65" s="66">
        <f>IF('(Other Variables)'!F365=0,0,1-'Sales Summary'!F31/'(Other Variables)'!F365)</f>
        <v>0</v>
      </c>
      <c r="H65" s="66">
        <f>IF('(Other Variables)'!G365=0,0,1-'Sales Summary'!G31/'(Other Variables)'!G365)</f>
        <v>0</v>
      </c>
      <c r="I65" s="66">
        <f>IF('(Other Variables)'!H365=0,0,1-'Sales Summary'!H31/'(Other Variables)'!H365)</f>
        <v>0</v>
      </c>
      <c r="J65" s="66">
        <f>IF('(Other Variables)'!I365=0,0,1-'Sales Summary'!I31/'(Other Variables)'!I365)</f>
        <v>0</v>
      </c>
      <c r="K65" s="65">
        <f>IF(SUM('(Other Variables)'!F365:I365)=0,0,1-SUM('Sales Summary'!F31:I31)/SUM('(Other Variables)'!F365:I365))</f>
        <v>0</v>
      </c>
    </row>
    <row r="66" spans="1:11" ht="12.75" hidden="1" customHeight="1" outlineLevel="1" x14ac:dyDescent="0.2">
      <c r="A66" s="55" t="str">
        <f>"         "&amp;Labels!C99</f>
        <v xml:space="preserve">         Total</v>
      </c>
      <c r="B66" s="66">
        <f>IF('(Other Variables)'!B378=0,0,1-'Sales Summary'!B44/'(Other Variables)'!B378)</f>
        <v>0</v>
      </c>
      <c r="C66" s="66">
        <f>IF('(Other Variables)'!C378=0,0,1-'Sales Summary'!C44/'(Other Variables)'!C378)</f>
        <v>0</v>
      </c>
      <c r="D66" s="66">
        <f>IF('(Other Variables)'!D378=0,0,1-'Sales Summary'!D44/'(Other Variables)'!D378)</f>
        <v>0</v>
      </c>
      <c r="E66" s="66">
        <f>IF('(Other Variables)'!E378=0,0,1-'Sales Summary'!E44/'(Other Variables)'!E378)</f>
        <v>0</v>
      </c>
      <c r="F66" s="65">
        <f>IF(SUM('(Other Variables)'!B378:E378)=0,0,1-SUM('Sales Summary'!B44:E44)/SUM('(Other Variables)'!B378:E378))</f>
        <v>0</v>
      </c>
      <c r="G66" s="66">
        <f>IF('(Other Variables)'!F378=0,0,1-'Sales Summary'!F44/'(Other Variables)'!F378)</f>
        <v>0</v>
      </c>
      <c r="H66" s="66">
        <f>IF('(Other Variables)'!G378=0,0,1-'Sales Summary'!G44/'(Other Variables)'!G378)</f>
        <v>0</v>
      </c>
      <c r="I66" s="66">
        <f>IF('(Other Variables)'!H378=0,0,1-'Sales Summary'!H44/'(Other Variables)'!H378)</f>
        <v>0</v>
      </c>
      <c r="J66" s="66">
        <f>IF('(Other Variables)'!I378=0,0,1-'Sales Summary'!I44/'(Other Variables)'!I378)</f>
        <v>0</v>
      </c>
      <c r="K66" s="65">
        <f>IF(SUM('(Other Variables)'!F378:I378)=0,0,1-SUM('Sales Summary'!F44:I44)/SUM('(Other Variables)'!F378:I378))</f>
        <v>0</v>
      </c>
    </row>
    <row r="67" spans="1:11" ht="12.75" hidden="1" customHeight="1" outlineLevel="1" x14ac:dyDescent="0.2">
      <c r="A67" s="55" t="str">
        <f>"            "&amp;Labels!B96</f>
        <v xml:space="preserve">            Direct</v>
      </c>
      <c r="B67" s="67">
        <f>IF('(Other Variables)'!B376=0,0,1-'Sales Summary'!B42/'(Other Variables)'!B376)</f>
        <v>0</v>
      </c>
      <c r="C67" s="67">
        <f>IF('(Other Variables)'!C376=0,0,1-'Sales Summary'!C42/'(Other Variables)'!C376)</f>
        <v>0</v>
      </c>
      <c r="D67" s="67">
        <f>IF('(Other Variables)'!D376=0,0,1-'Sales Summary'!D42/'(Other Variables)'!D376)</f>
        <v>0</v>
      </c>
      <c r="E67" s="67">
        <f>IF('(Other Variables)'!E376=0,0,1-'Sales Summary'!E42/'(Other Variables)'!E376)</f>
        <v>0</v>
      </c>
      <c r="F67" s="65">
        <f>IF(SUM('(Other Variables)'!B376:E376)=0,0,1-SUM('Sales Summary'!B42:E42)/SUM('(Other Variables)'!B376:E376))</f>
        <v>0</v>
      </c>
      <c r="G67" s="67">
        <f>IF('(Other Variables)'!F376=0,0,1-'Sales Summary'!F42/'(Other Variables)'!F376)</f>
        <v>0</v>
      </c>
      <c r="H67" s="67">
        <f>IF('(Other Variables)'!G376=0,0,1-'Sales Summary'!G42/'(Other Variables)'!G376)</f>
        <v>0</v>
      </c>
      <c r="I67" s="67">
        <f>IF('(Other Variables)'!H376=0,0,1-'Sales Summary'!H42/'(Other Variables)'!H376)</f>
        <v>0</v>
      </c>
      <c r="J67" s="67">
        <f>IF('(Other Variables)'!I376=0,0,1-'Sales Summary'!I42/'(Other Variables)'!I376)</f>
        <v>0</v>
      </c>
      <c r="K67" s="65">
        <f>IF(SUM('(Other Variables)'!F376:I376)=0,0,1-SUM('Sales Summary'!F42:I42)/SUM('(Other Variables)'!F376:I376))</f>
        <v>0</v>
      </c>
    </row>
    <row r="68" spans="1:11" ht="12.75" hidden="1" customHeight="1" outlineLevel="1" x14ac:dyDescent="0.2">
      <c r="A68" s="55" t="str">
        <f>"            "&amp;Labels!B97</f>
        <v xml:space="preserve">            Indirect</v>
      </c>
      <c r="B68" s="67">
        <f>IF('(Other Variables)'!B377=0,0,1-'Sales Summary'!B43/'(Other Variables)'!B377)</f>
        <v>0</v>
      </c>
      <c r="C68" s="67">
        <f>IF('(Other Variables)'!C377=0,0,1-'Sales Summary'!C43/'(Other Variables)'!C377)</f>
        <v>0</v>
      </c>
      <c r="D68" s="67">
        <f>IF('(Other Variables)'!D377=0,0,1-'Sales Summary'!D43/'(Other Variables)'!D377)</f>
        <v>0</v>
      </c>
      <c r="E68" s="67">
        <f>IF('(Other Variables)'!E377=0,0,1-'Sales Summary'!E43/'(Other Variables)'!E377)</f>
        <v>0</v>
      </c>
      <c r="F68" s="65">
        <f>IF(SUM('(Other Variables)'!B377:E377)=0,0,1-SUM('Sales Summary'!B43:E43)/SUM('(Other Variables)'!B377:E377))</f>
        <v>0</v>
      </c>
      <c r="G68" s="67">
        <f>IF('(Other Variables)'!F377=0,0,1-'Sales Summary'!F43/'(Other Variables)'!F377)</f>
        <v>0</v>
      </c>
      <c r="H68" s="67">
        <f>IF('(Other Variables)'!G377=0,0,1-'Sales Summary'!G43/'(Other Variables)'!G377)</f>
        <v>0</v>
      </c>
      <c r="I68" s="67">
        <f>IF('(Other Variables)'!H377=0,0,1-'Sales Summary'!H43/'(Other Variables)'!H377)</f>
        <v>0</v>
      </c>
      <c r="J68" s="67">
        <f>IF('(Other Variables)'!I377=0,0,1-'Sales Summary'!I43/'(Other Variables)'!I377)</f>
        <v>0</v>
      </c>
      <c r="K68" s="65">
        <f>IF(SUM('(Other Variables)'!F377:I377)=0,0,1-SUM('Sales Summary'!F43:I43)/SUM('(Other Variables)'!F377:I377))</f>
        <v>0</v>
      </c>
    </row>
    <row r="69" spans="1:11" ht="12.75" hidden="1" customHeight="1" outlineLevel="1" x14ac:dyDescent="0.2">
      <c r="A69" s="55" t="str">
        <f>"            "&amp;Labels!C95</f>
        <v xml:space="preserve">            Total</v>
      </c>
      <c r="B69" s="66">
        <f>IF('(Other Variables)'!B378=0,0,1-'Sales Summary'!B44/'(Other Variables)'!B378)</f>
        <v>0</v>
      </c>
      <c r="C69" s="66">
        <f>IF('(Other Variables)'!C378=0,0,1-'Sales Summary'!C44/'(Other Variables)'!C378)</f>
        <v>0</v>
      </c>
      <c r="D69" s="66">
        <f>IF('(Other Variables)'!D378=0,0,1-'Sales Summary'!D44/'(Other Variables)'!D378)</f>
        <v>0</v>
      </c>
      <c r="E69" s="66">
        <f>IF('(Other Variables)'!E378=0,0,1-'Sales Summary'!E44/'(Other Variables)'!E378)</f>
        <v>0</v>
      </c>
      <c r="F69" s="65">
        <f>IF(SUM('(Other Variables)'!B378:E378)=0,0,1-SUM('Sales Summary'!B44:E44)/SUM('(Other Variables)'!B378:E378))</f>
        <v>0</v>
      </c>
      <c r="G69" s="66">
        <f>IF('(Other Variables)'!F378=0,0,1-'Sales Summary'!F44/'(Other Variables)'!F378)</f>
        <v>0</v>
      </c>
      <c r="H69" s="66">
        <f>IF('(Other Variables)'!G378=0,0,1-'Sales Summary'!G44/'(Other Variables)'!G378)</f>
        <v>0</v>
      </c>
      <c r="I69" s="66">
        <f>IF('(Other Variables)'!H378=0,0,1-'Sales Summary'!H44/'(Other Variables)'!H378)</f>
        <v>0</v>
      </c>
      <c r="J69" s="66">
        <f>IF('(Other Variables)'!I378=0,0,1-'Sales Summary'!I44/'(Other Variables)'!I378)</f>
        <v>0</v>
      </c>
      <c r="K69" s="65">
        <f>IF(SUM('(Other Variables)'!F378:I378)=0,0,1-SUM('Sales Summary'!F44:I44)/SUM('(Other Variables)'!F378:I378))</f>
        <v>0</v>
      </c>
    </row>
    <row r="70" spans="1:11" ht="12.75" hidden="1" customHeight="1" outlineLevel="1" x14ac:dyDescent="0.2">
      <c r="A70" s="52" t="str">
        <f>"      "&amp;Labels!C91</f>
        <v xml:space="preserve">      Total</v>
      </c>
      <c r="B70" s="64">
        <f>IF('(Other Variables)'!B370=0,0,1-Products!B11/'(Other Variables)'!B370)</f>
        <v>0</v>
      </c>
      <c r="C70" s="64">
        <f>IF('(Other Variables)'!C370=0,0,1-Products!C11/'(Other Variables)'!C370)</f>
        <v>0</v>
      </c>
      <c r="D70" s="64">
        <f>IF('(Other Variables)'!D370=0,0,1-Products!D11/'(Other Variables)'!D370)</f>
        <v>0</v>
      </c>
      <c r="E70" s="64">
        <f>IF('(Other Variables)'!E370=0,0,1-Products!E11/'(Other Variables)'!E370)</f>
        <v>0</v>
      </c>
      <c r="F70" s="65">
        <f>IF(SUM('(Other Variables)'!B370:E370)=0,0,1-SUM(Products!B11:E11)/SUM('(Other Variables)'!B370:E370))</f>
        <v>0</v>
      </c>
      <c r="G70" s="64">
        <f>IF('(Other Variables)'!F370=0,0,1-Products!G11/'(Other Variables)'!F370)</f>
        <v>0</v>
      </c>
      <c r="H70" s="64">
        <f>IF('(Other Variables)'!G370=0,0,1-Products!H11/'(Other Variables)'!G370)</f>
        <v>0</v>
      </c>
      <c r="I70" s="64">
        <f>IF('(Other Variables)'!H370=0,0,1-Products!I11/'(Other Variables)'!H370)</f>
        <v>0</v>
      </c>
      <c r="J70" s="64">
        <f>IF('(Other Variables)'!I370=0,0,1-Products!J11/'(Other Variables)'!I370)</f>
        <v>0</v>
      </c>
      <c r="K70" s="65">
        <f>IF(SUM('(Other Variables)'!F370:I370)=0,0,1-SUM(Products!G11:J11)/SUM('(Other Variables)'!F370:I370))</f>
        <v>0</v>
      </c>
    </row>
    <row r="71" spans="1:11" ht="12.75" hidden="1" customHeight="1" outlineLevel="1" x14ac:dyDescent="0.2">
      <c r="A71" s="55" t="str">
        <f>"         "&amp;Labels!B100</f>
        <v xml:space="preserve">         East</v>
      </c>
      <c r="B71" s="66"/>
      <c r="C71" s="66"/>
      <c r="D71" s="66"/>
      <c r="E71" s="66"/>
      <c r="F71" s="65"/>
      <c r="G71" s="66"/>
      <c r="H71" s="66"/>
      <c r="I71" s="66"/>
      <c r="J71" s="66"/>
      <c r="K71" s="65"/>
    </row>
    <row r="72" spans="1:11" ht="12.75" hidden="1" customHeight="1" outlineLevel="1" x14ac:dyDescent="0.2">
      <c r="A72" s="55" t="str">
        <f>"            "&amp;Labels!B96</f>
        <v xml:space="preserve">            Direct</v>
      </c>
      <c r="B72" s="67">
        <f>IF('(Other Variables)'!B354=0,0,1-'Sales Summary'!B20/'(Other Variables)'!B354)</f>
        <v>0</v>
      </c>
      <c r="C72" s="67">
        <f>IF('(Other Variables)'!C354=0,0,1-'Sales Summary'!C20/'(Other Variables)'!C354)</f>
        <v>0</v>
      </c>
      <c r="D72" s="67">
        <f>IF('(Other Variables)'!D354=0,0,1-'Sales Summary'!D20/'(Other Variables)'!D354)</f>
        <v>0</v>
      </c>
      <c r="E72" s="67">
        <f>IF('(Other Variables)'!E354=0,0,1-'Sales Summary'!E20/'(Other Variables)'!E354)</f>
        <v>0</v>
      </c>
      <c r="F72" s="65">
        <f>IF(SUM('(Other Variables)'!B354:E354)=0,0,1-SUM('Sales Summary'!B20:E20)/SUM('(Other Variables)'!B354:E354))</f>
        <v>0</v>
      </c>
      <c r="G72" s="67">
        <f>IF('(Other Variables)'!F354=0,0,1-'Sales Summary'!F20/'(Other Variables)'!F354)</f>
        <v>0</v>
      </c>
      <c r="H72" s="67">
        <f>IF('(Other Variables)'!G354=0,0,1-'Sales Summary'!G20/'(Other Variables)'!G354)</f>
        <v>0</v>
      </c>
      <c r="I72" s="67">
        <f>IF('(Other Variables)'!H354=0,0,1-'Sales Summary'!H20/'(Other Variables)'!H354)</f>
        <v>0</v>
      </c>
      <c r="J72" s="67">
        <f>IF('(Other Variables)'!I354=0,0,1-'Sales Summary'!I20/'(Other Variables)'!I354)</f>
        <v>0</v>
      </c>
      <c r="K72" s="65">
        <f>IF(SUM('(Other Variables)'!F354:I354)=0,0,1-SUM('Sales Summary'!F20:I20)/SUM('(Other Variables)'!F354:I354))</f>
        <v>0</v>
      </c>
    </row>
    <row r="73" spans="1:11" ht="12.75" hidden="1" customHeight="1" outlineLevel="1" x14ac:dyDescent="0.2">
      <c r="A73" s="55" t="str">
        <f>"            "&amp;Labels!B97</f>
        <v xml:space="preserve">            Indirect</v>
      </c>
      <c r="B73" s="67">
        <f>IF('(Other Variables)'!B355=0,0,1-'Sales Summary'!B21/'(Other Variables)'!B355)</f>
        <v>0</v>
      </c>
      <c r="C73" s="67">
        <f>IF('(Other Variables)'!C355=0,0,1-'Sales Summary'!C21/'(Other Variables)'!C355)</f>
        <v>0</v>
      </c>
      <c r="D73" s="67">
        <f>IF('(Other Variables)'!D355=0,0,1-'Sales Summary'!D21/'(Other Variables)'!D355)</f>
        <v>0</v>
      </c>
      <c r="E73" s="67">
        <f>IF('(Other Variables)'!E355=0,0,1-'Sales Summary'!E21/'(Other Variables)'!E355)</f>
        <v>0</v>
      </c>
      <c r="F73" s="65">
        <f>IF(SUM('(Other Variables)'!B355:E355)=0,0,1-SUM('Sales Summary'!B21:E21)/SUM('(Other Variables)'!B355:E355))</f>
        <v>0</v>
      </c>
      <c r="G73" s="67">
        <f>IF('(Other Variables)'!F355=0,0,1-'Sales Summary'!F21/'(Other Variables)'!F355)</f>
        <v>0</v>
      </c>
      <c r="H73" s="67">
        <f>IF('(Other Variables)'!G355=0,0,1-'Sales Summary'!G21/'(Other Variables)'!G355)</f>
        <v>0</v>
      </c>
      <c r="I73" s="67">
        <f>IF('(Other Variables)'!H355=0,0,1-'Sales Summary'!H21/'(Other Variables)'!H355)</f>
        <v>0</v>
      </c>
      <c r="J73" s="67">
        <f>IF('(Other Variables)'!I355=0,0,1-'Sales Summary'!I21/'(Other Variables)'!I355)</f>
        <v>0</v>
      </c>
      <c r="K73" s="65">
        <f>IF(SUM('(Other Variables)'!F355:I355)=0,0,1-SUM('Sales Summary'!F21:I21)/SUM('(Other Variables)'!F355:I355))</f>
        <v>0</v>
      </c>
    </row>
    <row r="74" spans="1:11" ht="12.75" hidden="1" customHeight="1" outlineLevel="1" x14ac:dyDescent="0.2">
      <c r="A74" s="55" t="str">
        <f>"            "&amp;Labels!C95</f>
        <v xml:space="preserve">            Total</v>
      </c>
      <c r="B74" s="66">
        <f>IF('(Other Variables)'!B353=0,0,1-'Sales Summary'!B19/'(Other Variables)'!B353)</f>
        <v>0</v>
      </c>
      <c r="C74" s="66">
        <f>IF('(Other Variables)'!C353=0,0,1-'Sales Summary'!C19/'(Other Variables)'!C353)</f>
        <v>0</v>
      </c>
      <c r="D74" s="66">
        <f>IF('(Other Variables)'!D353=0,0,1-'Sales Summary'!D19/'(Other Variables)'!D353)</f>
        <v>0</v>
      </c>
      <c r="E74" s="66">
        <f>IF('(Other Variables)'!E353=0,0,1-'Sales Summary'!E19/'(Other Variables)'!E353)</f>
        <v>0</v>
      </c>
      <c r="F74" s="65">
        <f>IF(SUM('(Other Variables)'!B353:E353)=0,0,1-SUM('Sales Summary'!B19:E19)/SUM('(Other Variables)'!B353:E353))</f>
        <v>0</v>
      </c>
      <c r="G74" s="66">
        <f>IF('(Other Variables)'!F353=0,0,1-'Sales Summary'!F19/'(Other Variables)'!F353)</f>
        <v>0</v>
      </c>
      <c r="H74" s="66">
        <f>IF('(Other Variables)'!G353=0,0,1-'Sales Summary'!G19/'(Other Variables)'!G353)</f>
        <v>0</v>
      </c>
      <c r="I74" s="66">
        <f>IF('(Other Variables)'!H353=0,0,1-'Sales Summary'!H19/'(Other Variables)'!H353)</f>
        <v>0</v>
      </c>
      <c r="J74" s="66">
        <f>IF('(Other Variables)'!I353=0,0,1-'Sales Summary'!I19/'(Other Variables)'!I353)</f>
        <v>0</v>
      </c>
      <c r="K74" s="65">
        <f>IF(SUM('(Other Variables)'!F353:I353)=0,0,1-SUM('Sales Summary'!F19:I19)/SUM('(Other Variables)'!F353:I353))</f>
        <v>0</v>
      </c>
    </row>
    <row r="75" spans="1:11" ht="12.75" hidden="1" customHeight="1" outlineLevel="1" x14ac:dyDescent="0.2">
      <c r="A75" s="55" t="str">
        <f>"         "&amp;Labels!B101</f>
        <v xml:space="preserve">         West</v>
      </c>
      <c r="B75" s="66"/>
      <c r="C75" s="66"/>
      <c r="D75" s="66"/>
      <c r="E75" s="66"/>
      <c r="F75" s="65"/>
      <c r="G75" s="66"/>
      <c r="H75" s="66"/>
      <c r="I75" s="66"/>
      <c r="J75" s="66"/>
      <c r="K75" s="65"/>
    </row>
    <row r="76" spans="1:11" ht="12.75" hidden="1" customHeight="1" outlineLevel="1" x14ac:dyDescent="0.2">
      <c r="A76" s="55" t="str">
        <f>"            "&amp;Labels!B96</f>
        <v xml:space="preserve">            Direct</v>
      </c>
      <c r="B76" s="67">
        <f>IF('(Other Variables)'!B367=0,0,1-'Sales Summary'!B33/'(Other Variables)'!B367)</f>
        <v>0</v>
      </c>
      <c r="C76" s="67">
        <f>IF('(Other Variables)'!C367=0,0,1-'Sales Summary'!C33/'(Other Variables)'!C367)</f>
        <v>0</v>
      </c>
      <c r="D76" s="67">
        <f>IF('(Other Variables)'!D367=0,0,1-'Sales Summary'!D33/'(Other Variables)'!D367)</f>
        <v>0</v>
      </c>
      <c r="E76" s="67">
        <f>IF('(Other Variables)'!E367=0,0,1-'Sales Summary'!E33/'(Other Variables)'!E367)</f>
        <v>0</v>
      </c>
      <c r="F76" s="65">
        <f>IF(SUM('(Other Variables)'!B367:E367)=0,0,1-SUM('Sales Summary'!B33:E33)/SUM('(Other Variables)'!B367:E367))</f>
        <v>0</v>
      </c>
      <c r="G76" s="67">
        <f>IF('(Other Variables)'!F367=0,0,1-'Sales Summary'!F33/'(Other Variables)'!F367)</f>
        <v>0</v>
      </c>
      <c r="H76" s="67">
        <f>IF('(Other Variables)'!G367=0,0,1-'Sales Summary'!G33/'(Other Variables)'!G367)</f>
        <v>0</v>
      </c>
      <c r="I76" s="67">
        <f>IF('(Other Variables)'!H367=0,0,1-'Sales Summary'!H33/'(Other Variables)'!H367)</f>
        <v>0</v>
      </c>
      <c r="J76" s="67">
        <f>IF('(Other Variables)'!I367=0,0,1-'Sales Summary'!I33/'(Other Variables)'!I367)</f>
        <v>0</v>
      </c>
      <c r="K76" s="65">
        <f>IF(SUM('(Other Variables)'!F367:I367)=0,0,1-SUM('Sales Summary'!F33:I33)/SUM('(Other Variables)'!F367:I367))</f>
        <v>0</v>
      </c>
    </row>
    <row r="77" spans="1:11" ht="12.75" hidden="1" customHeight="1" outlineLevel="1" x14ac:dyDescent="0.2">
      <c r="A77" s="55" t="str">
        <f>"            "&amp;Labels!B97</f>
        <v xml:space="preserve">            Indirect</v>
      </c>
      <c r="B77" s="67">
        <f>IF('(Other Variables)'!B368=0,0,1-'Sales Summary'!B34/'(Other Variables)'!B368)</f>
        <v>0</v>
      </c>
      <c r="C77" s="67">
        <f>IF('(Other Variables)'!C368=0,0,1-'Sales Summary'!C34/'(Other Variables)'!C368)</f>
        <v>0</v>
      </c>
      <c r="D77" s="67">
        <f>IF('(Other Variables)'!D368=0,0,1-'Sales Summary'!D34/'(Other Variables)'!D368)</f>
        <v>0</v>
      </c>
      <c r="E77" s="67">
        <f>IF('(Other Variables)'!E368=0,0,1-'Sales Summary'!E34/'(Other Variables)'!E368)</f>
        <v>0</v>
      </c>
      <c r="F77" s="65">
        <f>IF(SUM('(Other Variables)'!B368:E368)=0,0,1-SUM('Sales Summary'!B34:E34)/SUM('(Other Variables)'!B368:E368))</f>
        <v>0</v>
      </c>
      <c r="G77" s="67">
        <f>IF('(Other Variables)'!F368=0,0,1-'Sales Summary'!F34/'(Other Variables)'!F368)</f>
        <v>0</v>
      </c>
      <c r="H77" s="67">
        <f>IF('(Other Variables)'!G368=0,0,1-'Sales Summary'!G34/'(Other Variables)'!G368)</f>
        <v>0</v>
      </c>
      <c r="I77" s="67">
        <f>IF('(Other Variables)'!H368=0,0,1-'Sales Summary'!H34/'(Other Variables)'!H368)</f>
        <v>0</v>
      </c>
      <c r="J77" s="67">
        <f>IF('(Other Variables)'!I368=0,0,1-'Sales Summary'!I34/'(Other Variables)'!I368)</f>
        <v>0</v>
      </c>
      <c r="K77" s="65">
        <f>IF(SUM('(Other Variables)'!F368:I368)=0,0,1-SUM('Sales Summary'!F34:I34)/SUM('(Other Variables)'!F368:I368))</f>
        <v>0</v>
      </c>
    </row>
    <row r="78" spans="1:11" ht="12.75" hidden="1" customHeight="1" outlineLevel="1" x14ac:dyDescent="0.2">
      <c r="A78" s="55" t="str">
        <f>"            "&amp;Labels!C95</f>
        <v xml:space="preserve">            Total</v>
      </c>
      <c r="B78" s="66">
        <f>IF('(Other Variables)'!B366=0,0,1-'Sales Summary'!B32/'(Other Variables)'!B366)</f>
        <v>0</v>
      </c>
      <c r="C78" s="66">
        <f>IF('(Other Variables)'!C366=0,0,1-'Sales Summary'!C32/'(Other Variables)'!C366)</f>
        <v>0</v>
      </c>
      <c r="D78" s="66">
        <f>IF('(Other Variables)'!D366=0,0,1-'Sales Summary'!D32/'(Other Variables)'!D366)</f>
        <v>0</v>
      </c>
      <c r="E78" s="66">
        <f>IF('(Other Variables)'!E366=0,0,1-'Sales Summary'!E32/'(Other Variables)'!E366)</f>
        <v>0</v>
      </c>
      <c r="F78" s="65">
        <f>IF(SUM('(Other Variables)'!B366:E366)=0,0,1-SUM('Sales Summary'!B32:E32)/SUM('(Other Variables)'!B366:E366))</f>
        <v>0</v>
      </c>
      <c r="G78" s="66">
        <f>IF('(Other Variables)'!F366=0,0,1-'Sales Summary'!F32/'(Other Variables)'!F366)</f>
        <v>0</v>
      </c>
      <c r="H78" s="66">
        <f>IF('(Other Variables)'!G366=0,0,1-'Sales Summary'!G32/'(Other Variables)'!G366)</f>
        <v>0</v>
      </c>
      <c r="I78" s="66">
        <f>IF('(Other Variables)'!H366=0,0,1-'Sales Summary'!H32/'(Other Variables)'!H366)</f>
        <v>0</v>
      </c>
      <c r="J78" s="66">
        <f>IF('(Other Variables)'!I366=0,0,1-'Sales Summary'!I32/'(Other Variables)'!I366)</f>
        <v>0</v>
      </c>
      <c r="K78" s="65">
        <f>IF(SUM('(Other Variables)'!F366:I366)=0,0,1-SUM('Sales Summary'!F32:I32)/SUM('(Other Variables)'!F366:I366))</f>
        <v>0</v>
      </c>
    </row>
    <row r="79" spans="1:11" ht="12.75" hidden="1" customHeight="1" outlineLevel="1" x14ac:dyDescent="0.2">
      <c r="A79" s="55" t="str">
        <f>"         "&amp;Labels!C99</f>
        <v xml:space="preserve">         Total</v>
      </c>
      <c r="B79" s="66">
        <f>IF('(Other Variables)'!B370=0,0,1-Products!B11/'(Other Variables)'!B370)</f>
        <v>0</v>
      </c>
      <c r="C79" s="66">
        <f>IF('(Other Variables)'!C370=0,0,1-Products!C11/'(Other Variables)'!C370)</f>
        <v>0</v>
      </c>
      <c r="D79" s="66">
        <f>IF('(Other Variables)'!D370=0,0,1-Products!D11/'(Other Variables)'!D370)</f>
        <v>0</v>
      </c>
      <c r="E79" s="66">
        <f>IF('(Other Variables)'!E370=0,0,1-Products!E11/'(Other Variables)'!E370)</f>
        <v>0</v>
      </c>
      <c r="F79" s="65">
        <f>IF(SUM('(Other Variables)'!B370:E370)=0,0,1-SUM(Products!B11:E11)/SUM('(Other Variables)'!B370:E370))</f>
        <v>0</v>
      </c>
      <c r="G79" s="66">
        <f>IF('(Other Variables)'!F370=0,0,1-Products!G11/'(Other Variables)'!F370)</f>
        <v>0</v>
      </c>
      <c r="H79" s="66">
        <f>IF('(Other Variables)'!G370=0,0,1-Products!H11/'(Other Variables)'!G370)</f>
        <v>0</v>
      </c>
      <c r="I79" s="66">
        <f>IF('(Other Variables)'!H370=0,0,1-Products!I11/'(Other Variables)'!H370)</f>
        <v>0</v>
      </c>
      <c r="J79" s="66">
        <f>IF('(Other Variables)'!I370=0,0,1-Products!J11/'(Other Variables)'!I370)</f>
        <v>0</v>
      </c>
      <c r="K79" s="65">
        <f>IF(SUM('(Other Variables)'!F370:I370)=0,0,1-SUM(Products!G11:J11)/SUM('(Other Variables)'!F370:I370))</f>
        <v>0</v>
      </c>
    </row>
    <row r="80" spans="1:11" ht="12.75" hidden="1" customHeight="1" outlineLevel="1" x14ac:dyDescent="0.2">
      <c r="A80" s="55" t="str">
        <f>"            "&amp;Labels!B96</f>
        <v xml:space="preserve">            Direct</v>
      </c>
      <c r="B80" s="67">
        <f>IF('(Other Variables)'!B380=0,0,1-'Sales Summary'!B46/'(Other Variables)'!B380)</f>
        <v>0</v>
      </c>
      <c r="C80" s="67">
        <f>IF('(Other Variables)'!C380=0,0,1-'Sales Summary'!C46/'(Other Variables)'!C380)</f>
        <v>0</v>
      </c>
      <c r="D80" s="67">
        <f>IF('(Other Variables)'!D380=0,0,1-'Sales Summary'!D46/'(Other Variables)'!D380)</f>
        <v>0</v>
      </c>
      <c r="E80" s="67">
        <f>IF('(Other Variables)'!E380=0,0,1-'Sales Summary'!E46/'(Other Variables)'!E380)</f>
        <v>0</v>
      </c>
      <c r="F80" s="65">
        <f>IF(SUM('(Other Variables)'!B380:E380)=0,0,1-SUM('Sales Summary'!B46:E46)/SUM('(Other Variables)'!B380:E380))</f>
        <v>0</v>
      </c>
      <c r="G80" s="67">
        <f>IF('(Other Variables)'!F380=0,0,1-'Sales Summary'!F46/'(Other Variables)'!F380)</f>
        <v>0</v>
      </c>
      <c r="H80" s="67">
        <f>IF('(Other Variables)'!G380=0,0,1-'Sales Summary'!G46/'(Other Variables)'!G380)</f>
        <v>0</v>
      </c>
      <c r="I80" s="67">
        <f>IF('(Other Variables)'!H380=0,0,1-'Sales Summary'!H46/'(Other Variables)'!H380)</f>
        <v>0</v>
      </c>
      <c r="J80" s="67">
        <f>IF('(Other Variables)'!I380=0,0,1-'Sales Summary'!I46/'(Other Variables)'!I380)</f>
        <v>0</v>
      </c>
      <c r="K80" s="65">
        <f>IF(SUM('(Other Variables)'!F380:I380)=0,0,1-SUM('Sales Summary'!F46:I46)/SUM('(Other Variables)'!F380:I380))</f>
        <v>0</v>
      </c>
    </row>
    <row r="81" spans="1:11" ht="12.75" hidden="1" customHeight="1" outlineLevel="1" x14ac:dyDescent="0.2">
      <c r="A81" s="55" t="str">
        <f>"            "&amp;Labels!B97</f>
        <v xml:space="preserve">            Indirect</v>
      </c>
      <c r="B81" s="67">
        <f>IF('(Other Variables)'!B381=0,0,1-'Sales Summary'!B47/'(Other Variables)'!B381)</f>
        <v>0</v>
      </c>
      <c r="C81" s="67">
        <f>IF('(Other Variables)'!C381=0,0,1-'Sales Summary'!C47/'(Other Variables)'!C381)</f>
        <v>0</v>
      </c>
      <c r="D81" s="67">
        <f>IF('(Other Variables)'!D381=0,0,1-'Sales Summary'!D47/'(Other Variables)'!D381)</f>
        <v>0</v>
      </c>
      <c r="E81" s="67">
        <f>IF('(Other Variables)'!E381=0,0,1-'Sales Summary'!E47/'(Other Variables)'!E381)</f>
        <v>0</v>
      </c>
      <c r="F81" s="65">
        <f>IF(SUM('(Other Variables)'!B381:E381)=0,0,1-SUM('Sales Summary'!B47:E47)/SUM('(Other Variables)'!B381:E381))</f>
        <v>0</v>
      </c>
      <c r="G81" s="67">
        <f>IF('(Other Variables)'!F381=0,0,1-'Sales Summary'!F47/'(Other Variables)'!F381)</f>
        <v>0</v>
      </c>
      <c r="H81" s="67">
        <f>IF('(Other Variables)'!G381=0,0,1-'Sales Summary'!G47/'(Other Variables)'!G381)</f>
        <v>0</v>
      </c>
      <c r="I81" s="67">
        <f>IF('(Other Variables)'!H381=0,0,1-'Sales Summary'!H47/'(Other Variables)'!H381)</f>
        <v>0</v>
      </c>
      <c r="J81" s="67">
        <f>IF('(Other Variables)'!I381=0,0,1-'Sales Summary'!I47/'(Other Variables)'!I381)</f>
        <v>0</v>
      </c>
      <c r="K81" s="65">
        <f>IF(SUM('(Other Variables)'!F381:I381)=0,0,1-SUM('Sales Summary'!F47:I47)/SUM('(Other Variables)'!F381:I381))</f>
        <v>0</v>
      </c>
    </row>
    <row r="82" spans="1:11" ht="12.75" hidden="1" customHeight="1" outlineLevel="1" x14ac:dyDescent="0.2">
      <c r="A82" s="55" t="str">
        <f>"            "&amp;Labels!C95</f>
        <v xml:space="preserve">            Total</v>
      </c>
      <c r="B82" s="66">
        <f>IF('(Other Variables)'!B370=0,0,1-Products!B11/'(Other Variables)'!B370)</f>
        <v>0</v>
      </c>
      <c r="C82" s="66">
        <f>IF('(Other Variables)'!C370=0,0,1-Products!C11/'(Other Variables)'!C370)</f>
        <v>0</v>
      </c>
      <c r="D82" s="66">
        <f>IF('(Other Variables)'!D370=0,0,1-Products!D11/'(Other Variables)'!D370)</f>
        <v>0</v>
      </c>
      <c r="E82" s="66">
        <f>IF('(Other Variables)'!E370=0,0,1-Products!E11/'(Other Variables)'!E370)</f>
        <v>0</v>
      </c>
      <c r="F82" s="65">
        <f>IF(SUM('(Other Variables)'!B370:E370)=0,0,1-SUM(Products!B11:E11)/SUM('(Other Variables)'!B370:E370))</f>
        <v>0</v>
      </c>
      <c r="G82" s="66">
        <f>IF('(Other Variables)'!F370=0,0,1-Products!G11/'(Other Variables)'!F370)</f>
        <v>0</v>
      </c>
      <c r="H82" s="66">
        <f>IF('(Other Variables)'!G370=0,0,1-Products!H11/'(Other Variables)'!G370)</f>
        <v>0</v>
      </c>
      <c r="I82" s="66">
        <f>IF('(Other Variables)'!H370=0,0,1-Products!I11/'(Other Variables)'!H370)</f>
        <v>0</v>
      </c>
      <c r="J82" s="66">
        <f>IF('(Other Variables)'!I370=0,0,1-Products!J11/'(Other Variables)'!I370)</f>
        <v>0</v>
      </c>
      <c r="K82" s="65">
        <f>IF(SUM('(Other Variables)'!F370:I370)=0,0,1-SUM(Products!G11:J11)/SUM('(Other Variables)'!F370:I370))</f>
        <v>0</v>
      </c>
    </row>
    <row r="83" spans="1:11" ht="12.75" hidden="1" customHeight="1" outlineLevel="1" x14ac:dyDescent="0.2">
      <c r="A83" s="57" t="str">
        <f>"   "&amp;Labels!C110</f>
        <v xml:space="preserve">   Total</v>
      </c>
      <c r="B83" s="68">
        <f>IF('(Other Variables)'!B383=0,0,1-Products!B12/'(Other Variables)'!B383)</f>
        <v>0</v>
      </c>
      <c r="C83" s="68">
        <f>IF('(Other Variables)'!C383=0,0,1-Products!C12/'(Other Variables)'!C383)</f>
        <v>0</v>
      </c>
      <c r="D83" s="68">
        <f>IF('(Other Variables)'!D383=0,0,1-Products!D12/'(Other Variables)'!D383)</f>
        <v>0</v>
      </c>
      <c r="E83" s="68">
        <f>IF('(Other Variables)'!E383=0,0,1-Products!E12/'(Other Variables)'!E383)</f>
        <v>0</v>
      </c>
      <c r="F83" s="65">
        <f>IF(SUM('(Other Variables)'!B383:E383)=0,0,1-SUM(Products!B12:E12)/SUM('(Other Variables)'!B383:E383))</f>
        <v>0</v>
      </c>
      <c r="G83" s="68">
        <f>IF('(Other Variables)'!F383=0,0,1-Products!G12/'(Other Variables)'!F383)</f>
        <v>0</v>
      </c>
      <c r="H83" s="68">
        <f>IF('(Other Variables)'!G383=0,0,1-Products!H12/'(Other Variables)'!G383)</f>
        <v>0</v>
      </c>
      <c r="I83" s="68">
        <f>IF('(Other Variables)'!H383=0,0,1-Products!I12/'(Other Variables)'!H383)</f>
        <v>0</v>
      </c>
      <c r="J83" s="68">
        <f>IF('(Other Variables)'!I383=0,0,1-Products!J12/'(Other Variables)'!I383)</f>
        <v>0</v>
      </c>
      <c r="K83" s="65">
        <f>IF(SUM('(Other Variables)'!F383:I383)=0,0,1-SUM(Products!G12:J12)/SUM('(Other Variables)'!F383:I383))</f>
        <v>0</v>
      </c>
    </row>
    <row r="84" spans="1:11" ht="12.75" hidden="1" customHeight="1" outlineLevel="1" x14ac:dyDescent="0.2">
      <c r="A84" s="55" t="str">
        <f>"      "&amp;Labels!B92</f>
        <v xml:space="preserve">      Direct</v>
      </c>
      <c r="B84" s="66"/>
      <c r="C84" s="66"/>
      <c r="D84" s="66"/>
      <c r="E84" s="66"/>
      <c r="F84" s="65"/>
      <c r="G84" s="66"/>
      <c r="H84" s="66"/>
      <c r="I84" s="66"/>
      <c r="J84" s="66"/>
      <c r="K84" s="65"/>
    </row>
    <row r="85" spans="1:11" ht="12.75" hidden="1" customHeight="1" outlineLevel="1" x14ac:dyDescent="0.2">
      <c r="A85" s="55" t="str">
        <f>"         "&amp;Labels!B100</f>
        <v xml:space="preserve">         East</v>
      </c>
      <c r="B85" s="66"/>
      <c r="C85" s="66"/>
      <c r="D85" s="66"/>
      <c r="E85" s="66"/>
      <c r="F85" s="65"/>
      <c r="G85" s="66"/>
      <c r="H85" s="66"/>
      <c r="I85" s="66"/>
      <c r="J85" s="66"/>
      <c r="K85" s="65"/>
    </row>
    <row r="86" spans="1:11" ht="12.75" hidden="1" customHeight="1" outlineLevel="1" x14ac:dyDescent="0.2">
      <c r="A86" s="55" t="str">
        <f>"            "&amp;Labels!B96</f>
        <v xml:space="preserve">            Direct</v>
      </c>
      <c r="B86" s="67">
        <f>IF('(Other Variables)'!B386=0,0,1-'Sales Summary'!B52/'(Other Variables)'!B386)</f>
        <v>0</v>
      </c>
      <c r="C86" s="67">
        <f>IF('(Other Variables)'!C386=0,0,1-'Sales Summary'!C52/'(Other Variables)'!C386)</f>
        <v>0</v>
      </c>
      <c r="D86" s="67">
        <f>IF('(Other Variables)'!D386=0,0,1-'Sales Summary'!D52/'(Other Variables)'!D386)</f>
        <v>0</v>
      </c>
      <c r="E86" s="67">
        <f>IF('(Other Variables)'!E386=0,0,1-'Sales Summary'!E52/'(Other Variables)'!E386)</f>
        <v>0</v>
      </c>
      <c r="F86" s="65">
        <f>IF(SUM('(Other Variables)'!B386:E386)=0,0,1-SUM('Sales Summary'!B52:E52)/SUM('(Other Variables)'!B386:E386))</f>
        <v>0</v>
      </c>
      <c r="G86" s="67">
        <f>IF('(Other Variables)'!F386=0,0,1-'Sales Summary'!F52/'(Other Variables)'!F386)</f>
        <v>0</v>
      </c>
      <c r="H86" s="67">
        <f>IF('(Other Variables)'!G386=0,0,1-'Sales Summary'!G52/'(Other Variables)'!G386)</f>
        <v>0</v>
      </c>
      <c r="I86" s="67">
        <f>IF('(Other Variables)'!H386=0,0,1-'Sales Summary'!H52/'(Other Variables)'!H386)</f>
        <v>0</v>
      </c>
      <c r="J86" s="67">
        <f>IF('(Other Variables)'!I386=0,0,1-'Sales Summary'!I52/'(Other Variables)'!I386)</f>
        <v>0</v>
      </c>
      <c r="K86" s="65">
        <f>IF(SUM('(Other Variables)'!F386:I386)=0,0,1-SUM('Sales Summary'!F52:I52)/SUM('(Other Variables)'!F386:I386))</f>
        <v>0</v>
      </c>
    </row>
    <row r="87" spans="1:11" ht="12.75" hidden="1" customHeight="1" outlineLevel="1" x14ac:dyDescent="0.2">
      <c r="A87" s="55" t="str">
        <f>"            "&amp;Labels!B97</f>
        <v xml:space="preserve">            Indirect</v>
      </c>
      <c r="B87" s="67">
        <f>IF('(Other Variables)'!B387=0,0,1-'Sales Summary'!B53/'(Other Variables)'!B387)</f>
        <v>0</v>
      </c>
      <c r="C87" s="67">
        <f>IF('(Other Variables)'!C387=0,0,1-'Sales Summary'!C53/'(Other Variables)'!C387)</f>
        <v>0</v>
      </c>
      <c r="D87" s="67">
        <f>IF('(Other Variables)'!D387=0,0,1-'Sales Summary'!D53/'(Other Variables)'!D387)</f>
        <v>0</v>
      </c>
      <c r="E87" s="67">
        <f>IF('(Other Variables)'!E387=0,0,1-'Sales Summary'!E53/'(Other Variables)'!E387)</f>
        <v>0</v>
      </c>
      <c r="F87" s="65">
        <f>IF(SUM('(Other Variables)'!B387:E387)=0,0,1-SUM('Sales Summary'!B53:E53)/SUM('(Other Variables)'!B387:E387))</f>
        <v>0</v>
      </c>
      <c r="G87" s="67">
        <f>IF('(Other Variables)'!F387=0,0,1-'Sales Summary'!F53/'(Other Variables)'!F387)</f>
        <v>0</v>
      </c>
      <c r="H87" s="67">
        <f>IF('(Other Variables)'!G387=0,0,1-'Sales Summary'!G53/'(Other Variables)'!G387)</f>
        <v>0</v>
      </c>
      <c r="I87" s="67">
        <f>IF('(Other Variables)'!H387=0,0,1-'Sales Summary'!H53/'(Other Variables)'!H387)</f>
        <v>0</v>
      </c>
      <c r="J87" s="67">
        <f>IF('(Other Variables)'!I387=0,0,1-'Sales Summary'!I53/'(Other Variables)'!I387)</f>
        <v>0</v>
      </c>
      <c r="K87" s="65">
        <f>IF(SUM('(Other Variables)'!F387:I387)=0,0,1-SUM('Sales Summary'!F53:I53)/SUM('(Other Variables)'!F387:I387))</f>
        <v>0</v>
      </c>
    </row>
    <row r="88" spans="1:11" ht="12.75" hidden="1" customHeight="1" outlineLevel="1" x14ac:dyDescent="0.2">
      <c r="A88" s="55" t="str">
        <f>"            "&amp;Labels!C95</f>
        <v xml:space="preserve">            Total</v>
      </c>
      <c r="B88" s="66">
        <f>IF('(Other Variables)'!B388=0,0,1-'Sales Summary'!B54/'(Other Variables)'!B388)</f>
        <v>0</v>
      </c>
      <c r="C88" s="66">
        <f>IF('(Other Variables)'!C388=0,0,1-'Sales Summary'!C54/'(Other Variables)'!C388)</f>
        <v>0</v>
      </c>
      <c r="D88" s="66">
        <f>IF('(Other Variables)'!D388=0,0,1-'Sales Summary'!D54/'(Other Variables)'!D388)</f>
        <v>0</v>
      </c>
      <c r="E88" s="66">
        <f>IF('(Other Variables)'!E388=0,0,1-'Sales Summary'!E54/'(Other Variables)'!E388)</f>
        <v>0</v>
      </c>
      <c r="F88" s="65">
        <f>IF(SUM('(Other Variables)'!B388:E388)=0,0,1-SUM('Sales Summary'!B54:E54)/SUM('(Other Variables)'!B388:E388))</f>
        <v>0</v>
      </c>
      <c r="G88" s="66">
        <f>IF('(Other Variables)'!F388=0,0,1-'Sales Summary'!F54/'(Other Variables)'!F388)</f>
        <v>0</v>
      </c>
      <c r="H88" s="66">
        <f>IF('(Other Variables)'!G388=0,0,1-'Sales Summary'!G54/'(Other Variables)'!G388)</f>
        <v>0</v>
      </c>
      <c r="I88" s="66">
        <f>IF('(Other Variables)'!H388=0,0,1-'Sales Summary'!H54/'(Other Variables)'!H388)</f>
        <v>0</v>
      </c>
      <c r="J88" s="66">
        <f>IF('(Other Variables)'!I388=0,0,1-'Sales Summary'!I54/'(Other Variables)'!I388)</f>
        <v>0</v>
      </c>
      <c r="K88" s="65">
        <f>IF(SUM('(Other Variables)'!F388:I388)=0,0,1-SUM('Sales Summary'!F54:I54)/SUM('(Other Variables)'!F388:I388))</f>
        <v>0</v>
      </c>
    </row>
    <row r="89" spans="1:11" ht="12.75" hidden="1" customHeight="1" outlineLevel="1" x14ac:dyDescent="0.2">
      <c r="A89" s="55" t="str">
        <f>"         "&amp;Labels!B101</f>
        <v xml:space="preserve">         West</v>
      </c>
      <c r="B89" s="66"/>
      <c r="C89" s="66"/>
      <c r="D89" s="66"/>
      <c r="E89" s="66"/>
      <c r="F89" s="65"/>
      <c r="G89" s="66"/>
      <c r="H89" s="66"/>
      <c r="I89" s="66"/>
      <c r="J89" s="66"/>
      <c r="K89" s="65"/>
    </row>
    <row r="90" spans="1:11" ht="12.75" hidden="1" customHeight="1" outlineLevel="1" x14ac:dyDescent="0.2">
      <c r="A90" s="55" t="str">
        <f>"            "&amp;Labels!B96</f>
        <v xml:space="preserve">            Direct</v>
      </c>
      <c r="B90" s="67">
        <f>IF('(Other Variables)'!B399=0,0,1-'Sales Summary'!B65/'(Other Variables)'!B399)</f>
        <v>0</v>
      </c>
      <c r="C90" s="67">
        <f>IF('(Other Variables)'!C399=0,0,1-'Sales Summary'!C65/'(Other Variables)'!C399)</f>
        <v>0</v>
      </c>
      <c r="D90" s="67">
        <f>IF('(Other Variables)'!D399=0,0,1-'Sales Summary'!D65/'(Other Variables)'!D399)</f>
        <v>0</v>
      </c>
      <c r="E90" s="67">
        <f>IF('(Other Variables)'!E399=0,0,1-'Sales Summary'!E65/'(Other Variables)'!E399)</f>
        <v>0</v>
      </c>
      <c r="F90" s="65">
        <f>IF(SUM('(Other Variables)'!B399:E399)=0,0,1-SUM('Sales Summary'!B65:E65)/SUM('(Other Variables)'!B399:E399))</f>
        <v>0</v>
      </c>
      <c r="G90" s="67">
        <f>IF('(Other Variables)'!F399=0,0,1-'Sales Summary'!F65/'(Other Variables)'!F399)</f>
        <v>0</v>
      </c>
      <c r="H90" s="67">
        <f>IF('(Other Variables)'!G399=0,0,1-'Sales Summary'!G65/'(Other Variables)'!G399)</f>
        <v>0</v>
      </c>
      <c r="I90" s="67">
        <f>IF('(Other Variables)'!H399=0,0,1-'Sales Summary'!H65/'(Other Variables)'!H399)</f>
        <v>0</v>
      </c>
      <c r="J90" s="67">
        <f>IF('(Other Variables)'!I399=0,0,1-'Sales Summary'!I65/'(Other Variables)'!I399)</f>
        <v>0</v>
      </c>
      <c r="K90" s="65">
        <f>IF(SUM('(Other Variables)'!F399:I399)=0,0,1-SUM('Sales Summary'!F65:I65)/SUM('(Other Variables)'!F399:I399))</f>
        <v>0</v>
      </c>
    </row>
    <row r="91" spans="1:11" ht="12.75" hidden="1" customHeight="1" outlineLevel="1" x14ac:dyDescent="0.2">
      <c r="A91" s="55" t="str">
        <f>"            "&amp;Labels!B97</f>
        <v xml:space="preserve">            Indirect</v>
      </c>
      <c r="B91" s="67">
        <f>IF('(Other Variables)'!B400=0,0,1-'Sales Summary'!B66/'(Other Variables)'!B400)</f>
        <v>0</v>
      </c>
      <c r="C91" s="67">
        <f>IF('(Other Variables)'!C400=0,0,1-'Sales Summary'!C66/'(Other Variables)'!C400)</f>
        <v>0</v>
      </c>
      <c r="D91" s="67">
        <f>IF('(Other Variables)'!D400=0,0,1-'Sales Summary'!D66/'(Other Variables)'!D400)</f>
        <v>0</v>
      </c>
      <c r="E91" s="67">
        <f>IF('(Other Variables)'!E400=0,0,1-'Sales Summary'!E66/'(Other Variables)'!E400)</f>
        <v>0</v>
      </c>
      <c r="F91" s="65">
        <f>IF(SUM('(Other Variables)'!B400:E400)=0,0,1-SUM('Sales Summary'!B66:E66)/SUM('(Other Variables)'!B400:E400))</f>
        <v>0</v>
      </c>
      <c r="G91" s="67">
        <f>IF('(Other Variables)'!F400=0,0,1-'Sales Summary'!F66/'(Other Variables)'!F400)</f>
        <v>0</v>
      </c>
      <c r="H91" s="67">
        <f>IF('(Other Variables)'!G400=0,0,1-'Sales Summary'!G66/'(Other Variables)'!G400)</f>
        <v>0</v>
      </c>
      <c r="I91" s="67">
        <f>IF('(Other Variables)'!H400=0,0,1-'Sales Summary'!H66/'(Other Variables)'!H400)</f>
        <v>0</v>
      </c>
      <c r="J91" s="67">
        <f>IF('(Other Variables)'!I400=0,0,1-'Sales Summary'!I66/'(Other Variables)'!I400)</f>
        <v>0</v>
      </c>
      <c r="K91" s="65">
        <f>IF(SUM('(Other Variables)'!F400:I400)=0,0,1-SUM('Sales Summary'!F66:I66)/SUM('(Other Variables)'!F400:I400))</f>
        <v>0</v>
      </c>
    </row>
    <row r="92" spans="1:11" ht="12.75" hidden="1" customHeight="1" outlineLevel="1" x14ac:dyDescent="0.2">
      <c r="A92" s="55" t="str">
        <f>"            "&amp;Labels!C95</f>
        <v xml:space="preserve">            Total</v>
      </c>
      <c r="B92" s="66">
        <f>IF('(Other Variables)'!B401=0,0,1-'Sales Summary'!B67/'(Other Variables)'!B401)</f>
        <v>0</v>
      </c>
      <c r="C92" s="66">
        <f>IF('(Other Variables)'!C401=0,0,1-'Sales Summary'!C67/'(Other Variables)'!C401)</f>
        <v>0</v>
      </c>
      <c r="D92" s="66">
        <f>IF('(Other Variables)'!D401=0,0,1-'Sales Summary'!D67/'(Other Variables)'!D401)</f>
        <v>0</v>
      </c>
      <c r="E92" s="66">
        <f>IF('(Other Variables)'!E401=0,0,1-'Sales Summary'!E67/'(Other Variables)'!E401)</f>
        <v>0</v>
      </c>
      <c r="F92" s="65">
        <f>IF(SUM('(Other Variables)'!B401:E401)=0,0,1-SUM('Sales Summary'!B67:E67)/SUM('(Other Variables)'!B401:E401))</f>
        <v>0</v>
      </c>
      <c r="G92" s="66">
        <f>IF('(Other Variables)'!F401=0,0,1-'Sales Summary'!F67/'(Other Variables)'!F401)</f>
        <v>0</v>
      </c>
      <c r="H92" s="66">
        <f>IF('(Other Variables)'!G401=0,0,1-'Sales Summary'!G67/'(Other Variables)'!G401)</f>
        <v>0</v>
      </c>
      <c r="I92" s="66">
        <f>IF('(Other Variables)'!H401=0,0,1-'Sales Summary'!H67/'(Other Variables)'!H401)</f>
        <v>0</v>
      </c>
      <c r="J92" s="66">
        <f>IF('(Other Variables)'!I401=0,0,1-'Sales Summary'!I67/'(Other Variables)'!I401)</f>
        <v>0</v>
      </c>
      <c r="K92" s="65">
        <f>IF(SUM('(Other Variables)'!F401:I401)=0,0,1-SUM('Sales Summary'!F67:I67)/SUM('(Other Variables)'!F401:I401))</f>
        <v>0</v>
      </c>
    </row>
    <row r="93" spans="1:11" ht="12.75" hidden="1" customHeight="1" outlineLevel="1" x14ac:dyDescent="0.2">
      <c r="A93" s="55" t="str">
        <f>"         "&amp;Labels!C99</f>
        <v xml:space="preserve">         Total</v>
      </c>
      <c r="B93" s="66">
        <f>IF('(Other Variables)'!B414=0,0,1-Channels!B9/'(Other Variables)'!B414)</f>
        <v>0</v>
      </c>
      <c r="C93" s="66">
        <f>IF('(Other Variables)'!C414=0,0,1-Channels!C9/'(Other Variables)'!C414)</f>
        <v>0</v>
      </c>
      <c r="D93" s="66">
        <f>IF('(Other Variables)'!D414=0,0,1-Channels!D9/'(Other Variables)'!D414)</f>
        <v>0</v>
      </c>
      <c r="E93" s="66">
        <f>IF('(Other Variables)'!E414=0,0,1-Channels!E9/'(Other Variables)'!E414)</f>
        <v>0</v>
      </c>
      <c r="F93" s="65">
        <f>IF(SUM('(Other Variables)'!B414:E414)=0,0,1-SUM(Channels!B9:E9)/SUM('(Other Variables)'!B414:E414))</f>
        <v>0</v>
      </c>
      <c r="G93" s="66">
        <f>IF('(Other Variables)'!F414=0,0,1-Channels!G9/'(Other Variables)'!F414)</f>
        <v>0</v>
      </c>
      <c r="H93" s="66">
        <f>IF('(Other Variables)'!G414=0,0,1-Channels!H9/'(Other Variables)'!G414)</f>
        <v>0</v>
      </c>
      <c r="I93" s="66">
        <f>IF('(Other Variables)'!H414=0,0,1-Channels!I9/'(Other Variables)'!H414)</f>
        <v>0</v>
      </c>
      <c r="J93" s="66">
        <f>IF('(Other Variables)'!I414=0,0,1-Channels!J9/'(Other Variables)'!I414)</f>
        <v>0</v>
      </c>
      <c r="K93" s="65">
        <f>IF(SUM('(Other Variables)'!F414:I414)=0,0,1-SUM(Channels!G9:J9)/SUM('(Other Variables)'!F414:I414))</f>
        <v>0</v>
      </c>
    </row>
    <row r="94" spans="1:11" ht="12.75" hidden="1" customHeight="1" outlineLevel="1" x14ac:dyDescent="0.2">
      <c r="A94" s="55" t="str">
        <f>"            "&amp;Labels!B96</f>
        <v xml:space="preserve">            Direct</v>
      </c>
      <c r="B94" s="67">
        <f>IF('(Other Variables)'!B412=0,0,1-'Sales Summary'!B78/'(Other Variables)'!B412)</f>
        <v>0</v>
      </c>
      <c r="C94" s="67">
        <f>IF('(Other Variables)'!C412=0,0,1-'Sales Summary'!C78/'(Other Variables)'!C412)</f>
        <v>0</v>
      </c>
      <c r="D94" s="67">
        <f>IF('(Other Variables)'!D412=0,0,1-'Sales Summary'!D78/'(Other Variables)'!D412)</f>
        <v>0</v>
      </c>
      <c r="E94" s="67">
        <f>IF('(Other Variables)'!E412=0,0,1-'Sales Summary'!E78/'(Other Variables)'!E412)</f>
        <v>0</v>
      </c>
      <c r="F94" s="65">
        <f>IF(SUM('(Other Variables)'!B412:E412)=0,0,1-SUM('Sales Summary'!B78:E78)/SUM('(Other Variables)'!B412:E412))</f>
        <v>0</v>
      </c>
      <c r="G94" s="67">
        <f>IF('(Other Variables)'!F412=0,0,1-'Sales Summary'!F78/'(Other Variables)'!F412)</f>
        <v>0</v>
      </c>
      <c r="H94" s="67">
        <f>IF('(Other Variables)'!G412=0,0,1-'Sales Summary'!G78/'(Other Variables)'!G412)</f>
        <v>0</v>
      </c>
      <c r="I94" s="67">
        <f>IF('(Other Variables)'!H412=0,0,1-'Sales Summary'!H78/'(Other Variables)'!H412)</f>
        <v>0</v>
      </c>
      <c r="J94" s="67">
        <f>IF('(Other Variables)'!I412=0,0,1-'Sales Summary'!I78/'(Other Variables)'!I412)</f>
        <v>0</v>
      </c>
      <c r="K94" s="65">
        <f>IF(SUM('(Other Variables)'!F412:I412)=0,0,1-SUM('Sales Summary'!F78:I78)/SUM('(Other Variables)'!F412:I412))</f>
        <v>0</v>
      </c>
    </row>
    <row r="95" spans="1:11" ht="12.75" hidden="1" customHeight="1" outlineLevel="1" x14ac:dyDescent="0.2">
      <c r="A95" s="55" t="str">
        <f>"            "&amp;Labels!B97</f>
        <v xml:space="preserve">            Indirect</v>
      </c>
      <c r="B95" s="67">
        <f>IF('(Other Variables)'!B413=0,0,1-'Sales Summary'!B79/'(Other Variables)'!B413)</f>
        <v>0</v>
      </c>
      <c r="C95" s="67">
        <f>IF('(Other Variables)'!C413=0,0,1-'Sales Summary'!C79/'(Other Variables)'!C413)</f>
        <v>0</v>
      </c>
      <c r="D95" s="67">
        <f>IF('(Other Variables)'!D413=0,0,1-'Sales Summary'!D79/'(Other Variables)'!D413)</f>
        <v>0</v>
      </c>
      <c r="E95" s="67">
        <f>IF('(Other Variables)'!E413=0,0,1-'Sales Summary'!E79/'(Other Variables)'!E413)</f>
        <v>0</v>
      </c>
      <c r="F95" s="65">
        <f>IF(SUM('(Other Variables)'!B413:E413)=0,0,1-SUM('Sales Summary'!B79:E79)/SUM('(Other Variables)'!B413:E413))</f>
        <v>0</v>
      </c>
      <c r="G95" s="67">
        <f>IF('(Other Variables)'!F413=0,0,1-'Sales Summary'!F79/'(Other Variables)'!F413)</f>
        <v>0</v>
      </c>
      <c r="H95" s="67">
        <f>IF('(Other Variables)'!G413=0,0,1-'Sales Summary'!G79/'(Other Variables)'!G413)</f>
        <v>0</v>
      </c>
      <c r="I95" s="67">
        <f>IF('(Other Variables)'!H413=0,0,1-'Sales Summary'!H79/'(Other Variables)'!H413)</f>
        <v>0</v>
      </c>
      <c r="J95" s="67">
        <f>IF('(Other Variables)'!I413=0,0,1-'Sales Summary'!I79/'(Other Variables)'!I413)</f>
        <v>0</v>
      </c>
      <c r="K95" s="65">
        <f>IF(SUM('(Other Variables)'!F413:I413)=0,0,1-SUM('Sales Summary'!F79:I79)/SUM('(Other Variables)'!F413:I413))</f>
        <v>0</v>
      </c>
    </row>
    <row r="96" spans="1:11" ht="12.75" hidden="1" customHeight="1" outlineLevel="1" x14ac:dyDescent="0.2">
      <c r="A96" s="55" t="str">
        <f>"            "&amp;Labels!C95</f>
        <v xml:space="preserve">            Total</v>
      </c>
      <c r="B96" s="66">
        <f>IF('(Other Variables)'!B414=0,0,1-Channels!B9/'(Other Variables)'!B414)</f>
        <v>0</v>
      </c>
      <c r="C96" s="66">
        <f>IF('(Other Variables)'!C414=0,0,1-Channels!C9/'(Other Variables)'!C414)</f>
        <v>0</v>
      </c>
      <c r="D96" s="66">
        <f>IF('(Other Variables)'!D414=0,0,1-Channels!D9/'(Other Variables)'!D414)</f>
        <v>0</v>
      </c>
      <c r="E96" s="66">
        <f>IF('(Other Variables)'!E414=0,0,1-Channels!E9/'(Other Variables)'!E414)</f>
        <v>0</v>
      </c>
      <c r="F96" s="65">
        <f>IF(SUM('(Other Variables)'!B414:E414)=0,0,1-SUM(Channels!B9:E9)/SUM('(Other Variables)'!B414:E414))</f>
        <v>0</v>
      </c>
      <c r="G96" s="66">
        <f>IF('(Other Variables)'!F414=0,0,1-Channels!G9/'(Other Variables)'!F414)</f>
        <v>0</v>
      </c>
      <c r="H96" s="66">
        <f>IF('(Other Variables)'!G414=0,0,1-Channels!H9/'(Other Variables)'!G414)</f>
        <v>0</v>
      </c>
      <c r="I96" s="66">
        <f>IF('(Other Variables)'!H414=0,0,1-Channels!I9/'(Other Variables)'!H414)</f>
        <v>0</v>
      </c>
      <c r="J96" s="66">
        <f>IF('(Other Variables)'!I414=0,0,1-Channels!J9/'(Other Variables)'!I414)</f>
        <v>0</v>
      </c>
      <c r="K96" s="65">
        <f>IF(SUM('(Other Variables)'!F414:I414)=0,0,1-SUM(Channels!G9:J9)/SUM('(Other Variables)'!F414:I414))</f>
        <v>0</v>
      </c>
    </row>
    <row r="97" spans="1:11" ht="12.75" hidden="1" customHeight="1" outlineLevel="1" x14ac:dyDescent="0.2">
      <c r="A97" s="55" t="str">
        <f>"      "&amp;Labels!B93</f>
        <v xml:space="preserve">      Indirect</v>
      </c>
      <c r="B97" s="66"/>
      <c r="C97" s="66"/>
      <c r="D97" s="66"/>
      <c r="E97" s="66"/>
      <c r="F97" s="65"/>
      <c r="G97" s="66"/>
      <c r="H97" s="66"/>
      <c r="I97" s="66"/>
      <c r="J97" s="66"/>
      <c r="K97" s="65"/>
    </row>
    <row r="98" spans="1:11" ht="12.75" hidden="1" customHeight="1" outlineLevel="1" x14ac:dyDescent="0.2">
      <c r="A98" s="55" t="str">
        <f>"         "&amp;Labels!B100</f>
        <v xml:space="preserve">         East</v>
      </c>
      <c r="B98" s="66"/>
      <c r="C98" s="66"/>
      <c r="D98" s="66"/>
      <c r="E98" s="66"/>
      <c r="F98" s="65"/>
      <c r="G98" s="66"/>
      <c r="H98" s="66"/>
      <c r="I98" s="66"/>
      <c r="J98" s="66"/>
      <c r="K98" s="65"/>
    </row>
    <row r="99" spans="1:11" ht="12.75" hidden="1" customHeight="1" outlineLevel="1" x14ac:dyDescent="0.2">
      <c r="A99" s="55" t="str">
        <f>"            "&amp;Labels!B96</f>
        <v xml:space="preserve">            Direct</v>
      </c>
      <c r="B99" s="67">
        <f>IF('(Other Variables)'!B390=0,0,1-'Sales Summary'!B56/'(Other Variables)'!B390)</f>
        <v>0</v>
      </c>
      <c r="C99" s="67">
        <f>IF('(Other Variables)'!C390=0,0,1-'Sales Summary'!C56/'(Other Variables)'!C390)</f>
        <v>0</v>
      </c>
      <c r="D99" s="67">
        <f>IF('(Other Variables)'!D390=0,0,1-'Sales Summary'!D56/'(Other Variables)'!D390)</f>
        <v>0</v>
      </c>
      <c r="E99" s="67">
        <f>IF('(Other Variables)'!E390=0,0,1-'Sales Summary'!E56/'(Other Variables)'!E390)</f>
        <v>0</v>
      </c>
      <c r="F99" s="65">
        <f>IF(SUM('(Other Variables)'!B390:E390)=0,0,1-SUM('Sales Summary'!B56:E56)/SUM('(Other Variables)'!B390:E390))</f>
        <v>0</v>
      </c>
      <c r="G99" s="67">
        <f>IF('(Other Variables)'!F390=0,0,1-'Sales Summary'!F56/'(Other Variables)'!F390)</f>
        <v>0</v>
      </c>
      <c r="H99" s="67">
        <f>IF('(Other Variables)'!G390=0,0,1-'Sales Summary'!G56/'(Other Variables)'!G390)</f>
        <v>0</v>
      </c>
      <c r="I99" s="67">
        <f>IF('(Other Variables)'!H390=0,0,1-'Sales Summary'!H56/'(Other Variables)'!H390)</f>
        <v>0</v>
      </c>
      <c r="J99" s="67">
        <f>IF('(Other Variables)'!I390=0,0,1-'Sales Summary'!I56/'(Other Variables)'!I390)</f>
        <v>0</v>
      </c>
      <c r="K99" s="65">
        <f>IF(SUM('(Other Variables)'!F390:I390)=0,0,1-SUM('Sales Summary'!F56:I56)/SUM('(Other Variables)'!F390:I390))</f>
        <v>0</v>
      </c>
    </row>
    <row r="100" spans="1:11" ht="12.75" hidden="1" customHeight="1" outlineLevel="1" x14ac:dyDescent="0.2">
      <c r="A100" s="55" t="str">
        <f>"            "&amp;Labels!B97</f>
        <v xml:space="preserve">            Indirect</v>
      </c>
      <c r="B100" s="67">
        <f>IF('(Other Variables)'!B391=0,0,1-'Sales Summary'!B57/'(Other Variables)'!B391)</f>
        <v>0</v>
      </c>
      <c r="C100" s="67">
        <f>IF('(Other Variables)'!C391=0,0,1-'Sales Summary'!C57/'(Other Variables)'!C391)</f>
        <v>0</v>
      </c>
      <c r="D100" s="67">
        <f>IF('(Other Variables)'!D391=0,0,1-'Sales Summary'!D57/'(Other Variables)'!D391)</f>
        <v>0</v>
      </c>
      <c r="E100" s="67">
        <f>IF('(Other Variables)'!E391=0,0,1-'Sales Summary'!E57/'(Other Variables)'!E391)</f>
        <v>0</v>
      </c>
      <c r="F100" s="65">
        <f>IF(SUM('(Other Variables)'!B391:E391)=0,0,1-SUM('Sales Summary'!B57:E57)/SUM('(Other Variables)'!B391:E391))</f>
        <v>0</v>
      </c>
      <c r="G100" s="67">
        <f>IF('(Other Variables)'!F391=0,0,1-'Sales Summary'!F57/'(Other Variables)'!F391)</f>
        <v>0</v>
      </c>
      <c r="H100" s="67">
        <f>IF('(Other Variables)'!G391=0,0,1-'Sales Summary'!G57/'(Other Variables)'!G391)</f>
        <v>0</v>
      </c>
      <c r="I100" s="67">
        <f>IF('(Other Variables)'!H391=0,0,1-'Sales Summary'!H57/'(Other Variables)'!H391)</f>
        <v>0</v>
      </c>
      <c r="J100" s="67">
        <f>IF('(Other Variables)'!I391=0,0,1-'Sales Summary'!I57/'(Other Variables)'!I391)</f>
        <v>0</v>
      </c>
      <c r="K100" s="65">
        <f>IF(SUM('(Other Variables)'!F391:I391)=0,0,1-SUM('Sales Summary'!F57:I57)/SUM('(Other Variables)'!F391:I391))</f>
        <v>0</v>
      </c>
    </row>
    <row r="101" spans="1:11" ht="12.75" hidden="1" customHeight="1" outlineLevel="1" x14ac:dyDescent="0.2">
      <c r="A101" s="55" t="str">
        <f>"            "&amp;Labels!C95</f>
        <v xml:space="preserve">            Total</v>
      </c>
      <c r="B101" s="66">
        <f>IF('(Other Variables)'!B392=0,0,1-'Sales Summary'!B58/'(Other Variables)'!B392)</f>
        <v>0</v>
      </c>
      <c r="C101" s="66">
        <f>IF('(Other Variables)'!C392=0,0,1-'Sales Summary'!C58/'(Other Variables)'!C392)</f>
        <v>0</v>
      </c>
      <c r="D101" s="66">
        <f>IF('(Other Variables)'!D392=0,0,1-'Sales Summary'!D58/'(Other Variables)'!D392)</f>
        <v>0</v>
      </c>
      <c r="E101" s="66">
        <f>IF('(Other Variables)'!E392=0,0,1-'Sales Summary'!E58/'(Other Variables)'!E392)</f>
        <v>0</v>
      </c>
      <c r="F101" s="65">
        <f>IF(SUM('(Other Variables)'!B392:E392)=0,0,1-SUM('Sales Summary'!B58:E58)/SUM('(Other Variables)'!B392:E392))</f>
        <v>0</v>
      </c>
      <c r="G101" s="66">
        <f>IF('(Other Variables)'!F392=0,0,1-'Sales Summary'!F58/'(Other Variables)'!F392)</f>
        <v>0</v>
      </c>
      <c r="H101" s="66">
        <f>IF('(Other Variables)'!G392=0,0,1-'Sales Summary'!G58/'(Other Variables)'!G392)</f>
        <v>0</v>
      </c>
      <c r="I101" s="66">
        <f>IF('(Other Variables)'!H392=0,0,1-'Sales Summary'!H58/'(Other Variables)'!H392)</f>
        <v>0</v>
      </c>
      <c r="J101" s="66">
        <f>IF('(Other Variables)'!I392=0,0,1-'Sales Summary'!I58/'(Other Variables)'!I392)</f>
        <v>0</v>
      </c>
      <c r="K101" s="65">
        <f>IF(SUM('(Other Variables)'!F392:I392)=0,0,1-SUM('Sales Summary'!F58:I58)/SUM('(Other Variables)'!F392:I392))</f>
        <v>0</v>
      </c>
    </row>
    <row r="102" spans="1:11" ht="12.75" hidden="1" customHeight="1" outlineLevel="1" x14ac:dyDescent="0.2">
      <c r="A102" s="55" t="str">
        <f>"         "&amp;Labels!B101</f>
        <v xml:space="preserve">         West</v>
      </c>
      <c r="B102" s="66"/>
      <c r="C102" s="66"/>
      <c r="D102" s="66"/>
      <c r="E102" s="66"/>
      <c r="F102" s="65"/>
      <c r="G102" s="66"/>
      <c r="H102" s="66"/>
      <c r="I102" s="66"/>
      <c r="J102" s="66"/>
      <c r="K102" s="65"/>
    </row>
    <row r="103" spans="1:11" ht="12.75" hidden="1" customHeight="1" outlineLevel="1" x14ac:dyDescent="0.2">
      <c r="A103" s="55" t="str">
        <f>"            "&amp;Labels!B96</f>
        <v xml:space="preserve">            Direct</v>
      </c>
      <c r="B103" s="67">
        <f>IF('(Other Variables)'!B403=0,0,1-'Sales Summary'!B69/'(Other Variables)'!B403)</f>
        <v>0</v>
      </c>
      <c r="C103" s="67">
        <f>IF('(Other Variables)'!C403=0,0,1-'Sales Summary'!C69/'(Other Variables)'!C403)</f>
        <v>0</v>
      </c>
      <c r="D103" s="67">
        <f>IF('(Other Variables)'!D403=0,0,1-'Sales Summary'!D69/'(Other Variables)'!D403)</f>
        <v>0</v>
      </c>
      <c r="E103" s="67">
        <f>IF('(Other Variables)'!E403=0,0,1-'Sales Summary'!E69/'(Other Variables)'!E403)</f>
        <v>0</v>
      </c>
      <c r="F103" s="65">
        <f>IF(SUM('(Other Variables)'!B403:E403)=0,0,1-SUM('Sales Summary'!B69:E69)/SUM('(Other Variables)'!B403:E403))</f>
        <v>0</v>
      </c>
      <c r="G103" s="67">
        <f>IF('(Other Variables)'!F403=0,0,1-'Sales Summary'!F69/'(Other Variables)'!F403)</f>
        <v>0</v>
      </c>
      <c r="H103" s="67">
        <f>IF('(Other Variables)'!G403=0,0,1-'Sales Summary'!G69/'(Other Variables)'!G403)</f>
        <v>0</v>
      </c>
      <c r="I103" s="67">
        <f>IF('(Other Variables)'!H403=0,0,1-'Sales Summary'!H69/'(Other Variables)'!H403)</f>
        <v>0</v>
      </c>
      <c r="J103" s="67">
        <f>IF('(Other Variables)'!I403=0,0,1-'Sales Summary'!I69/'(Other Variables)'!I403)</f>
        <v>0</v>
      </c>
      <c r="K103" s="65">
        <f>IF(SUM('(Other Variables)'!F403:I403)=0,0,1-SUM('Sales Summary'!F69:I69)/SUM('(Other Variables)'!F403:I403))</f>
        <v>0</v>
      </c>
    </row>
    <row r="104" spans="1:11" ht="12.75" hidden="1" customHeight="1" outlineLevel="1" x14ac:dyDescent="0.2">
      <c r="A104" s="55" t="str">
        <f>"            "&amp;Labels!B97</f>
        <v xml:space="preserve">            Indirect</v>
      </c>
      <c r="B104" s="67">
        <f>IF('(Other Variables)'!B404=0,0,1-'Sales Summary'!B70/'(Other Variables)'!B404)</f>
        <v>0</v>
      </c>
      <c r="C104" s="67">
        <f>IF('(Other Variables)'!C404=0,0,1-'Sales Summary'!C70/'(Other Variables)'!C404)</f>
        <v>0</v>
      </c>
      <c r="D104" s="67">
        <f>IF('(Other Variables)'!D404=0,0,1-'Sales Summary'!D70/'(Other Variables)'!D404)</f>
        <v>0</v>
      </c>
      <c r="E104" s="67">
        <f>IF('(Other Variables)'!E404=0,0,1-'Sales Summary'!E70/'(Other Variables)'!E404)</f>
        <v>0</v>
      </c>
      <c r="F104" s="65">
        <f>IF(SUM('(Other Variables)'!B404:E404)=0,0,1-SUM('Sales Summary'!B70:E70)/SUM('(Other Variables)'!B404:E404))</f>
        <v>0</v>
      </c>
      <c r="G104" s="67">
        <f>IF('(Other Variables)'!F404=0,0,1-'Sales Summary'!F70/'(Other Variables)'!F404)</f>
        <v>0</v>
      </c>
      <c r="H104" s="67">
        <f>IF('(Other Variables)'!G404=0,0,1-'Sales Summary'!G70/'(Other Variables)'!G404)</f>
        <v>0</v>
      </c>
      <c r="I104" s="67">
        <f>IF('(Other Variables)'!H404=0,0,1-'Sales Summary'!H70/'(Other Variables)'!H404)</f>
        <v>0</v>
      </c>
      <c r="J104" s="67">
        <f>IF('(Other Variables)'!I404=0,0,1-'Sales Summary'!I70/'(Other Variables)'!I404)</f>
        <v>0</v>
      </c>
      <c r="K104" s="65">
        <f>IF(SUM('(Other Variables)'!F404:I404)=0,0,1-SUM('Sales Summary'!F70:I70)/SUM('(Other Variables)'!F404:I404))</f>
        <v>0</v>
      </c>
    </row>
    <row r="105" spans="1:11" ht="12.75" hidden="1" customHeight="1" outlineLevel="1" x14ac:dyDescent="0.2">
      <c r="A105" s="55" t="str">
        <f>"            "&amp;Labels!C95</f>
        <v xml:space="preserve">            Total</v>
      </c>
      <c r="B105" s="66">
        <f>IF('(Other Variables)'!B405=0,0,1-'Sales Summary'!B71/'(Other Variables)'!B405)</f>
        <v>0</v>
      </c>
      <c r="C105" s="66">
        <f>IF('(Other Variables)'!C405=0,0,1-'Sales Summary'!C71/'(Other Variables)'!C405)</f>
        <v>0</v>
      </c>
      <c r="D105" s="66">
        <f>IF('(Other Variables)'!D405=0,0,1-'Sales Summary'!D71/'(Other Variables)'!D405)</f>
        <v>0</v>
      </c>
      <c r="E105" s="66">
        <f>IF('(Other Variables)'!E405=0,0,1-'Sales Summary'!E71/'(Other Variables)'!E405)</f>
        <v>0</v>
      </c>
      <c r="F105" s="65">
        <f>IF(SUM('(Other Variables)'!B405:E405)=0,0,1-SUM('Sales Summary'!B71:E71)/SUM('(Other Variables)'!B405:E405))</f>
        <v>0</v>
      </c>
      <c r="G105" s="66">
        <f>IF('(Other Variables)'!F405=0,0,1-'Sales Summary'!F71/'(Other Variables)'!F405)</f>
        <v>0</v>
      </c>
      <c r="H105" s="66">
        <f>IF('(Other Variables)'!G405=0,0,1-'Sales Summary'!G71/'(Other Variables)'!G405)</f>
        <v>0</v>
      </c>
      <c r="I105" s="66">
        <f>IF('(Other Variables)'!H405=0,0,1-'Sales Summary'!H71/'(Other Variables)'!H405)</f>
        <v>0</v>
      </c>
      <c r="J105" s="66">
        <f>IF('(Other Variables)'!I405=0,0,1-'Sales Summary'!I71/'(Other Variables)'!I405)</f>
        <v>0</v>
      </c>
      <c r="K105" s="65">
        <f>IF(SUM('(Other Variables)'!F405:I405)=0,0,1-SUM('Sales Summary'!F71:I71)/SUM('(Other Variables)'!F405:I405))</f>
        <v>0</v>
      </c>
    </row>
    <row r="106" spans="1:11" ht="12.75" hidden="1" customHeight="1" outlineLevel="1" x14ac:dyDescent="0.2">
      <c r="A106" s="55" t="str">
        <f>"         "&amp;Labels!C99</f>
        <v xml:space="preserve">         Total</v>
      </c>
      <c r="B106" s="66">
        <f>IF('(Other Variables)'!B418=0,0,1-Channels!B10/'(Other Variables)'!B418)</f>
        <v>0</v>
      </c>
      <c r="C106" s="66">
        <f>IF('(Other Variables)'!C418=0,0,1-Channels!C10/'(Other Variables)'!C418)</f>
        <v>0</v>
      </c>
      <c r="D106" s="66">
        <f>IF('(Other Variables)'!D418=0,0,1-Channels!D10/'(Other Variables)'!D418)</f>
        <v>0</v>
      </c>
      <c r="E106" s="66">
        <f>IF('(Other Variables)'!E418=0,0,1-Channels!E10/'(Other Variables)'!E418)</f>
        <v>0</v>
      </c>
      <c r="F106" s="65">
        <f>IF(SUM('(Other Variables)'!B418:E418)=0,0,1-SUM(Channels!B10:E10)/SUM('(Other Variables)'!B418:E418))</f>
        <v>0</v>
      </c>
      <c r="G106" s="66">
        <f>IF('(Other Variables)'!F418=0,0,1-Channels!G10/'(Other Variables)'!F418)</f>
        <v>0</v>
      </c>
      <c r="H106" s="66">
        <f>IF('(Other Variables)'!G418=0,0,1-Channels!H10/'(Other Variables)'!G418)</f>
        <v>0</v>
      </c>
      <c r="I106" s="66">
        <f>IF('(Other Variables)'!H418=0,0,1-Channels!I10/'(Other Variables)'!H418)</f>
        <v>0</v>
      </c>
      <c r="J106" s="66">
        <f>IF('(Other Variables)'!I418=0,0,1-Channels!J10/'(Other Variables)'!I418)</f>
        <v>0</v>
      </c>
      <c r="K106" s="65">
        <f>IF(SUM('(Other Variables)'!F418:I418)=0,0,1-SUM(Channels!G10:J10)/SUM('(Other Variables)'!F418:I418))</f>
        <v>0</v>
      </c>
    </row>
    <row r="107" spans="1:11" ht="12.75" hidden="1" customHeight="1" outlineLevel="1" x14ac:dyDescent="0.2">
      <c r="A107" s="55" t="str">
        <f>"            "&amp;Labels!B96</f>
        <v xml:space="preserve">            Direct</v>
      </c>
      <c r="B107" s="67">
        <f>IF('(Other Variables)'!B416=0,0,1-'Sales Summary'!B82/'(Other Variables)'!B416)</f>
        <v>0</v>
      </c>
      <c r="C107" s="67">
        <f>IF('(Other Variables)'!C416=0,0,1-'Sales Summary'!C82/'(Other Variables)'!C416)</f>
        <v>0</v>
      </c>
      <c r="D107" s="67">
        <f>IF('(Other Variables)'!D416=0,0,1-'Sales Summary'!D82/'(Other Variables)'!D416)</f>
        <v>0</v>
      </c>
      <c r="E107" s="67">
        <f>IF('(Other Variables)'!E416=0,0,1-'Sales Summary'!E82/'(Other Variables)'!E416)</f>
        <v>0</v>
      </c>
      <c r="F107" s="65">
        <f>IF(SUM('(Other Variables)'!B416:E416)=0,0,1-SUM('Sales Summary'!B82:E82)/SUM('(Other Variables)'!B416:E416))</f>
        <v>0</v>
      </c>
      <c r="G107" s="67">
        <f>IF('(Other Variables)'!F416=0,0,1-'Sales Summary'!F82/'(Other Variables)'!F416)</f>
        <v>0</v>
      </c>
      <c r="H107" s="67">
        <f>IF('(Other Variables)'!G416=0,0,1-'Sales Summary'!G82/'(Other Variables)'!G416)</f>
        <v>0</v>
      </c>
      <c r="I107" s="67">
        <f>IF('(Other Variables)'!H416=0,0,1-'Sales Summary'!H82/'(Other Variables)'!H416)</f>
        <v>0</v>
      </c>
      <c r="J107" s="67">
        <f>IF('(Other Variables)'!I416=0,0,1-'Sales Summary'!I82/'(Other Variables)'!I416)</f>
        <v>0</v>
      </c>
      <c r="K107" s="65">
        <f>IF(SUM('(Other Variables)'!F416:I416)=0,0,1-SUM('Sales Summary'!F82:I82)/SUM('(Other Variables)'!F416:I416))</f>
        <v>0</v>
      </c>
    </row>
    <row r="108" spans="1:11" ht="12.75" hidden="1" customHeight="1" outlineLevel="1" x14ac:dyDescent="0.2">
      <c r="A108" s="55" t="str">
        <f>"            "&amp;Labels!B97</f>
        <v xml:space="preserve">            Indirect</v>
      </c>
      <c r="B108" s="67">
        <f>IF('(Other Variables)'!B417=0,0,1-'Sales Summary'!B83/'(Other Variables)'!B417)</f>
        <v>0</v>
      </c>
      <c r="C108" s="67">
        <f>IF('(Other Variables)'!C417=0,0,1-'Sales Summary'!C83/'(Other Variables)'!C417)</f>
        <v>0</v>
      </c>
      <c r="D108" s="67">
        <f>IF('(Other Variables)'!D417=0,0,1-'Sales Summary'!D83/'(Other Variables)'!D417)</f>
        <v>0</v>
      </c>
      <c r="E108" s="67">
        <f>IF('(Other Variables)'!E417=0,0,1-'Sales Summary'!E83/'(Other Variables)'!E417)</f>
        <v>0</v>
      </c>
      <c r="F108" s="65">
        <f>IF(SUM('(Other Variables)'!B417:E417)=0,0,1-SUM('Sales Summary'!B83:E83)/SUM('(Other Variables)'!B417:E417))</f>
        <v>0</v>
      </c>
      <c r="G108" s="67">
        <f>IF('(Other Variables)'!F417=0,0,1-'Sales Summary'!F83/'(Other Variables)'!F417)</f>
        <v>0</v>
      </c>
      <c r="H108" s="67">
        <f>IF('(Other Variables)'!G417=0,0,1-'Sales Summary'!G83/'(Other Variables)'!G417)</f>
        <v>0</v>
      </c>
      <c r="I108" s="67">
        <f>IF('(Other Variables)'!H417=0,0,1-'Sales Summary'!H83/'(Other Variables)'!H417)</f>
        <v>0</v>
      </c>
      <c r="J108" s="67">
        <f>IF('(Other Variables)'!I417=0,0,1-'Sales Summary'!I83/'(Other Variables)'!I417)</f>
        <v>0</v>
      </c>
      <c r="K108" s="65">
        <f>IF(SUM('(Other Variables)'!F417:I417)=0,0,1-SUM('Sales Summary'!F83:I83)/SUM('(Other Variables)'!F417:I417))</f>
        <v>0</v>
      </c>
    </row>
    <row r="109" spans="1:11" ht="12.75" hidden="1" customHeight="1" outlineLevel="1" x14ac:dyDescent="0.2">
      <c r="A109" s="55" t="str">
        <f>"            "&amp;Labels!C95</f>
        <v xml:space="preserve">            Total</v>
      </c>
      <c r="B109" s="66">
        <f>IF('(Other Variables)'!B418=0,0,1-Channels!B10/'(Other Variables)'!B418)</f>
        <v>0</v>
      </c>
      <c r="C109" s="66">
        <f>IF('(Other Variables)'!C418=0,0,1-Channels!C10/'(Other Variables)'!C418)</f>
        <v>0</v>
      </c>
      <c r="D109" s="66">
        <f>IF('(Other Variables)'!D418=0,0,1-Channels!D10/'(Other Variables)'!D418)</f>
        <v>0</v>
      </c>
      <c r="E109" s="66">
        <f>IF('(Other Variables)'!E418=0,0,1-Channels!E10/'(Other Variables)'!E418)</f>
        <v>0</v>
      </c>
      <c r="F109" s="65">
        <f>IF(SUM('(Other Variables)'!B418:E418)=0,0,1-SUM(Channels!B10:E10)/SUM('(Other Variables)'!B418:E418))</f>
        <v>0</v>
      </c>
      <c r="G109" s="66">
        <f>IF('(Other Variables)'!F418=0,0,1-Channels!G10/'(Other Variables)'!F418)</f>
        <v>0</v>
      </c>
      <c r="H109" s="66">
        <f>IF('(Other Variables)'!G418=0,0,1-Channels!H10/'(Other Variables)'!G418)</f>
        <v>0</v>
      </c>
      <c r="I109" s="66">
        <f>IF('(Other Variables)'!H418=0,0,1-Channels!I10/'(Other Variables)'!H418)</f>
        <v>0</v>
      </c>
      <c r="J109" s="66">
        <f>IF('(Other Variables)'!I418=0,0,1-Channels!J10/'(Other Variables)'!I418)</f>
        <v>0</v>
      </c>
      <c r="K109" s="65">
        <f>IF(SUM('(Other Variables)'!F418:I418)=0,0,1-SUM(Channels!G10:J10)/SUM('(Other Variables)'!F418:I418))</f>
        <v>0</v>
      </c>
    </row>
    <row r="110" spans="1:11" ht="12.75" hidden="1" customHeight="1" outlineLevel="1" x14ac:dyDescent="0.2">
      <c r="A110" s="52" t="str">
        <f>"      "&amp;Labels!C91</f>
        <v xml:space="preserve">      Total</v>
      </c>
      <c r="B110" s="64">
        <f>IF('(Other Variables)'!B383=0,0,1-Products!B12/'(Other Variables)'!B383)</f>
        <v>0</v>
      </c>
      <c r="C110" s="64">
        <f>IF('(Other Variables)'!C383=0,0,1-Products!C12/'(Other Variables)'!C383)</f>
        <v>0</v>
      </c>
      <c r="D110" s="64">
        <f>IF('(Other Variables)'!D383=0,0,1-Products!D12/'(Other Variables)'!D383)</f>
        <v>0</v>
      </c>
      <c r="E110" s="64">
        <f>IF('(Other Variables)'!E383=0,0,1-Products!E12/'(Other Variables)'!E383)</f>
        <v>0</v>
      </c>
      <c r="F110" s="65">
        <f>IF(SUM('(Other Variables)'!B383:E383)=0,0,1-SUM(Products!B12:E12)/SUM('(Other Variables)'!B383:E383))</f>
        <v>0</v>
      </c>
      <c r="G110" s="64">
        <f>IF('(Other Variables)'!F383=0,0,1-Products!G12/'(Other Variables)'!F383)</f>
        <v>0</v>
      </c>
      <c r="H110" s="64">
        <f>IF('(Other Variables)'!G383=0,0,1-Products!H12/'(Other Variables)'!G383)</f>
        <v>0</v>
      </c>
      <c r="I110" s="64">
        <f>IF('(Other Variables)'!H383=0,0,1-Products!I12/'(Other Variables)'!H383)</f>
        <v>0</v>
      </c>
      <c r="J110" s="64">
        <f>IF('(Other Variables)'!I383=0,0,1-Products!J12/'(Other Variables)'!I383)</f>
        <v>0</v>
      </c>
      <c r="K110" s="65">
        <f>IF(SUM('(Other Variables)'!F383:I383)=0,0,1-SUM(Products!G12:J12)/SUM('(Other Variables)'!F383:I383))</f>
        <v>0</v>
      </c>
    </row>
    <row r="111" spans="1:11" ht="12.75" hidden="1" customHeight="1" outlineLevel="1" x14ac:dyDescent="0.2">
      <c r="A111" s="55" t="str">
        <f>"         "&amp;Labels!B100</f>
        <v xml:space="preserve">         East</v>
      </c>
      <c r="B111" s="66"/>
      <c r="C111" s="66"/>
      <c r="D111" s="66"/>
      <c r="E111" s="66"/>
      <c r="F111" s="65"/>
      <c r="G111" s="66"/>
      <c r="H111" s="66"/>
      <c r="I111" s="66"/>
      <c r="J111" s="66"/>
      <c r="K111" s="65"/>
    </row>
    <row r="112" spans="1:11" ht="12.75" hidden="1" customHeight="1" outlineLevel="1" x14ac:dyDescent="0.2">
      <c r="A112" s="55" t="str">
        <f>"            "&amp;Labels!B96</f>
        <v xml:space="preserve">            Direct</v>
      </c>
      <c r="B112" s="67">
        <f>IF('(Other Variables)'!B394=0,0,1-'Sales Summary'!B60/'(Other Variables)'!B394)</f>
        <v>0</v>
      </c>
      <c r="C112" s="67">
        <f>IF('(Other Variables)'!C394=0,0,1-'Sales Summary'!C60/'(Other Variables)'!C394)</f>
        <v>0</v>
      </c>
      <c r="D112" s="67">
        <f>IF('(Other Variables)'!D394=0,0,1-'Sales Summary'!D60/'(Other Variables)'!D394)</f>
        <v>0</v>
      </c>
      <c r="E112" s="67">
        <f>IF('(Other Variables)'!E394=0,0,1-'Sales Summary'!E60/'(Other Variables)'!E394)</f>
        <v>0</v>
      </c>
      <c r="F112" s="65">
        <f>IF(SUM('(Other Variables)'!B394:E394)=0,0,1-SUM('Sales Summary'!B60:E60)/SUM('(Other Variables)'!B394:E394))</f>
        <v>0</v>
      </c>
      <c r="G112" s="67">
        <f>IF('(Other Variables)'!F394=0,0,1-'Sales Summary'!F60/'(Other Variables)'!F394)</f>
        <v>0</v>
      </c>
      <c r="H112" s="67">
        <f>IF('(Other Variables)'!G394=0,0,1-'Sales Summary'!G60/'(Other Variables)'!G394)</f>
        <v>0</v>
      </c>
      <c r="I112" s="67">
        <f>IF('(Other Variables)'!H394=0,0,1-'Sales Summary'!H60/'(Other Variables)'!H394)</f>
        <v>0</v>
      </c>
      <c r="J112" s="67">
        <f>IF('(Other Variables)'!I394=0,0,1-'Sales Summary'!I60/'(Other Variables)'!I394)</f>
        <v>0</v>
      </c>
      <c r="K112" s="65">
        <f>IF(SUM('(Other Variables)'!F394:I394)=0,0,1-SUM('Sales Summary'!F60:I60)/SUM('(Other Variables)'!F394:I394))</f>
        <v>0</v>
      </c>
    </row>
    <row r="113" spans="1:11" ht="12.75" hidden="1" customHeight="1" outlineLevel="1" x14ac:dyDescent="0.2">
      <c r="A113" s="55" t="str">
        <f>"            "&amp;Labels!B97</f>
        <v xml:space="preserve">            Indirect</v>
      </c>
      <c r="B113" s="67">
        <f>IF('(Other Variables)'!B395=0,0,1-'Sales Summary'!B61/'(Other Variables)'!B395)</f>
        <v>0</v>
      </c>
      <c r="C113" s="67">
        <f>IF('(Other Variables)'!C395=0,0,1-'Sales Summary'!C61/'(Other Variables)'!C395)</f>
        <v>0</v>
      </c>
      <c r="D113" s="67">
        <f>IF('(Other Variables)'!D395=0,0,1-'Sales Summary'!D61/'(Other Variables)'!D395)</f>
        <v>0</v>
      </c>
      <c r="E113" s="67">
        <f>IF('(Other Variables)'!E395=0,0,1-'Sales Summary'!E61/'(Other Variables)'!E395)</f>
        <v>0</v>
      </c>
      <c r="F113" s="65">
        <f>IF(SUM('(Other Variables)'!B395:E395)=0,0,1-SUM('Sales Summary'!B61:E61)/SUM('(Other Variables)'!B395:E395))</f>
        <v>0</v>
      </c>
      <c r="G113" s="67">
        <f>IF('(Other Variables)'!F395=0,0,1-'Sales Summary'!F61/'(Other Variables)'!F395)</f>
        <v>0</v>
      </c>
      <c r="H113" s="67">
        <f>IF('(Other Variables)'!G395=0,0,1-'Sales Summary'!G61/'(Other Variables)'!G395)</f>
        <v>0</v>
      </c>
      <c r="I113" s="67">
        <f>IF('(Other Variables)'!H395=0,0,1-'Sales Summary'!H61/'(Other Variables)'!H395)</f>
        <v>0</v>
      </c>
      <c r="J113" s="67">
        <f>IF('(Other Variables)'!I395=0,0,1-'Sales Summary'!I61/'(Other Variables)'!I395)</f>
        <v>0</v>
      </c>
      <c r="K113" s="65">
        <f>IF(SUM('(Other Variables)'!F395:I395)=0,0,1-SUM('Sales Summary'!F61:I61)/SUM('(Other Variables)'!F395:I395))</f>
        <v>0</v>
      </c>
    </row>
    <row r="114" spans="1:11" ht="12.75" hidden="1" customHeight="1" outlineLevel="1" x14ac:dyDescent="0.2">
      <c r="A114" s="55" t="str">
        <f>"            "&amp;Labels!C95</f>
        <v xml:space="preserve">            Total</v>
      </c>
      <c r="B114" s="66">
        <f>IF('(Other Variables)'!B393=0,0,1-Locations!B9/'(Other Variables)'!B393)</f>
        <v>0</v>
      </c>
      <c r="C114" s="66">
        <f>IF('(Other Variables)'!C393=0,0,1-Locations!C9/'(Other Variables)'!C393)</f>
        <v>0</v>
      </c>
      <c r="D114" s="66">
        <f>IF('(Other Variables)'!D393=0,0,1-Locations!D9/'(Other Variables)'!D393)</f>
        <v>0</v>
      </c>
      <c r="E114" s="66">
        <f>IF('(Other Variables)'!E393=0,0,1-Locations!E9/'(Other Variables)'!E393)</f>
        <v>0</v>
      </c>
      <c r="F114" s="65">
        <f>IF(SUM('(Other Variables)'!B393:E393)=0,0,1-SUM(Locations!B9:E9)/SUM('(Other Variables)'!B393:E393))</f>
        <v>0</v>
      </c>
      <c r="G114" s="66">
        <f>IF('(Other Variables)'!F393=0,0,1-Locations!G9/'(Other Variables)'!F393)</f>
        <v>0</v>
      </c>
      <c r="H114" s="66">
        <f>IF('(Other Variables)'!G393=0,0,1-Locations!H9/'(Other Variables)'!G393)</f>
        <v>0</v>
      </c>
      <c r="I114" s="66">
        <f>IF('(Other Variables)'!H393=0,0,1-Locations!I9/'(Other Variables)'!H393)</f>
        <v>0</v>
      </c>
      <c r="J114" s="66">
        <f>IF('(Other Variables)'!I393=0,0,1-Locations!J9/'(Other Variables)'!I393)</f>
        <v>0</v>
      </c>
      <c r="K114" s="65">
        <f>IF(SUM('(Other Variables)'!F393:I393)=0,0,1-SUM(Locations!G9:J9)/SUM('(Other Variables)'!F393:I393))</f>
        <v>0</v>
      </c>
    </row>
    <row r="115" spans="1:11" ht="12.75" hidden="1" customHeight="1" outlineLevel="1" x14ac:dyDescent="0.2">
      <c r="A115" s="55" t="str">
        <f>"         "&amp;Labels!B101</f>
        <v xml:space="preserve">         West</v>
      </c>
      <c r="B115" s="66"/>
      <c r="C115" s="66"/>
      <c r="D115" s="66"/>
      <c r="E115" s="66"/>
      <c r="F115" s="65"/>
      <c r="G115" s="66"/>
      <c r="H115" s="66"/>
      <c r="I115" s="66"/>
      <c r="J115" s="66"/>
      <c r="K115" s="65"/>
    </row>
    <row r="116" spans="1:11" ht="12.75" hidden="1" customHeight="1" outlineLevel="1" x14ac:dyDescent="0.2">
      <c r="A116" s="55" t="str">
        <f>"            "&amp;Labels!B96</f>
        <v xml:space="preserve">            Direct</v>
      </c>
      <c r="B116" s="67">
        <f>IF('(Other Variables)'!B407=0,0,1-'Sales Summary'!B73/'(Other Variables)'!B407)</f>
        <v>0</v>
      </c>
      <c r="C116" s="67">
        <f>IF('(Other Variables)'!C407=0,0,1-'Sales Summary'!C73/'(Other Variables)'!C407)</f>
        <v>0</v>
      </c>
      <c r="D116" s="67">
        <f>IF('(Other Variables)'!D407=0,0,1-'Sales Summary'!D73/'(Other Variables)'!D407)</f>
        <v>0</v>
      </c>
      <c r="E116" s="67">
        <f>IF('(Other Variables)'!E407=0,0,1-'Sales Summary'!E73/'(Other Variables)'!E407)</f>
        <v>0</v>
      </c>
      <c r="F116" s="65">
        <f>IF(SUM('(Other Variables)'!B407:E407)=0,0,1-SUM('Sales Summary'!B73:E73)/SUM('(Other Variables)'!B407:E407))</f>
        <v>0</v>
      </c>
      <c r="G116" s="67">
        <f>IF('(Other Variables)'!F407=0,0,1-'Sales Summary'!F73/'(Other Variables)'!F407)</f>
        <v>0</v>
      </c>
      <c r="H116" s="67">
        <f>IF('(Other Variables)'!G407=0,0,1-'Sales Summary'!G73/'(Other Variables)'!G407)</f>
        <v>0</v>
      </c>
      <c r="I116" s="67">
        <f>IF('(Other Variables)'!H407=0,0,1-'Sales Summary'!H73/'(Other Variables)'!H407)</f>
        <v>0</v>
      </c>
      <c r="J116" s="67">
        <f>IF('(Other Variables)'!I407=0,0,1-'Sales Summary'!I73/'(Other Variables)'!I407)</f>
        <v>0</v>
      </c>
      <c r="K116" s="65">
        <f>IF(SUM('(Other Variables)'!F407:I407)=0,0,1-SUM('Sales Summary'!F73:I73)/SUM('(Other Variables)'!F407:I407))</f>
        <v>0</v>
      </c>
    </row>
    <row r="117" spans="1:11" ht="12.75" hidden="1" customHeight="1" outlineLevel="1" x14ac:dyDescent="0.2">
      <c r="A117" s="55" t="str">
        <f>"            "&amp;Labels!B97</f>
        <v xml:space="preserve">            Indirect</v>
      </c>
      <c r="B117" s="67">
        <f>IF('(Other Variables)'!B408=0,0,1-'Sales Summary'!B74/'(Other Variables)'!B408)</f>
        <v>0</v>
      </c>
      <c r="C117" s="67">
        <f>IF('(Other Variables)'!C408=0,0,1-'Sales Summary'!C74/'(Other Variables)'!C408)</f>
        <v>0</v>
      </c>
      <c r="D117" s="67">
        <f>IF('(Other Variables)'!D408=0,0,1-'Sales Summary'!D74/'(Other Variables)'!D408)</f>
        <v>0</v>
      </c>
      <c r="E117" s="67">
        <f>IF('(Other Variables)'!E408=0,0,1-'Sales Summary'!E74/'(Other Variables)'!E408)</f>
        <v>0</v>
      </c>
      <c r="F117" s="65">
        <f>IF(SUM('(Other Variables)'!B408:E408)=0,0,1-SUM('Sales Summary'!B74:E74)/SUM('(Other Variables)'!B408:E408))</f>
        <v>0</v>
      </c>
      <c r="G117" s="67">
        <f>IF('(Other Variables)'!F408=0,0,1-'Sales Summary'!F74/'(Other Variables)'!F408)</f>
        <v>0</v>
      </c>
      <c r="H117" s="67">
        <f>IF('(Other Variables)'!G408=0,0,1-'Sales Summary'!G74/'(Other Variables)'!G408)</f>
        <v>0</v>
      </c>
      <c r="I117" s="67">
        <f>IF('(Other Variables)'!H408=0,0,1-'Sales Summary'!H74/'(Other Variables)'!H408)</f>
        <v>0</v>
      </c>
      <c r="J117" s="67">
        <f>IF('(Other Variables)'!I408=0,0,1-'Sales Summary'!I74/'(Other Variables)'!I408)</f>
        <v>0</v>
      </c>
      <c r="K117" s="65">
        <f>IF(SUM('(Other Variables)'!F408:I408)=0,0,1-SUM('Sales Summary'!F74:I74)/SUM('(Other Variables)'!F408:I408))</f>
        <v>0</v>
      </c>
    </row>
    <row r="118" spans="1:11" ht="12.75" hidden="1" customHeight="1" outlineLevel="1" x14ac:dyDescent="0.2">
      <c r="A118" s="55" t="str">
        <f>"            "&amp;Labels!C95</f>
        <v xml:space="preserve">            Total</v>
      </c>
      <c r="B118" s="66">
        <f>IF('(Other Variables)'!B406=0,0,1-Locations!B10/'(Other Variables)'!B406)</f>
        <v>0</v>
      </c>
      <c r="C118" s="66">
        <f>IF('(Other Variables)'!C406=0,0,1-Locations!C10/'(Other Variables)'!C406)</f>
        <v>0</v>
      </c>
      <c r="D118" s="66">
        <f>IF('(Other Variables)'!D406=0,0,1-Locations!D10/'(Other Variables)'!D406)</f>
        <v>0</v>
      </c>
      <c r="E118" s="66">
        <f>IF('(Other Variables)'!E406=0,0,1-Locations!E10/'(Other Variables)'!E406)</f>
        <v>0</v>
      </c>
      <c r="F118" s="65">
        <f>IF(SUM('(Other Variables)'!B406:E406)=0,0,1-SUM(Locations!B10:E10)/SUM('(Other Variables)'!B406:E406))</f>
        <v>0</v>
      </c>
      <c r="G118" s="66">
        <f>IF('(Other Variables)'!F406=0,0,1-Locations!G10/'(Other Variables)'!F406)</f>
        <v>0</v>
      </c>
      <c r="H118" s="66">
        <f>IF('(Other Variables)'!G406=0,0,1-Locations!H10/'(Other Variables)'!G406)</f>
        <v>0</v>
      </c>
      <c r="I118" s="66">
        <f>IF('(Other Variables)'!H406=0,0,1-Locations!I10/'(Other Variables)'!H406)</f>
        <v>0</v>
      </c>
      <c r="J118" s="66">
        <f>IF('(Other Variables)'!I406=0,0,1-Locations!J10/'(Other Variables)'!I406)</f>
        <v>0</v>
      </c>
      <c r="K118" s="65">
        <f>IF(SUM('(Other Variables)'!F406:I406)=0,0,1-SUM(Locations!G10:J10)/SUM('(Other Variables)'!F406:I406))</f>
        <v>0</v>
      </c>
    </row>
    <row r="119" spans="1:11" ht="12.75" hidden="1" customHeight="1" outlineLevel="1" x14ac:dyDescent="0.2">
      <c r="A119" s="55" t="str">
        <f>"         "&amp;Labels!C99</f>
        <v xml:space="preserve">         Total</v>
      </c>
      <c r="B119" s="66">
        <f>IF('(Other Variables)'!B383=0,0,1-Products!B12/'(Other Variables)'!B383)</f>
        <v>0</v>
      </c>
      <c r="C119" s="66">
        <f>IF('(Other Variables)'!C383=0,0,1-Products!C12/'(Other Variables)'!C383)</f>
        <v>0</v>
      </c>
      <c r="D119" s="66">
        <f>IF('(Other Variables)'!D383=0,0,1-Products!D12/'(Other Variables)'!D383)</f>
        <v>0</v>
      </c>
      <c r="E119" s="66">
        <f>IF('(Other Variables)'!E383=0,0,1-Products!E12/'(Other Variables)'!E383)</f>
        <v>0</v>
      </c>
      <c r="F119" s="65">
        <f>IF(SUM('(Other Variables)'!B383:E383)=0,0,1-SUM(Products!B12:E12)/SUM('(Other Variables)'!B383:E383))</f>
        <v>0</v>
      </c>
      <c r="G119" s="66">
        <f>IF('(Other Variables)'!F383=0,0,1-Products!G12/'(Other Variables)'!F383)</f>
        <v>0</v>
      </c>
      <c r="H119" s="66">
        <f>IF('(Other Variables)'!G383=0,0,1-Products!H12/'(Other Variables)'!G383)</f>
        <v>0</v>
      </c>
      <c r="I119" s="66">
        <f>IF('(Other Variables)'!H383=0,0,1-Products!I12/'(Other Variables)'!H383)</f>
        <v>0</v>
      </c>
      <c r="J119" s="66">
        <f>IF('(Other Variables)'!I383=0,0,1-Products!J12/'(Other Variables)'!I383)</f>
        <v>0</v>
      </c>
      <c r="K119" s="65">
        <f>IF(SUM('(Other Variables)'!F383:I383)=0,0,1-SUM(Products!G12:J12)/SUM('(Other Variables)'!F383:I383))</f>
        <v>0</v>
      </c>
    </row>
    <row r="120" spans="1:11" ht="12.75" hidden="1" customHeight="1" outlineLevel="1" x14ac:dyDescent="0.2">
      <c r="A120" s="55" t="str">
        <f>"            "&amp;Labels!B96</f>
        <v xml:space="preserve">            Direct</v>
      </c>
      <c r="B120" s="67">
        <f>IF('(Other Variables)'!B420=0,0,1-Industries!B9/'(Other Variables)'!B420)</f>
        <v>0</v>
      </c>
      <c r="C120" s="67">
        <f>IF('(Other Variables)'!C420=0,0,1-Industries!C9/'(Other Variables)'!C420)</f>
        <v>0</v>
      </c>
      <c r="D120" s="67">
        <f>IF('(Other Variables)'!D420=0,0,1-Industries!D9/'(Other Variables)'!D420)</f>
        <v>0</v>
      </c>
      <c r="E120" s="67">
        <f>IF('(Other Variables)'!E420=0,0,1-Industries!E9/'(Other Variables)'!E420)</f>
        <v>0</v>
      </c>
      <c r="F120" s="65">
        <f>IF(SUM('(Other Variables)'!B420:E420)=0,0,1-SUM(Industries!B9:E9)/SUM('(Other Variables)'!B420:E420))</f>
        <v>0</v>
      </c>
      <c r="G120" s="67">
        <f>IF('(Other Variables)'!F420=0,0,1-Industries!G9/'(Other Variables)'!F420)</f>
        <v>0</v>
      </c>
      <c r="H120" s="67">
        <f>IF('(Other Variables)'!G420=0,0,1-Industries!H9/'(Other Variables)'!G420)</f>
        <v>0</v>
      </c>
      <c r="I120" s="67">
        <f>IF('(Other Variables)'!H420=0,0,1-Industries!I9/'(Other Variables)'!H420)</f>
        <v>0</v>
      </c>
      <c r="J120" s="67">
        <f>IF('(Other Variables)'!I420=0,0,1-Industries!J9/'(Other Variables)'!I420)</f>
        <v>0</v>
      </c>
      <c r="K120" s="65">
        <f>IF(SUM('(Other Variables)'!F420:I420)=0,0,1-SUM(Industries!G9:J9)/SUM('(Other Variables)'!F420:I420))</f>
        <v>0</v>
      </c>
    </row>
    <row r="121" spans="1:11" ht="12.75" hidden="1" customHeight="1" outlineLevel="1" x14ac:dyDescent="0.2">
      <c r="A121" s="55" t="str">
        <f>"            "&amp;Labels!B97</f>
        <v xml:space="preserve">            Indirect</v>
      </c>
      <c r="B121" s="67">
        <f>IF('(Other Variables)'!B421=0,0,1-Industries!B10/'(Other Variables)'!B421)</f>
        <v>0</v>
      </c>
      <c r="C121" s="67">
        <f>IF('(Other Variables)'!C421=0,0,1-Industries!C10/'(Other Variables)'!C421)</f>
        <v>0</v>
      </c>
      <c r="D121" s="67">
        <f>IF('(Other Variables)'!D421=0,0,1-Industries!D10/'(Other Variables)'!D421)</f>
        <v>0</v>
      </c>
      <c r="E121" s="67">
        <f>IF('(Other Variables)'!E421=0,0,1-Industries!E10/'(Other Variables)'!E421)</f>
        <v>0</v>
      </c>
      <c r="F121" s="65">
        <f>IF(SUM('(Other Variables)'!B421:E421)=0,0,1-SUM(Industries!B10:E10)/SUM('(Other Variables)'!B421:E421))</f>
        <v>0</v>
      </c>
      <c r="G121" s="67">
        <f>IF('(Other Variables)'!F421=0,0,1-Industries!G10/'(Other Variables)'!F421)</f>
        <v>0</v>
      </c>
      <c r="H121" s="67">
        <f>IF('(Other Variables)'!G421=0,0,1-Industries!H10/'(Other Variables)'!G421)</f>
        <v>0</v>
      </c>
      <c r="I121" s="67">
        <f>IF('(Other Variables)'!H421=0,0,1-Industries!I10/'(Other Variables)'!H421)</f>
        <v>0</v>
      </c>
      <c r="J121" s="67">
        <f>IF('(Other Variables)'!I421=0,0,1-Industries!J10/'(Other Variables)'!I421)</f>
        <v>0</v>
      </c>
      <c r="K121" s="65">
        <f>IF(SUM('(Other Variables)'!F421:I421)=0,0,1-SUM(Industries!G10:J10)/SUM('(Other Variables)'!F421:I421))</f>
        <v>0</v>
      </c>
    </row>
    <row r="122" spans="1:11" ht="12.75" hidden="1" customHeight="1" outlineLevel="1" x14ac:dyDescent="0.2">
      <c r="A122" s="59" t="str">
        <f>"            "&amp;Labels!C95</f>
        <v xml:space="preserve">            Total</v>
      </c>
      <c r="B122" s="69">
        <f>IF('(Other Variables)'!B383=0,0,1-Products!B12/'(Other Variables)'!B383)</f>
        <v>0</v>
      </c>
      <c r="C122" s="69">
        <f>IF('(Other Variables)'!C383=0,0,1-Products!C12/'(Other Variables)'!C383)</f>
        <v>0</v>
      </c>
      <c r="D122" s="69">
        <f>IF('(Other Variables)'!D383=0,0,1-Products!D12/'(Other Variables)'!D383)</f>
        <v>0</v>
      </c>
      <c r="E122" s="69">
        <f>IF('(Other Variables)'!E383=0,0,1-Products!E12/'(Other Variables)'!E383)</f>
        <v>0</v>
      </c>
      <c r="F122" s="70">
        <f>IF(SUM('(Other Variables)'!B383:E383)=0,0,1-SUM(Products!B12:E12)/SUM('(Other Variables)'!B383:E383))</f>
        <v>0</v>
      </c>
      <c r="G122" s="69">
        <f>IF('(Other Variables)'!F383=0,0,1-Products!G12/'(Other Variables)'!F383)</f>
        <v>0</v>
      </c>
      <c r="H122" s="69">
        <f>IF('(Other Variables)'!G383=0,0,1-Products!H12/'(Other Variables)'!G383)</f>
        <v>0</v>
      </c>
      <c r="I122" s="69">
        <f>IF('(Other Variables)'!H383=0,0,1-Products!I12/'(Other Variables)'!H383)</f>
        <v>0</v>
      </c>
      <c r="J122" s="69">
        <f>IF('(Other Variables)'!I383=0,0,1-Products!J12/'(Other Variables)'!I383)</f>
        <v>0</v>
      </c>
      <c r="K122" s="70">
        <f>IF(SUM('(Other Variables)'!F383:I383)=0,0,1-SUM(Products!G12:J12)/SUM('(Other Variables)'!F383:I383))</f>
        <v>0</v>
      </c>
    </row>
    <row r="123" spans="1:11" ht="12.75" hidden="1" customHeight="1" outlineLevel="1" x14ac:dyDescent="0.2"/>
    <row r="124" spans="1:11" ht="12.75" hidden="1" customHeight="1" outlineLevel="1" collapsed="1" x14ac:dyDescent="0.2"/>
    <row r="125" spans="1:11" ht="12.75" customHeight="1" collapsed="1" x14ac:dyDescent="0.2"/>
    <row r="126" spans="1:11" ht="12.75" customHeight="1" x14ac:dyDescent="0.2">
      <c r="A126" s="281" t="str">
        <f>"Average Price History"</f>
        <v>Average Price History</v>
      </c>
      <c r="B126" s="281"/>
      <c r="C126" s="281"/>
    </row>
    <row r="127" spans="1:11" ht="12.75" hidden="1" customHeight="1" outlineLevel="1" x14ac:dyDescent="0.2">
      <c r="A127" s="1" t="str">
        <f>" "</f>
        <v xml:space="preserve"> </v>
      </c>
    </row>
    <row r="128" spans="1:11" ht="12.75" hidden="1" customHeight="1" outlineLevel="1" x14ac:dyDescent="0.2">
      <c r="B128" s="9" t="str">
        <f>'(FnCalls 1)'!G6</f>
        <v>Q1 2009</v>
      </c>
      <c r="C128" s="10" t="str">
        <f>'(FnCalls 1)'!G7</f>
        <v>Q2 2009</v>
      </c>
      <c r="D128" s="10" t="str">
        <f>'(FnCalls 1)'!G8</f>
        <v>Q3 2009</v>
      </c>
      <c r="E128" s="10" t="str">
        <f>'(FnCalls 1)'!G9</f>
        <v>Q4 2009</v>
      </c>
      <c r="F128" s="48" t="str">
        <f>'(FnCalls 1)'!H6</f>
        <v>2009</v>
      </c>
      <c r="G128" s="10" t="str">
        <f>'(FnCalls 1)'!G10</f>
        <v>Q1 2010</v>
      </c>
      <c r="H128" s="10" t="str">
        <f>'(FnCalls 1)'!G11</f>
        <v>Q2 2010</v>
      </c>
      <c r="I128" s="10" t="str">
        <f>'(FnCalls 1)'!G12</f>
        <v>Q3 2010</v>
      </c>
      <c r="J128" s="10" t="str">
        <f>'(FnCalls 1)'!G13</f>
        <v>Q4 2010</v>
      </c>
      <c r="K128" s="48" t="str">
        <f>'(FnCalls 1)'!H10</f>
        <v>2010</v>
      </c>
    </row>
    <row r="129" spans="1:11" ht="12.75" hidden="1" customHeight="1" outlineLevel="1" x14ac:dyDescent="0.2">
      <c r="A129" s="49" t="str">
        <f>Labels!B28</f>
        <v>Average Price $</v>
      </c>
      <c r="B129" s="50"/>
      <c r="C129" s="50"/>
      <c r="D129" s="50"/>
      <c r="E129" s="50"/>
      <c r="F129" s="51"/>
      <c r="G129" s="50"/>
      <c r="H129" s="50"/>
      <c r="I129" s="50"/>
      <c r="J129" s="50"/>
      <c r="K129" s="51"/>
    </row>
    <row r="130" spans="1:11" ht="12.75" hidden="1" customHeight="1" outlineLevel="1" x14ac:dyDescent="0.2">
      <c r="A130" s="52" t="str">
        <f>"   "&amp;Labels!B111</f>
        <v xml:space="preserve">   Drill Press</v>
      </c>
      <c r="B130" s="53"/>
      <c r="C130" s="53"/>
      <c r="D130" s="53"/>
      <c r="E130" s="53"/>
      <c r="F130" s="54"/>
      <c r="G130" s="53"/>
      <c r="H130" s="53"/>
      <c r="I130" s="53"/>
      <c r="J130" s="53"/>
      <c r="K130" s="54"/>
    </row>
    <row r="131" spans="1:11" ht="12.75" hidden="1" customHeight="1" outlineLevel="1" x14ac:dyDescent="0.2">
      <c r="A131" s="55" t="str">
        <f>"      "&amp;Labels!B92</f>
        <v xml:space="preserve">      Direct</v>
      </c>
      <c r="B131" s="56"/>
      <c r="C131" s="56"/>
      <c r="D131" s="56"/>
      <c r="E131" s="56"/>
      <c r="F131" s="54"/>
      <c r="G131" s="56"/>
      <c r="H131" s="56"/>
      <c r="I131" s="56"/>
      <c r="J131" s="56"/>
      <c r="K131" s="54"/>
    </row>
    <row r="132" spans="1:11" ht="12.75" hidden="1" customHeight="1" outlineLevel="1" x14ac:dyDescent="0.2">
      <c r="A132" s="55" t="str">
        <f>"         "&amp;Labels!B100</f>
        <v xml:space="preserve">         East</v>
      </c>
      <c r="B132" s="56"/>
      <c r="C132" s="56"/>
      <c r="D132" s="56"/>
      <c r="E132" s="56"/>
      <c r="F132" s="54"/>
      <c r="G132" s="56"/>
      <c r="H132" s="56"/>
      <c r="I132" s="56"/>
      <c r="J132" s="56"/>
      <c r="K132" s="54"/>
    </row>
    <row r="133" spans="1:11" ht="12.75" hidden="1" customHeight="1" outlineLevel="1" x14ac:dyDescent="0.2">
      <c r="A133" s="55" t="str">
        <f>"            "&amp;Labels!B96</f>
        <v xml:space="preserve">            Direct</v>
      </c>
      <c r="B133" s="71">
        <f>'Price Summary'!B11*1+'Price Summary'!B11*(-'Price Summary'!B132)</f>
        <v>1</v>
      </c>
      <c r="C133" s="71">
        <f>'Price Summary'!C11*1+'Price Summary'!C11*(-'Price Summary'!C132)</f>
        <v>1</v>
      </c>
      <c r="D133" s="71">
        <f>'Price Summary'!D11*1+'Price Summary'!D11*(-'Price Summary'!D132)</f>
        <v>1</v>
      </c>
      <c r="E133" s="71">
        <f>'Price Summary'!E11*1+'Price Summary'!E11*(-'Price Summary'!E132)</f>
        <v>1</v>
      </c>
      <c r="F133" s="54">
        <f>IF(SUM('Sales History'!B102:E102)=0,0,SUM('(Other Variables)'!B348:E348)/SUM('Sales History'!B102:E102))*1+IF(SUM('Sales History'!B102:E102)=0,0,SUM('(Other Variables)'!B348:E348)/SUM('Sales History'!B102:E102))*(-IF(SUM('(Other Variables)'!B346:E346)=0,0,1-SUM('Sales Summary'!B12:E12)/SUM('(Other Variables)'!B346:E346)))</f>
        <v>0</v>
      </c>
      <c r="G133" s="71">
        <f>'Price Summary'!F11*1+'Price Summary'!F11*(-'Price Summary'!F132)</f>
        <v>1</v>
      </c>
      <c r="H133" s="71">
        <f>'Price Summary'!G11*1+'Price Summary'!G11*(-'Price Summary'!G132)</f>
        <v>1</v>
      </c>
      <c r="I133" s="71">
        <f>'Price Summary'!H11*1+'Price Summary'!H11*(-'Price Summary'!H132)</f>
        <v>1</v>
      </c>
      <c r="J133" s="71">
        <f>'Price Summary'!I11*1+'Price Summary'!I11*(-'Price Summary'!I132)</f>
        <v>1</v>
      </c>
      <c r="K133" s="54">
        <f>IF(SUM('Sales History'!G102:J102)=0,0,SUM('(Other Variables)'!F348:I348)/SUM('Sales History'!G102:J102))*1+IF(SUM('Sales History'!G102:J102)=0,0,SUM('(Other Variables)'!F348:I348)/SUM('Sales History'!G102:J102))*(-IF(SUM('(Other Variables)'!F346:I346)=0,0,1-SUM('Sales Summary'!F12:I12)/SUM('(Other Variables)'!F346:I346)))</f>
        <v>0</v>
      </c>
    </row>
    <row r="134" spans="1:11" ht="12.75" hidden="1" customHeight="1" outlineLevel="1" x14ac:dyDescent="0.2">
      <c r="A134" s="55" t="str">
        <f>"            "&amp;Labels!B97</f>
        <v xml:space="preserve">            Indirect</v>
      </c>
      <c r="B134" s="71">
        <f>'Price Summary'!B11*1+'Price Summary'!B11*(-'Price Summary'!B133)</f>
        <v>1</v>
      </c>
      <c r="C134" s="71">
        <f>'Price Summary'!C11*1+'Price Summary'!C11*(-'Price Summary'!C133)</f>
        <v>1</v>
      </c>
      <c r="D134" s="71">
        <f>'Price Summary'!D11*1+'Price Summary'!D11*(-'Price Summary'!D133)</f>
        <v>1</v>
      </c>
      <c r="E134" s="71">
        <f>'Price Summary'!E11*1+'Price Summary'!E11*(-'Price Summary'!E133)</f>
        <v>1</v>
      </c>
      <c r="F134" s="54">
        <f>IF(SUM('Sales History'!B102:E102)=0,0,SUM('(Other Variables)'!B348:E348)/SUM('Sales History'!B102:E102))*1+IF(SUM('Sales History'!B102:E102)=0,0,SUM('(Other Variables)'!B348:E348)/SUM('Sales History'!B102:E102))*(-IF(SUM('(Other Variables)'!B347:E347)=0,0,1-SUM('Sales Summary'!B13:E13)/SUM('(Other Variables)'!B347:E347)))</f>
        <v>0</v>
      </c>
      <c r="G134" s="71">
        <f>'Price Summary'!F11*1+'Price Summary'!F11*(-'Price Summary'!F133)</f>
        <v>1</v>
      </c>
      <c r="H134" s="71">
        <f>'Price Summary'!G11*1+'Price Summary'!G11*(-'Price Summary'!G133)</f>
        <v>1</v>
      </c>
      <c r="I134" s="71">
        <f>'Price Summary'!H11*1+'Price Summary'!H11*(-'Price Summary'!H133)</f>
        <v>1</v>
      </c>
      <c r="J134" s="71">
        <f>'Price Summary'!I11*1+'Price Summary'!I11*(-'Price Summary'!I133)</f>
        <v>1</v>
      </c>
      <c r="K134" s="54">
        <f>IF(SUM('Sales History'!G102:J102)=0,0,SUM('(Other Variables)'!F348:I348)/SUM('Sales History'!G102:J102))*1+IF(SUM('Sales History'!G102:J102)=0,0,SUM('(Other Variables)'!F348:I348)/SUM('Sales History'!G102:J102))*(-IF(SUM('(Other Variables)'!F347:I347)=0,0,1-SUM('Sales Summary'!F13:I13)/SUM('(Other Variables)'!F347:I347)))</f>
        <v>0</v>
      </c>
    </row>
    <row r="135" spans="1:11" ht="12.75" hidden="1" customHeight="1" outlineLevel="1" x14ac:dyDescent="0.2">
      <c r="A135" s="55" t="str">
        <f>"            "&amp;Labels!C95</f>
        <v xml:space="preserve">            Total</v>
      </c>
      <c r="B135" s="56">
        <f>'Price Summary'!B11*1+'Price Summary'!B11*(-'Price Summary'!B134)</f>
        <v>1</v>
      </c>
      <c r="C135" s="56">
        <f>'Price Summary'!C11*1+'Price Summary'!C11*(-'Price Summary'!C134)</f>
        <v>1</v>
      </c>
      <c r="D135" s="56">
        <f>'Price Summary'!D11*1+'Price Summary'!D11*(-'Price Summary'!D134)</f>
        <v>1</v>
      </c>
      <c r="E135" s="56">
        <f>'Price Summary'!E11*1+'Price Summary'!E11*(-'Price Summary'!E134)</f>
        <v>1</v>
      </c>
      <c r="F135" s="54">
        <f>IF(SUM('Sales History'!B102:E102)=0,0,SUM('(Other Variables)'!B348:E348)/SUM('Sales History'!B102:E102))*1+IF(SUM('Sales History'!B102:E102)=0,0,SUM('(Other Variables)'!B348:E348)/SUM('Sales History'!B102:E102))*(-IF(SUM('(Other Variables)'!B348:E348)=0,0,1-SUM('Sales Summary'!B14:E14)/SUM('(Other Variables)'!B348:E348)))</f>
        <v>0</v>
      </c>
      <c r="G135" s="56">
        <f>'Price Summary'!F11*1+'Price Summary'!F11*(-'Price Summary'!F134)</f>
        <v>1</v>
      </c>
      <c r="H135" s="56">
        <f>'Price Summary'!G11*1+'Price Summary'!G11*(-'Price Summary'!G134)</f>
        <v>1</v>
      </c>
      <c r="I135" s="56">
        <f>'Price Summary'!H11*1+'Price Summary'!H11*(-'Price Summary'!H134)</f>
        <v>1</v>
      </c>
      <c r="J135" s="56">
        <f>'Price Summary'!I11*1+'Price Summary'!I11*(-'Price Summary'!I134)</f>
        <v>1</v>
      </c>
      <c r="K135" s="54">
        <f>IF(SUM('Sales History'!G102:J102)=0,0,SUM('(Other Variables)'!F348:I348)/SUM('Sales History'!G102:J102))*1+IF(SUM('Sales History'!G102:J102)=0,0,SUM('(Other Variables)'!F348:I348)/SUM('Sales History'!G102:J102))*(-IF(SUM('(Other Variables)'!F348:I348)=0,0,1-SUM('Sales Summary'!F14:I14)/SUM('(Other Variables)'!F348:I348)))</f>
        <v>0</v>
      </c>
    </row>
    <row r="136" spans="1:11" ht="12.75" hidden="1" customHeight="1" outlineLevel="1" x14ac:dyDescent="0.2">
      <c r="A136" s="55" t="str">
        <f>"         "&amp;Labels!B101</f>
        <v xml:space="preserve">         West</v>
      </c>
      <c r="B136" s="56"/>
      <c r="C136" s="56"/>
      <c r="D136" s="56"/>
      <c r="E136" s="56"/>
      <c r="F136" s="54"/>
      <c r="G136" s="56"/>
      <c r="H136" s="56"/>
      <c r="I136" s="56"/>
      <c r="J136" s="56"/>
      <c r="K136" s="54"/>
    </row>
    <row r="137" spans="1:11" ht="12.75" hidden="1" customHeight="1" outlineLevel="1" x14ac:dyDescent="0.2">
      <c r="A137" s="55" t="str">
        <f>"            "&amp;Labels!B96</f>
        <v xml:space="preserve">            Direct</v>
      </c>
      <c r="B137" s="71">
        <f>'Price Summary'!B12*1+'Price Summary'!B12*(-'Price Summary'!B136)</f>
        <v>1</v>
      </c>
      <c r="C137" s="71">
        <f>'Price Summary'!C12*1+'Price Summary'!C12*(-'Price Summary'!C136)</f>
        <v>1</v>
      </c>
      <c r="D137" s="71">
        <f>'Price Summary'!D12*1+'Price Summary'!D12*(-'Price Summary'!D136)</f>
        <v>1</v>
      </c>
      <c r="E137" s="71">
        <f>'Price Summary'!E12*1+'Price Summary'!E12*(-'Price Summary'!E136)</f>
        <v>1</v>
      </c>
      <c r="F137" s="54">
        <f>IF(SUM('Sales History'!B115:E115)=0,0,SUM('(Other Variables)'!B361:E361)/SUM('Sales History'!B115:E115))*1+IF(SUM('Sales History'!B115:E115)=0,0,SUM('(Other Variables)'!B361:E361)/SUM('Sales History'!B115:E115))*(-IF(SUM('(Other Variables)'!B359:E359)=0,0,1-SUM('Sales Summary'!B25:E25)/SUM('(Other Variables)'!B359:E359)))</f>
        <v>0</v>
      </c>
      <c r="G137" s="71">
        <f>'Price Summary'!F12*1+'Price Summary'!F12*(-'Price Summary'!F136)</f>
        <v>1</v>
      </c>
      <c r="H137" s="71">
        <f>'Price Summary'!G12*1+'Price Summary'!G12*(-'Price Summary'!G136)</f>
        <v>1</v>
      </c>
      <c r="I137" s="71">
        <f>'Price Summary'!H12*1+'Price Summary'!H12*(-'Price Summary'!H136)</f>
        <v>1</v>
      </c>
      <c r="J137" s="71">
        <f>'Price Summary'!I12*1+'Price Summary'!I12*(-'Price Summary'!I136)</f>
        <v>1</v>
      </c>
      <c r="K137" s="54">
        <f>IF(SUM('Sales History'!G115:J115)=0,0,SUM('(Other Variables)'!F361:I361)/SUM('Sales History'!G115:J115))*1+IF(SUM('Sales History'!G115:J115)=0,0,SUM('(Other Variables)'!F361:I361)/SUM('Sales History'!G115:J115))*(-IF(SUM('(Other Variables)'!F359:I359)=0,0,1-SUM('Sales Summary'!F25:I25)/SUM('(Other Variables)'!F359:I359)))</f>
        <v>0</v>
      </c>
    </row>
    <row r="138" spans="1:11" ht="12.75" hidden="1" customHeight="1" outlineLevel="1" x14ac:dyDescent="0.2">
      <c r="A138" s="55" t="str">
        <f>"            "&amp;Labels!B97</f>
        <v xml:space="preserve">            Indirect</v>
      </c>
      <c r="B138" s="71">
        <f>'Price Summary'!B12*1+'Price Summary'!B12*(-'Price Summary'!B137)</f>
        <v>1</v>
      </c>
      <c r="C138" s="71">
        <f>'Price Summary'!C12*1+'Price Summary'!C12*(-'Price Summary'!C137)</f>
        <v>1</v>
      </c>
      <c r="D138" s="71">
        <f>'Price Summary'!D12*1+'Price Summary'!D12*(-'Price Summary'!D137)</f>
        <v>1</v>
      </c>
      <c r="E138" s="71">
        <f>'Price Summary'!E12*1+'Price Summary'!E12*(-'Price Summary'!E137)</f>
        <v>1</v>
      </c>
      <c r="F138" s="54">
        <f>IF(SUM('Sales History'!B115:E115)=0,0,SUM('(Other Variables)'!B361:E361)/SUM('Sales History'!B115:E115))*1+IF(SUM('Sales History'!B115:E115)=0,0,SUM('(Other Variables)'!B361:E361)/SUM('Sales History'!B115:E115))*(-IF(SUM('(Other Variables)'!B360:E360)=0,0,1-SUM('Sales Summary'!B26:E26)/SUM('(Other Variables)'!B360:E360)))</f>
        <v>0</v>
      </c>
      <c r="G138" s="71">
        <f>'Price Summary'!F12*1+'Price Summary'!F12*(-'Price Summary'!F137)</f>
        <v>1</v>
      </c>
      <c r="H138" s="71">
        <f>'Price Summary'!G12*1+'Price Summary'!G12*(-'Price Summary'!G137)</f>
        <v>1</v>
      </c>
      <c r="I138" s="71">
        <f>'Price Summary'!H12*1+'Price Summary'!H12*(-'Price Summary'!H137)</f>
        <v>1</v>
      </c>
      <c r="J138" s="71">
        <f>'Price Summary'!I12*1+'Price Summary'!I12*(-'Price Summary'!I137)</f>
        <v>1</v>
      </c>
      <c r="K138" s="54">
        <f>IF(SUM('Sales History'!G115:J115)=0,0,SUM('(Other Variables)'!F361:I361)/SUM('Sales History'!G115:J115))*1+IF(SUM('Sales History'!G115:J115)=0,0,SUM('(Other Variables)'!F361:I361)/SUM('Sales History'!G115:J115))*(-IF(SUM('(Other Variables)'!F360:I360)=0,0,1-SUM('Sales Summary'!F26:I26)/SUM('(Other Variables)'!F360:I360)))</f>
        <v>0</v>
      </c>
    </row>
    <row r="139" spans="1:11" ht="12.75" hidden="1" customHeight="1" outlineLevel="1" x14ac:dyDescent="0.2">
      <c r="A139" s="55" t="str">
        <f>"            "&amp;Labels!C95</f>
        <v xml:space="preserve">            Total</v>
      </c>
      <c r="B139" s="56">
        <f>'Price Summary'!B12*1+'Price Summary'!B12*(-'Price Summary'!B138)</f>
        <v>1</v>
      </c>
      <c r="C139" s="56">
        <f>'Price Summary'!C12*1+'Price Summary'!C12*(-'Price Summary'!C138)</f>
        <v>1</v>
      </c>
      <c r="D139" s="56">
        <f>'Price Summary'!D12*1+'Price Summary'!D12*(-'Price Summary'!D138)</f>
        <v>1</v>
      </c>
      <c r="E139" s="56">
        <f>'Price Summary'!E12*1+'Price Summary'!E12*(-'Price Summary'!E138)</f>
        <v>1</v>
      </c>
      <c r="F139" s="54">
        <f>IF(SUM('Sales History'!B115:E115)=0,0,SUM('(Other Variables)'!B361:E361)/SUM('Sales History'!B115:E115))*1+IF(SUM('Sales History'!B115:E115)=0,0,SUM('(Other Variables)'!B361:E361)/SUM('Sales History'!B115:E115))*(-IF(SUM('(Other Variables)'!B361:E361)=0,0,1-SUM('Sales Summary'!B27:E27)/SUM('(Other Variables)'!B361:E361)))</f>
        <v>0</v>
      </c>
      <c r="G139" s="56">
        <f>'Price Summary'!F12*1+'Price Summary'!F12*(-'Price Summary'!F138)</f>
        <v>1</v>
      </c>
      <c r="H139" s="56">
        <f>'Price Summary'!G12*1+'Price Summary'!G12*(-'Price Summary'!G138)</f>
        <v>1</v>
      </c>
      <c r="I139" s="56">
        <f>'Price Summary'!H12*1+'Price Summary'!H12*(-'Price Summary'!H138)</f>
        <v>1</v>
      </c>
      <c r="J139" s="56">
        <f>'Price Summary'!I12*1+'Price Summary'!I12*(-'Price Summary'!I138)</f>
        <v>1</v>
      </c>
      <c r="K139" s="54">
        <f>IF(SUM('Sales History'!G115:J115)=0,0,SUM('(Other Variables)'!F361:I361)/SUM('Sales History'!G115:J115))*1+IF(SUM('Sales History'!G115:J115)=0,0,SUM('(Other Variables)'!F361:I361)/SUM('Sales History'!G115:J115))*(-IF(SUM('(Other Variables)'!F361:I361)=0,0,1-SUM('Sales Summary'!F27:I27)/SUM('(Other Variables)'!F361:I361)))</f>
        <v>0</v>
      </c>
    </row>
    <row r="140" spans="1:11" ht="12.75" hidden="1" customHeight="1" outlineLevel="1" x14ac:dyDescent="0.2">
      <c r="A140" s="55" t="str">
        <f>"         "&amp;Labels!C99</f>
        <v xml:space="preserve">         Total</v>
      </c>
      <c r="B140" s="56">
        <f>'Price Summary'!B13*1+'Price Summary'!B13*(-'Price Summary'!B139)</f>
        <v>0</v>
      </c>
      <c r="C140" s="56">
        <f>'Price Summary'!C13*1+'Price Summary'!C13*(-'Price Summary'!C139)</f>
        <v>0</v>
      </c>
      <c r="D140" s="56">
        <f>'Price Summary'!D13*1+'Price Summary'!D13*(-'Price Summary'!D139)</f>
        <v>0</v>
      </c>
      <c r="E140" s="56">
        <f>'Price Summary'!E13*1+'Price Summary'!E13*(-'Price Summary'!E139)</f>
        <v>0</v>
      </c>
      <c r="F140" s="54">
        <f>IF(SUM('Sales History'!B128:E128)=0,0,SUM('(Other Variables)'!B374:E374)/SUM('Sales History'!B128:E128))*1+IF(SUM('Sales History'!B128:E128)=0,0,SUM('(Other Variables)'!B374:E374)/SUM('Sales History'!B128:E128))*(-IF(SUM('(Other Variables)'!B374:E374)=0,0,1-SUM('Sales Summary'!B40:E40)/SUM('(Other Variables)'!B374:E374)))</f>
        <v>0</v>
      </c>
      <c r="G140" s="56">
        <f>'Price Summary'!F13*1+'Price Summary'!F13*(-'Price Summary'!F139)</f>
        <v>0</v>
      </c>
      <c r="H140" s="56">
        <f>'Price Summary'!G13*1+'Price Summary'!G13*(-'Price Summary'!G139)</f>
        <v>0</v>
      </c>
      <c r="I140" s="56">
        <f>'Price Summary'!H13*1+'Price Summary'!H13*(-'Price Summary'!H139)</f>
        <v>0</v>
      </c>
      <c r="J140" s="56">
        <f>'Price Summary'!I13*1+'Price Summary'!I13*(-'Price Summary'!I139)</f>
        <v>0</v>
      </c>
      <c r="K140" s="54">
        <f>IF(SUM('Sales History'!G128:J128)=0,0,SUM('(Other Variables)'!F374:I374)/SUM('Sales History'!G128:J128))*1+IF(SUM('Sales History'!G128:J128)=0,0,SUM('(Other Variables)'!F374:I374)/SUM('Sales History'!G128:J128))*(-IF(SUM('(Other Variables)'!F374:I374)=0,0,1-SUM('Sales Summary'!F40:I40)/SUM('(Other Variables)'!F374:I374)))</f>
        <v>0</v>
      </c>
    </row>
    <row r="141" spans="1:11" ht="12.75" hidden="1" customHeight="1" outlineLevel="1" x14ac:dyDescent="0.2">
      <c r="A141" s="55" t="str">
        <f>"            "&amp;Labels!B96</f>
        <v xml:space="preserve">            Direct</v>
      </c>
      <c r="B141" s="71">
        <f>'Price Summary'!B13*1+'Price Summary'!B13*(-'Price Summary'!B140)</f>
        <v>0</v>
      </c>
      <c r="C141" s="71">
        <f>'Price Summary'!C13*1+'Price Summary'!C13*(-'Price Summary'!C140)</f>
        <v>0</v>
      </c>
      <c r="D141" s="71">
        <f>'Price Summary'!D13*1+'Price Summary'!D13*(-'Price Summary'!D140)</f>
        <v>0</v>
      </c>
      <c r="E141" s="71">
        <f>'Price Summary'!E13*1+'Price Summary'!E13*(-'Price Summary'!E140)</f>
        <v>0</v>
      </c>
      <c r="F141" s="54">
        <f>IF(SUM('Sales History'!B128:E128)=0,0,SUM('(Other Variables)'!B374:E374)/SUM('Sales History'!B128:E128))*1+IF(SUM('Sales History'!B128:E128)=0,0,SUM('(Other Variables)'!B374:E374)/SUM('Sales History'!B128:E128))*(-IF(SUM('(Other Variables)'!B372:E372)=0,0,1-SUM('Sales Summary'!B38:E38)/SUM('(Other Variables)'!B372:E372)))</f>
        <v>0</v>
      </c>
      <c r="G141" s="71">
        <f>'Price Summary'!F13*1+'Price Summary'!F13*(-'Price Summary'!F140)</f>
        <v>0</v>
      </c>
      <c r="H141" s="71">
        <f>'Price Summary'!G13*1+'Price Summary'!G13*(-'Price Summary'!G140)</f>
        <v>0</v>
      </c>
      <c r="I141" s="71">
        <f>'Price Summary'!H13*1+'Price Summary'!H13*(-'Price Summary'!H140)</f>
        <v>0</v>
      </c>
      <c r="J141" s="71">
        <f>'Price Summary'!I13*1+'Price Summary'!I13*(-'Price Summary'!I140)</f>
        <v>0</v>
      </c>
      <c r="K141" s="54">
        <f>IF(SUM('Sales History'!G128:J128)=0,0,SUM('(Other Variables)'!F374:I374)/SUM('Sales History'!G128:J128))*1+IF(SUM('Sales History'!G128:J128)=0,0,SUM('(Other Variables)'!F374:I374)/SUM('Sales History'!G128:J128))*(-IF(SUM('(Other Variables)'!F372:I372)=0,0,1-SUM('Sales Summary'!F38:I38)/SUM('(Other Variables)'!F372:I372)))</f>
        <v>0</v>
      </c>
    </row>
    <row r="142" spans="1:11" ht="12.75" hidden="1" customHeight="1" outlineLevel="1" x14ac:dyDescent="0.2">
      <c r="A142" s="55" t="str">
        <f>"            "&amp;Labels!B97</f>
        <v xml:space="preserve">            Indirect</v>
      </c>
      <c r="B142" s="71">
        <f>'Price Summary'!B13*1+'Price Summary'!B13*(-'Price Summary'!B141)</f>
        <v>0</v>
      </c>
      <c r="C142" s="71">
        <f>'Price Summary'!C13*1+'Price Summary'!C13*(-'Price Summary'!C141)</f>
        <v>0</v>
      </c>
      <c r="D142" s="71">
        <f>'Price Summary'!D13*1+'Price Summary'!D13*(-'Price Summary'!D141)</f>
        <v>0</v>
      </c>
      <c r="E142" s="71">
        <f>'Price Summary'!E13*1+'Price Summary'!E13*(-'Price Summary'!E141)</f>
        <v>0</v>
      </c>
      <c r="F142" s="54">
        <f>IF(SUM('Sales History'!B128:E128)=0,0,SUM('(Other Variables)'!B374:E374)/SUM('Sales History'!B128:E128))*1+IF(SUM('Sales History'!B128:E128)=0,0,SUM('(Other Variables)'!B374:E374)/SUM('Sales History'!B128:E128))*(-IF(SUM('(Other Variables)'!B373:E373)=0,0,1-SUM('Sales Summary'!B39:E39)/SUM('(Other Variables)'!B373:E373)))</f>
        <v>0</v>
      </c>
      <c r="G142" s="71">
        <f>'Price Summary'!F13*1+'Price Summary'!F13*(-'Price Summary'!F141)</f>
        <v>0</v>
      </c>
      <c r="H142" s="71">
        <f>'Price Summary'!G13*1+'Price Summary'!G13*(-'Price Summary'!G141)</f>
        <v>0</v>
      </c>
      <c r="I142" s="71">
        <f>'Price Summary'!H13*1+'Price Summary'!H13*(-'Price Summary'!H141)</f>
        <v>0</v>
      </c>
      <c r="J142" s="71">
        <f>'Price Summary'!I13*1+'Price Summary'!I13*(-'Price Summary'!I141)</f>
        <v>0</v>
      </c>
      <c r="K142" s="54">
        <f>IF(SUM('Sales History'!G128:J128)=0,0,SUM('(Other Variables)'!F374:I374)/SUM('Sales History'!G128:J128))*1+IF(SUM('Sales History'!G128:J128)=0,0,SUM('(Other Variables)'!F374:I374)/SUM('Sales History'!G128:J128))*(-IF(SUM('(Other Variables)'!F373:I373)=0,0,1-SUM('Sales Summary'!F39:I39)/SUM('(Other Variables)'!F373:I373)))</f>
        <v>0</v>
      </c>
    </row>
    <row r="143" spans="1:11" ht="12.75" hidden="1" customHeight="1" outlineLevel="1" x14ac:dyDescent="0.2">
      <c r="A143" s="55" t="str">
        <f>"            "&amp;Labels!C95</f>
        <v xml:space="preserve">            Total</v>
      </c>
      <c r="B143" s="56">
        <f>'Price Summary'!B13*1+'Price Summary'!B13*(-'Price Summary'!B139)</f>
        <v>0</v>
      </c>
      <c r="C143" s="56">
        <f>'Price Summary'!C13*1+'Price Summary'!C13*(-'Price Summary'!C139)</f>
        <v>0</v>
      </c>
      <c r="D143" s="56">
        <f>'Price Summary'!D13*1+'Price Summary'!D13*(-'Price Summary'!D139)</f>
        <v>0</v>
      </c>
      <c r="E143" s="56">
        <f>'Price Summary'!E13*1+'Price Summary'!E13*(-'Price Summary'!E139)</f>
        <v>0</v>
      </c>
      <c r="F143" s="54">
        <f>IF(SUM('Sales History'!B128:E128)=0,0,SUM('(Other Variables)'!B374:E374)/SUM('Sales History'!B128:E128))*1+IF(SUM('Sales History'!B128:E128)=0,0,SUM('(Other Variables)'!B374:E374)/SUM('Sales History'!B128:E128))*(-IF(SUM('(Other Variables)'!B374:E374)=0,0,1-SUM('Sales Summary'!B40:E40)/SUM('(Other Variables)'!B374:E374)))</f>
        <v>0</v>
      </c>
      <c r="G143" s="56">
        <f>'Price Summary'!F13*1+'Price Summary'!F13*(-'Price Summary'!F139)</f>
        <v>0</v>
      </c>
      <c r="H143" s="56">
        <f>'Price Summary'!G13*1+'Price Summary'!G13*(-'Price Summary'!G139)</f>
        <v>0</v>
      </c>
      <c r="I143" s="56">
        <f>'Price Summary'!H13*1+'Price Summary'!H13*(-'Price Summary'!H139)</f>
        <v>0</v>
      </c>
      <c r="J143" s="56">
        <f>'Price Summary'!I13*1+'Price Summary'!I13*(-'Price Summary'!I139)</f>
        <v>0</v>
      </c>
      <c r="K143" s="54">
        <f>IF(SUM('Sales History'!G128:J128)=0,0,SUM('(Other Variables)'!F374:I374)/SUM('Sales History'!G128:J128))*1+IF(SUM('Sales History'!G128:J128)=0,0,SUM('(Other Variables)'!F374:I374)/SUM('Sales History'!G128:J128))*(-IF(SUM('(Other Variables)'!F374:I374)=0,0,1-SUM('Sales Summary'!F40:I40)/SUM('(Other Variables)'!F374:I374)))</f>
        <v>0</v>
      </c>
    </row>
    <row r="144" spans="1:11" ht="12.75" hidden="1" customHeight="1" outlineLevel="1" x14ac:dyDescent="0.2">
      <c r="A144" s="55" t="str">
        <f>"      "&amp;Labels!B93</f>
        <v xml:space="preserve">      Indirect</v>
      </c>
      <c r="B144" s="56"/>
      <c r="C144" s="56"/>
      <c r="D144" s="56"/>
      <c r="E144" s="56"/>
      <c r="F144" s="54"/>
      <c r="G144" s="56"/>
      <c r="H144" s="56"/>
      <c r="I144" s="56"/>
      <c r="J144" s="56"/>
      <c r="K144" s="54"/>
    </row>
    <row r="145" spans="1:11" ht="12.75" hidden="1" customHeight="1" outlineLevel="1" x14ac:dyDescent="0.2">
      <c r="A145" s="55" t="str">
        <f>"         "&amp;Labels!B100</f>
        <v xml:space="preserve">         East</v>
      </c>
      <c r="B145" s="56"/>
      <c r="C145" s="56"/>
      <c r="D145" s="56"/>
      <c r="E145" s="56"/>
      <c r="F145" s="54"/>
      <c r="G145" s="56"/>
      <c r="H145" s="56"/>
      <c r="I145" s="56"/>
      <c r="J145" s="56"/>
      <c r="K145" s="54"/>
    </row>
    <row r="146" spans="1:11" ht="12.75" hidden="1" customHeight="1" outlineLevel="1" x14ac:dyDescent="0.2">
      <c r="A146" s="55" t="str">
        <f>"            "&amp;Labels!B96</f>
        <v xml:space="preserve">            Direct</v>
      </c>
      <c r="B146" s="71">
        <f>'Price Summary'!B15*1+'Price Summary'!B15*(-'Price Summary'!B145)</f>
        <v>1</v>
      </c>
      <c r="C146" s="71">
        <f>'Price Summary'!C15*1+'Price Summary'!C15*(-'Price Summary'!C145)</f>
        <v>1</v>
      </c>
      <c r="D146" s="71">
        <f>'Price Summary'!D15*1+'Price Summary'!D15*(-'Price Summary'!D145)</f>
        <v>1</v>
      </c>
      <c r="E146" s="71">
        <f>'Price Summary'!E15*1+'Price Summary'!E15*(-'Price Summary'!E145)</f>
        <v>1</v>
      </c>
      <c r="F146" s="54">
        <f>IF(SUM('Sales History'!B106:E106)=0,0,SUM('(Other Variables)'!B352:E352)/SUM('Sales History'!B106:E106))*1+IF(SUM('Sales History'!B106:E106)=0,0,SUM('(Other Variables)'!B352:E352)/SUM('Sales History'!B106:E106))*(-IF(SUM('(Other Variables)'!B350:E350)=0,0,1-SUM('Sales Summary'!B16:E16)/SUM('(Other Variables)'!B350:E350)))</f>
        <v>0</v>
      </c>
      <c r="G146" s="71">
        <f>'Price Summary'!F15*1+'Price Summary'!F15*(-'Price Summary'!F145)</f>
        <v>1</v>
      </c>
      <c r="H146" s="71">
        <f>'Price Summary'!G15*1+'Price Summary'!G15*(-'Price Summary'!G145)</f>
        <v>1</v>
      </c>
      <c r="I146" s="71">
        <f>'Price Summary'!H15*1+'Price Summary'!H15*(-'Price Summary'!H145)</f>
        <v>1</v>
      </c>
      <c r="J146" s="71">
        <f>'Price Summary'!I15*1+'Price Summary'!I15*(-'Price Summary'!I145)</f>
        <v>1</v>
      </c>
      <c r="K146" s="54">
        <f>IF(SUM('Sales History'!G106:J106)=0,0,SUM('(Other Variables)'!F352:I352)/SUM('Sales History'!G106:J106))*1+IF(SUM('Sales History'!G106:J106)=0,0,SUM('(Other Variables)'!F352:I352)/SUM('Sales History'!G106:J106))*(-IF(SUM('(Other Variables)'!F350:I350)=0,0,1-SUM('Sales Summary'!F16:I16)/SUM('(Other Variables)'!F350:I350)))</f>
        <v>0</v>
      </c>
    </row>
    <row r="147" spans="1:11" ht="12.75" hidden="1" customHeight="1" outlineLevel="1" x14ac:dyDescent="0.2">
      <c r="A147" s="55" t="str">
        <f>"            "&amp;Labels!B97</f>
        <v xml:space="preserve">            Indirect</v>
      </c>
      <c r="B147" s="71">
        <f>'Price Summary'!B15*1+'Price Summary'!B15*(-'Price Summary'!B146)</f>
        <v>1</v>
      </c>
      <c r="C147" s="71">
        <f>'Price Summary'!C15*1+'Price Summary'!C15*(-'Price Summary'!C146)</f>
        <v>1</v>
      </c>
      <c r="D147" s="71">
        <f>'Price Summary'!D15*1+'Price Summary'!D15*(-'Price Summary'!D146)</f>
        <v>1</v>
      </c>
      <c r="E147" s="71">
        <f>'Price Summary'!E15*1+'Price Summary'!E15*(-'Price Summary'!E146)</f>
        <v>1</v>
      </c>
      <c r="F147" s="54">
        <f>IF(SUM('Sales History'!B106:E106)=0,0,SUM('(Other Variables)'!B352:E352)/SUM('Sales History'!B106:E106))*1+IF(SUM('Sales History'!B106:E106)=0,0,SUM('(Other Variables)'!B352:E352)/SUM('Sales History'!B106:E106))*(-IF(SUM('(Other Variables)'!B351:E351)=0,0,1-SUM('Sales Summary'!B17:E17)/SUM('(Other Variables)'!B351:E351)))</f>
        <v>0</v>
      </c>
      <c r="G147" s="71">
        <f>'Price Summary'!F15*1+'Price Summary'!F15*(-'Price Summary'!F146)</f>
        <v>1</v>
      </c>
      <c r="H147" s="71">
        <f>'Price Summary'!G15*1+'Price Summary'!G15*(-'Price Summary'!G146)</f>
        <v>1</v>
      </c>
      <c r="I147" s="71">
        <f>'Price Summary'!H15*1+'Price Summary'!H15*(-'Price Summary'!H146)</f>
        <v>1</v>
      </c>
      <c r="J147" s="71">
        <f>'Price Summary'!I15*1+'Price Summary'!I15*(-'Price Summary'!I146)</f>
        <v>1</v>
      </c>
      <c r="K147" s="54">
        <f>IF(SUM('Sales History'!G106:J106)=0,0,SUM('(Other Variables)'!F352:I352)/SUM('Sales History'!G106:J106))*1+IF(SUM('Sales History'!G106:J106)=0,0,SUM('(Other Variables)'!F352:I352)/SUM('Sales History'!G106:J106))*(-IF(SUM('(Other Variables)'!F351:I351)=0,0,1-SUM('Sales Summary'!F17:I17)/SUM('(Other Variables)'!F351:I351)))</f>
        <v>0</v>
      </c>
    </row>
    <row r="148" spans="1:11" ht="12.75" hidden="1" customHeight="1" outlineLevel="1" x14ac:dyDescent="0.2">
      <c r="A148" s="55" t="str">
        <f>"            "&amp;Labels!C95</f>
        <v xml:space="preserve">            Total</v>
      </c>
      <c r="B148" s="56">
        <f>'Price Summary'!B15*1+'Price Summary'!B15*(-'Price Summary'!B147)</f>
        <v>1</v>
      </c>
      <c r="C148" s="56">
        <f>'Price Summary'!C15*1+'Price Summary'!C15*(-'Price Summary'!C147)</f>
        <v>1</v>
      </c>
      <c r="D148" s="56">
        <f>'Price Summary'!D15*1+'Price Summary'!D15*(-'Price Summary'!D147)</f>
        <v>1</v>
      </c>
      <c r="E148" s="56">
        <f>'Price Summary'!E15*1+'Price Summary'!E15*(-'Price Summary'!E147)</f>
        <v>1</v>
      </c>
      <c r="F148" s="54">
        <f>IF(SUM('Sales History'!B106:E106)=0,0,SUM('(Other Variables)'!B352:E352)/SUM('Sales History'!B106:E106))*1+IF(SUM('Sales History'!B106:E106)=0,0,SUM('(Other Variables)'!B352:E352)/SUM('Sales History'!B106:E106))*(-IF(SUM('(Other Variables)'!B352:E352)=0,0,1-SUM('Sales Summary'!B18:E18)/SUM('(Other Variables)'!B352:E352)))</f>
        <v>0</v>
      </c>
      <c r="G148" s="56">
        <f>'Price Summary'!F15*1+'Price Summary'!F15*(-'Price Summary'!F147)</f>
        <v>1</v>
      </c>
      <c r="H148" s="56">
        <f>'Price Summary'!G15*1+'Price Summary'!G15*(-'Price Summary'!G147)</f>
        <v>1</v>
      </c>
      <c r="I148" s="56">
        <f>'Price Summary'!H15*1+'Price Summary'!H15*(-'Price Summary'!H147)</f>
        <v>1</v>
      </c>
      <c r="J148" s="56">
        <f>'Price Summary'!I15*1+'Price Summary'!I15*(-'Price Summary'!I147)</f>
        <v>1</v>
      </c>
      <c r="K148" s="54">
        <f>IF(SUM('Sales History'!G106:J106)=0,0,SUM('(Other Variables)'!F352:I352)/SUM('Sales History'!G106:J106))*1+IF(SUM('Sales History'!G106:J106)=0,0,SUM('(Other Variables)'!F352:I352)/SUM('Sales History'!G106:J106))*(-IF(SUM('(Other Variables)'!F352:I352)=0,0,1-SUM('Sales Summary'!F18:I18)/SUM('(Other Variables)'!F352:I352)))</f>
        <v>0</v>
      </c>
    </row>
    <row r="149" spans="1:11" ht="12.75" hidden="1" customHeight="1" outlineLevel="1" x14ac:dyDescent="0.2">
      <c r="A149" s="55" t="str">
        <f>"         "&amp;Labels!B101</f>
        <v xml:space="preserve">         West</v>
      </c>
      <c r="B149" s="56"/>
      <c r="C149" s="56"/>
      <c r="D149" s="56"/>
      <c r="E149" s="56"/>
      <c r="F149" s="54"/>
      <c r="G149" s="56"/>
      <c r="H149" s="56"/>
      <c r="I149" s="56"/>
      <c r="J149" s="56"/>
      <c r="K149" s="54"/>
    </row>
    <row r="150" spans="1:11" ht="12.75" hidden="1" customHeight="1" outlineLevel="1" x14ac:dyDescent="0.2">
      <c r="A150" s="55" t="str">
        <f>"            "&amp;Labels!B96</f>
        <v xml:space="preserve">            Direct</v>
      </c>
      <c r="B150" s="71">
        <f>'Price Summary'!B16*1+'Price Summary'!B16*(-'Price Summary'!B149)</f>
        <v>1</v>
      </c>
      <c r="C150" s="71">
        <f>'Price Summary'!C16*1+'Price Summary'!C16*(-'Price Summary'!C149)</f>
        <v>1</v>
      </c>
      <c r="D150" s="71">
        <f>'Price Summary'!D16*1+'Price Summary'!D16*(-'Price Summary'!D149)</f>
        <v>1</v>
      </c>
      <c r="E150" s="71">
        <f>'Price Summary'!E16*1+'Price Summary'!E16*(-'Price Summary'!E149)</f>
        <v>1</v>
      </c>
      <c r="F150" s="54">
        <f>IF(SUM('Sales History'!B119:E119)=0,0,SUM('(Other Variables)'!B365:E365)/SUM('Sales History'!B119:E119))*1+IF(SUM('Sales History'!B119:E119)=0,0,SUM('(Other Variables)'!B365:E365)/SUM('Sales History'!B119:E119))*(-IF(SUM('(Other Variables)'!B363:E363)=0,0,1-SUM('Sales Summary'!B29:E29)/SUM('(Other Variables)'!B363:E363)))</f>
        <v>0</v>
      </c>
      <c r="G150" s="71">
        <f>'Price Summary'!F16*1+'Price Summary'!F16*(-'Price Summary'!F149)</f>
        <v>1</v>
      </c>
      <c r="H150" s="71">
        <f>'Price Summary'!G16*1+'Price Summary'!G16*(-'Price Summary'!G149)</f>
        <v>1</v>
      </c>
      <c r="I150" s="71">
        <f>'Price Summary'!H16*1+'Price Summary'!H16*(-'Price Summary'!H149)</f>
        <v>1</v>
      </c>
      <c r="J150" s="71">
        <f>'Price Summary'!I16*1+'Price Summary'!I16*(-'Price Summary'!I149)</f>
        <v>1</v>
      </c>
      <c r="K150" s="54">
        <f>IF(SUM('Sales History'!G119:J119)=0,0,SUM('(Other Variables)'!F365:I365)/SUM('Sales History'!G119:J119))*1+IF(SUM('Sales History'!G119:J119)=0,0,SUM('(Other Variables)'!F365:I365)/SUM('Sales History'!G119:J119))*(-IF(SUM('(Other Variables)'!F363:I363)=0,0,1-SUM('Sales Summary'!F29:I29)/SUM('(Other Variables)'!F363:I363)))</f>
        <v>0</v>
      </c>
    </row>
    <row r="151" spans="1:11" ht="12.75" hidden="1" customHeight="1" outlineLevel="1" x14ac:dyDescent="0.2">
      <c r="A151" s="55" t="str">
        <f>"            "&amp;Labels!B97</f>
        <v xml:space="preserve">            Indirect</v>
      </c>
      <c r="B151" s="71">
        <f>'Price Summary'!B16*1+'Price Summary'!B16*(-'Price Summary'!B150)</f>
        <v>1</v>
      </c>
      <c r="C151" s="71">
        <f>'Price Summary'!C16*1+'Price Summary'!C16*(-'Price Summary'!C150)</f>
        <v>1</v>
      </c>
      <c r="D151" s="71">
        <f>'Price Summary'!D16*1+'Price Summary'!D16*(-'Price Summary'!D150)</f>
        <v>1</v>
      </c>
      <c r="E151" s="71">
        <f>'Price Summary'!E16*1+'Price Summary'!E16*(-'Price Summary'!E150)</f>
        <v>1</v>
      </c>
      <c r="F151" s="54">
        <f>IF(SUM('Sales History'!B119:E119)=0,0,SUM('(Other Variables)'!B365:E365)/SUM('Sales History'!B119:E119))*1+IF(SUM('Sales History'!B119:E119)=0,0,SUM('(Other Variables)'!B365:E365)/SUM('Sales History'!B119:E119))*(-IF(SUM('(Other Variables)'!B364:E364)=0,0,1-SUM('Sales Summary'!B30:E30)/SUM('(Other Variables)'!B364:E364)))</f>
        <v>0</v>
      </c>
      <c r="G151" s="71">
        <f>'Price Summary'!F16*1+'Price Summary'!F16*(-'Price Summary'!F150)</f>
        <v>1</v>
      </c>
      <c r="H151" s="71">
        <f>'Price Summary'!G16*1+'Price Summary'!G16*(-'Price Summary'!G150)</f>
        <v>1</v>
      </c>
      <c r="I151" s="71">
        <f>'Price Summary'!H16*1+'Price Summary'!H16*(-'Price Summary'!H150)</f>
        <v>1</v>
      </c>
      <c r="J151" s="71">
        <f>'Price Summary'!I16*1+'Price Summary'!I16*(-'Price Summary'!I150)</f>
        <v>1</v>
      </c>
      <c r="K151" s="54">
        <f>IF(SUM('Sales History'!G119:J119)=0,0,SUM('(Other Variables)'!F365:I365)/SUM('Sales History'!G119:J119))*1+IF(SUM('Sales History'!G119:J119)=0,0,SUM('(Other Variables)'!F365:I365)/SUM('Sales History'!G119:J119))*(-IF(SUM('(Other Variables)'!F364:I364)=0,0,1-SUM('Sales Summary'!F30:I30)/SUM('(Other Variables)'!F364:I364)))</f>
        <v>0</v>
      </c>
    </row>
    <row r="152" spans="1:11" ht="12.75" hidden="1" customHeight="1" outlineLevel="1" x14ac:dyDescent="0.2">
      <c r="A152" s="55" t="str">
        <f>"            "&amp;Labels!C95</f>
        <v xml:space="preserve">            Total</v>
      </c>
      <c r="B152" s="56">
        <f>'Price Summary'!B16*1+'Price Summary'!B16*(-'Price Summary'!B151)</f>
        <v>1</v>
      </c>
      <c r="C152" s="56">
        <f>'Price Summary'!C16*1+'Price Summary'!C16*(-'Price Summary'!C151)</f>
        <v>1</v>
      </c>
      <c r="D152" s="56">
        <f>'Price Summary'!D16*1+'Price Summary'!D16*(-'Price Summary'!D151)</f>
        <v>1</v>
      </c>
      <c r="E152" s="56">
        <f>'Price Summary'!E16*1+'Price Summary'!E16*(-'Price Summary'!E151)</f>
        <v>1</v>
      </c>
      <c r="F152" s="54">
        <f>IF(SUM('Sales History'!B119:E119)=0,0,SUM('(Other Variables)'!B365:E365)/SUM('Sales History'!B119:E119))*1+IF(SUM('Sales History'!B119:E119)=0,0,SUM('(Other Variables)'!B365:E365)/SUM('Sales History'!B119:E119))*(-IF(SUM('(Other Variables)'!B365:E365)=0,0,1-SUM('Sales Summary'!B31:E31)/SUM('(Other Variables)'!B365:E365)))</f>
        <v>0</v>
      </c>
      <c r="G152" s="56">
        <f>'Price Summary'!F16*1+'Price Summary'!F16*(-'Price Summary'!F151)</f>
        <v>1</v>
      </c>
      <c r="H152" s="56">
        <f>'Price Summary'!G16*1+'Price Summary'!G16*(-'Price Summary'!G151)</f>
        <v>1</v>
      </c>
      <c r="I152" s="56">
        <f>'Price Summary'!H16*1+'Price Summary'!H16*(-'Price Summary'!H151)</f>
        <v>1</v>
      </c>
      <c r="J152" s="56">
        <f>'Price Summary'!I16*1+'Price Summary'!I16*(-'Price Summary'!I151)</f>
        <v>1</v>
      </c>
      <c r="K152" s="54">
        <f>IF(SUM('Sales History'!G119:J119)=0,0,SUM('(Other Variables)'!F365:I365)/SUM('Sales History'!G119:J119))*1+IF(SUM('Sales History'!G119:J119)=0,0,SUM('(Other Variables)'!F365:I365)/SUM('Sales History'!G119:J119))*(-IF(SUM('(Other Variables)'!F365:I365)=0,0,1-SUM('Sales Summary'!F31:I31)/SUM('(Other Variables)'!F365:I365)))</f>
        <v>0</v>
      </c>
    </row>
    <row r="153" spans="1:11" ht="12.75" hidden="1" customHeight="1" outlineLevel="1" x14ac:dyDescent="0.2">
      <c r="A153" s="55" t="str">
        <f>"         "&amp;Labels!C99</f>
        <v xml:space="preserve">         Total</v>
      </c>
      <c r="B153" s="56">
        <f>'Price Summary'!B17*1+'Price Summary'!B17*(-'Price Summary'!B152)</f>
        <v>0</v>
      </c>
      <c r="C153" s="56">
        <f>'Price Summary'!C17*1+'Price Summary'!C17*(-'Price Summary'!C152)</f>
        <v>0</v>
      </c>
      <c r="D153" s="56">
        <f>'Price Summary'!D17*1+'Price Summary'!D17*(-'Price Summary'!D152)</f>
        <v>0</v>
      </c>
      <c r="E153" s="56">
        <f>'Price Summary'!E17*1+'Price Summary'!E17*(-'Price Summary'!E152)</f>
        <v>0</v>
      </c>
      <c r="F153" s="54">
        <f>IF(SUM('Sales History'!B132:E132)=0,0,SUM('(Other Variables)'!B378:E378)/SUM('Sales History'!B132:E132))*1+IF(SUM('Sales History'!B132:E132)=0,0,SUM('(Other Variables)'!B378:E378)/SUM('Sales History'!B132:E132))*(-IF(SUM('(Other Variables)'!B378:E378)=0,0,1-SUM('Sales Summary'!B44:E44)/SUM('(Other Variables)'!B378:E378)))</f>
        <v>0</v>
      </c>
      <c r="G153" s="56">
        <f>'Price Summary'!F17*1+'Price Summary'!F17*(-'Price Summary'!F152)</f>
        <v>0</v>
      </c>
      <c r="H153" s="56">
        <f>'Price Summary'!G17*1+'Price Summary'!G17*(-'Price Summary'!G152)</f>
        <v>0</v>
      </c>
      <c r="I153" s="56">
        <f>'Price Summary'!H17*1+'Price Summary'!H17*(-'Price Summary'!H152)</f>
        <v>0</v>
      </c>
      <c r="J153" s="56">
        <f>'Price Summary'!I17*1+'Price Summary'!I17*(-'Price Summary'!I152)</f>
        <v>0</v>
      </c>
      <c r="K153" s="54">
        <f>IF(SUM('Sales History'!G132:J132)=0,0,SUM('(Other Variables)'!F378:I378)/SUM('Sales History'!G132:J132))*1+IF(SUM('Sales History'!G132:J132)=0,0,SUM('(Other Variables)'!F378:I378)/SUM('Sales History'!G132:J132))*(-IF(SUM('(Other Variables)'!F378:I378)=0,0,1-SUM('Sales Summary'!F44:I44)/SUM('(Other Variables)'!F378:I378)))</f>
        <v>0</v>
      </c>
    </row>
    <row r="154" spans="1:11" ht="12.75" hidden="1" customHeight="1" outlineLevel="1" x14ac:dyDescent="0.2">
      <c r="A154" s="55" t="str">
        <f>"            "&amp;Labels!B96</f>
        <v xml:space="preserve">            Direct</v>
      </c>
      <c r="B154" s="71">
        <f>'Price Summary'!B17*1+'Price Summary'!B17*(-'Price Summary'!B153)</f>
        <v>0</v>
      </c>
      <c r="C154" s="71">
        <f>'Price Summary'!C17*1+'Price Summary'!C17*(-'Price Summary'!C153)</f>
        <v>0</v>
      </c>
      <c r="D154" s="71">
        <f>'Price Summary'!D17*1+'Price Summary'!D17*(-'Price Summary'!D153)</f>
        <v>0</v>
      </c>
      <c r="E154" s="71">
        <f>'Price Summary'!E17*1+'Price Summary'!E17*(-'Price Summary'!E153)</f>
        <v>0</v>
      </c>
      <c r="F154" s="54">
        <f>IF(SUM('Sales History'!B132:E132)=0,0,SUM('(Other Variables)'!B378:E378)/SUM('Sales History'!B132:E132))*1+IF(SUM('Sales History'!B132:E132)=0,0,SUM('(Other Variables)'!B378:E378)/SUM('Sales History'!B132:E132))*(-IF(SUM('(Other Variables)'!B376:E376)=0,0,1-SUM('Sales Summary'!B42:E42)/SUM('(Other Variables)'!B376:E376)))</f>
        <v>0</v>
      </c>
      <c r="G154" s="71">
        <f>'Price Summary'!F17*1+'Price Summary'!F17*(-'Price Summary'!F153)</f>
        <v>0</v>
      </c>
      <c r="H154" s="71">
        <f>'Price Summary'!G17*1+'Price Summary'!G17*(-'Price Summary'!G153)</f>
        <v>0</v>
      </c>
      <c r="I154" s="71">
        <f>'Price Summary'!H17*1+'Price Summary'!H17*(-'Price Summary'!H153)</f>
        <v>0</v>
      </c>
      <c r="J154" s="71">
        <f>'Price Summary'!I17*1+'Price Summary'!I17*(-'Price Summary'!I153)</f>
        <v>0</v>
      </c>
      <c r="K154" s="54">
        <f>IF(SUM('Sales History'!G132:J132)=0,0,SUM('(Other Variables)'!F378:I378)/SUM('Sales History'!G132:J132))*1+IF(SUM('Sales History'!G132:J132)=0,0,SUM('(Other Variables)'!F378:I378)/SUM('Sales History'!G132:J132))*(-IF(SUM('(Other Variables)'!F376:I376)=0,0,1-SUM('Sales Summary'!F42:I42)/SUM('(Other Variables)'!F376:I376)))</f>
        <v>0</v>
      </c>
    </row>
    <row r="155" spans="1:11" ht="12.75" hidden="1" customHeight="1" outlineLevel="1" x14ac:dyDescent="0.2">
      <c r="A155" s="55" t="str">
        <f>"            "&amp;Labels!B97</f>
        <v xml:space="preserve">            Indirect</v>
      </c>
      <c r="B155" s="71">
        <f>'Price Summary'!B17*1+'Price Summary'!B17*(-'Price Summary'!B154)</f>
        <v>0</v>
      </c>
      <c r="C155" s="71">
        <f>'Price Summary'!C17*1+'Price Summary'!C17*(-'Price Summary'!C154)</f>
        <v>0</v>
      </c>
      <c r="D155" s="71">
        <f>'Price Summary'!D17*1+'Price Summary'!D17*(-'Price Summary'!D154)</f>
        <v>0</v>
      </c>
      <c r="E155" s="71">
        <f>'Price Summary'!E17*1+'Price Summary'!E17*(-'Price Summary'!E154)</f>
        <v>0</v>
      </c>
      <c r="F155" s="54">
        <f>IF(SUM('Sales History'!B132:E132)=0,0,SUM('(Other Variables)'!B378:E378)/SUM('Sales History'!B132:E132))*1+IF(SUM('Sales History'!B132:E132)=0,0,SUM('(Other Variables)'!B378:E378)/SUM('Sales History'!B132:E132))*(-IF(SUM('(Other Variables)'!B377:E377)=0,0,1-SUM('Sales Summary'!B43:E43)/SUM('(Other Variables)'!B377:E377)))</f>
        <v>0</v>
      </c>
      <c r="G155" s="71">
        <f>'Price Summary'!F17*1+'Price Summary'!F17*(-'Price Summary'!F154)</f>
        <v>0</v>
      </c>
      <c r="H155" s="71">
        <f>'Price Summary'!G17*1+'Price Summary'!G17*(-'Price Summary'!G154)</f>
        <v>0</v>
      </c>
      <c r="I155" s="71">
        <f>'Price Summary'!H17*1+'Price Summary'!H17*(-'Price Summary'!H154)</f>
        <v>0</v>
      </c>
      <c r="J155" s="71">
        <f>'Price Summary'!I17*1+'Price Summary'!I17*(-'Price Summary'!I154)</f>
        <v>0</v>
      </c>
      <c r="K155" s="54">
        <f>IF(SUM('Sales History'!G132:J132)=0,0,SUM('(Other Variables)'!F378:I378)/SUM('Sales History'!G132:J132))*1+IF(SUM('Sales History'!G132:J132)=0,0,SUM('(Other Variables)'!F378:I378)/SUM('Sales History'!G132:J132))*(-IF(SUM('(Other Variables)'!F377:I377)=0,0,1-SUM('Sales Summary'!F43:I43)/SUM('(Other Variables)'!F377:I377)))</f>
        <v>0</v>
      </c>
    </row>
    <row r="156" spans="1:11" ht="12.75" hidden="1" customHeight="1" outlineLevel="1" x14ac:dyDescent="0.2">
      <c r="A156" s="55" t="str">
        <f>"            "&amp;Labels!C95</f>
        <v xml:space="preserve">            Total</v>
      </c>
      <c r="B156" s="56">
        <f>'Price Summary'!B17*1+'Price Summary'!B17*(-'Price Summary'!B152)</f>
        <v>0</v>
      </c>
      <c r="C156" s="56">
        <f>'Price Summary'!C17*1+'Price Summary'!C17*(-'Price Summary'!C152)</f>
        <v>0</v>
      </c>
      <c r="D156" s="56">
        <f>'Price Summary'!D17*1+'Price Summary'!D17*(-'Price Summary'!D152)</f>
        <v>0</v>
      </c>
      <c r="E156" s="56">
        <f>'Price Summary'!E17*1+'Price Summary'!E17*(-'Price Summary'!E152)</f>
        <v>0</v>
      </c>
      <c r="F156" s="54">
        <f>IF(SUM('Sales History'!B132:E132)=0,0,SUM('(Other Variables)'!B378:E378)/SUM('Sales History'!B132:E132))*1+IF(SUM('Sales History'!B132:E132)=0,0,SUM('(Other Variables)'!B378:E378)/SUM('Sales History'!B132:E132))*(-IF(SUM('(Other Variables)'!B378:E378)=0,0,1-SUM('Sales Summary'!B44:E44)/SUM('(Other Variables)'!B378:E378)))</f>
        <v>0</v>
      </c>
      <c r="G156" s="56">
        <f>'Price Summary'!F17*1+'Price Summary'!F17*(-'Price Summary'!F152)</f>
        <v>0</v>
      </c>
      <c r="H156" s="56">
        <f>'Price Summary'!G17*1+'Price Summary'!G17*(-'Price Summary'!G152)</f>
        <v>0</v>
      </c>
      <c r="I156" s="56">
        <f>'Price Summary'!H17*1+'Price Summary'!H17*(-'Price Summary'!H152)</f>
        <v>0</v>
      </c>
      <c r="J156" s="56">
        <f>'Price Summary'!I17*1+'Price Summary'!I17*(-'Price Summary'!I152)</f>
        <v>0</v>
      </c>
      <c r="K156" s="54">
        <f>IF(SUM('Sales History'!G132:J132)=0,0,SUM('(Other Variables)'!F378:I378)/SUM('Sales History'!G132:J132))*1+IF(SUM('Sales History'!G132:J132)=0,0,SUM('(Other Variables)'!F378:I378)/SUM('Sales History'!G132:J132))*(-IF(SUM('(Other Variables)'!F378:I378)=0,0,1-SUM('Sales Summary'!F44:I44)/SUM('(Other Variables)'!F378:I378)))</f>
        <v>0</v>
      </c>
    </row>
    <row r="157" spans="1:11" ht="12.75" hidden="1" customHeight="1" outlineLevel="1" x14ac:dyDescent="0.2">
      <c r="A157" s="52" t="str">
        <f>"      "&amp;Labels!C91</f>
        <v xml:space="preserve">      Total</v>
      </c>
      <c r="B157" s="53">
        <f>Products!B61*1+Products!B61*(-Products!B75)</f>
        <v>0</v>
      </c>
      <c r="C157" s="53">
        <f>Products!C61*1+Products!C61*(-Products!C75)</f>
        <v>0</v>
      </c>
      <c r="D157" s="53">
        <f>Products!D61*1+Products!D61*(-Products!D75)</f>
        <v>0</v>
      </c>
      <c r="E157" s="53">
        <f>Products!E61*1+Products!E61*(-Products!E75)</f>
        <v>0</v>
      </c>
      <c r="F157" s="54">
        <f>IF(SUM('Sales History'!B124:E124)=0,0,SUM('(Other Variables)'!B370:E370)/SUM('Sales History'!B124:E124))*1+IF(SUM('Sales History'!B124:E124)=0,0,SUM('(Other Variables)'!B370:E370)/SUM('Sales History'!B124:E124))*(-IF(SUM('(Other Variables)'!B370:E370)=0,0,1-SUM(Products!B11:E11)/SUM('(Other Variables)'!B370:E370)))</f>
        <v>0</v>
      </c>
      <c r="G157" s="53">
        <f>Products!G61*1+Products!G61*(-Products!G75)</f>
        <v>0</v>
      </c>
      <c r="H157" s="53">
        <f>Products!H61*1+Products!H61*(-Products!H75)</f>
        <v>0</v>
      </c>
      <c r="I157" s="53">
        <f>Products!I61*1+Products!I61*(-Products!I75)</f>
        <v>0</v>
      </c>
      <c r="J157" s="53">
        <f>Products!J61*1+Products!J61*(-Products!J75)</f>
        <v>0</v>
      </c>
      <c r="K157" s="54">
        <f>IF(SUM('Sales History'!G124:J124)=0,0,SUM('(Other Variables)'!F370:I370)/SUM('Sales History'!G124:J124))*1+IF(SUM('Sales History'!G124:J124)=0,0,SUM('(Other Variables)'!F370:I370)/SUM('Sales History'!G124:J124))*(-IF(SUM('(Other Variables)'!F370:I370)=0,0,1-SUM(Products!G11:J11)/SUM('(Other Variables)'!F370:I370)))</f>
        <v>0</v>
      </c>
    </row>
    <row r="158" spans="1:11" ht="12.75" hidden="1" customHeight="1" outlineLevel="1" x14ac:dyDescent="0.2">
      <c r="A158" s="55" t="str">
        <f>"         "&amp;Labels!B100</f>
        <v xml:space="preserve">         East</v>
      </c>
      <c r="B158" s="56"/>
      <c r="C158" s="56"/>
      <c r="D158" s="56"/>
      <c r="E158" s="56"/>
      <c r="F158" s="54"/>
      <c r="G158" s="56"/>
      <c r="H158" s="56"/>
      <c r="I158" s="56"/>
      <c r="J158" s="56"/>
      <c r="K158" s="54"/>
    </row>
    <row r="159" spans="1:11" ht="12.75" hidden="1" customHeight="1" outlineLevel="1" x14ac:dyDescent="0.2">
      <c r="A159" s="55" t="str">
        <f>"            "&amp;Labels!B96</f>
        <v xml:space="preserve">            Direct</v>
      </c>
      <c r="B159" s="71">
        <f>'Price Summary'!B19*1+'Price Summary'!B19*(-'Price Summary'!B158)</f>
        <v>0</v>
      </c>
      <c r="C159" s="71">
        <f>'Price Summary'!C19*1+'Price Summary'!C19*(-'Price Summary'!C158)</f>
        <v>0</v>
      </c>
      <c r="D159" s="71">
        <f>'Price Summary'!D19*1+'Price Summary'!D19*(-'Price Summary'!D158)</f>
        <v>0</v>
      </c>
      <c r="E159" s="71">
        <f>'Price Summary'!E19*1+'Price Summary'!E19*(-'Price Summary'!E158)</f>
        <v>0</v>
      </c>
      <c r="F159" s="54">
        <f>IF(SUM('Sales History'!B107:E107)=0,0,SUM('(Other Variables)'!B353:E353)/SUM('Sales History'!B107:E107))*1+IF(SUM('Sales History'!B107:E107)=0,0,SUM('(Other Variables)'!B353:E353)/SUM('Sales History'!B107:E107))*(-IF(SUM('(Other Variables)'!B354:E354)=0,0,1-SUM('Sales Summary'!B20:E20)/SUM('(Other Variables)'!B354:E354)))</f>
        <v>0</v>
      </c>
      <c r="G159" s="71">
        <f>'Price Summary'!F19*1+'Price Summary'!F19*(-'Price Summary'!F158)</f>
        <v>0</v>
      </c>
      <c r="H159" s="71">
        <f>'Price Summary'!G19*1+'Price Summary'!G19*(-'Price Summary'!G158)</f>
        <v>0</v>
      </c>
      <c r="I159" s="71">
        <f>'Price Summary'!H19*1+'Price Summary'!H19*(-'Price Summary'!H158)</f>
        <v>0</v>
      </c>
      <c r="J159" s="71">
        <f>'Price Summary'!I19*1+'Price Summary'!I19*(-'Price Summary'!I158)</f>
        <v>0</v>
      </c>
      <c r="K159" s="54">
        <f>IF(SUM('Sales History'!G107:J107)=0,0,SUM('(Other Variables)'!F353:I353)/SUM('Sales History'!G107:J107))*1+IF(SUM('Sales History'!G107:J107)=0,0,SUM('(Other Variables)'!F353:I353)/SUM('Sales History'!G107:J107))*(-IF(SUM('(Other Variables)'!F354:I354)=0,0,1-SUM('Sales Summary'!F20:I20)/SUM('(Other Variables)'!F354:I354)))</f>
        <v>0</v>
      </c>
    </row>
    <row r="160" spans="1:11" ht="12.75" hidden="1" customHeight="1" outlineLevel="1" x14ac:dyDescent="0.2">
      <c r="A160" s="55" t="str">
        <f>"            "&amp;Labels!B97</f>
        <v xml:space="preserve">            Indirect</v>
      </c>
      <c r="B160" s="71">
        <f>'Price Summary'!B19*1+'Price Summary'!B19*(-'Price Summary'!B159)</f>
        <v>0</v>
      </c>
      <c r="C160" s="71">
        <f>'Price Summary'!C19*1+'Price Summary'!C19*(-'Price Summary'!C159)</f>
        <v>0</v>
      </c>
      <c r="D160" s="71">
        <f>'Price Summary'!D19*1+'Price Summary'!D19*(-'Price Summary'!D159)</f>
        <v>0</v>
      </c>
      <c r="E160" s="71">
        <f>'Price Summary'!E19*1+'Price Summary'!E19*(-'Price Summary'!E159)</f>
        <v>0</v>
      </c>
      <c r="F160" s="54">
        <f>IF(SUM('Sales History'!B107:E107)=0,0,SUM('(Other Variables)'!B353:E353)/SUM('Sales History'!B107:E107))*1+IF(SUM('Sales History'!B107:E107)=0,0,SUM('(Other Variables)'!B353:E353)/SUM('Sales History'!B107:E107))*(-IF(SUM('(Other Variables)'!B355:E355)=0,0,1-SUM('Sales Summary'!B21:E21)/SUM('(Other Variables)'!B355:E355)))</f>
        <v>0</v>
      </c>
      <c r="G160" s="71">
        <f>'Price Summary'!F19*1+'Price Summary'!F19*(-'Price Summary'!F159)</f>
        <v>0</v>
      </c>
      <c r="H160" s="71">
        <f>'Price Summary'!G19*1+'Price Summary'!G19*(-'Price Summary'!G159)</f>
        <v>0</v>
      </c>
      <c r="I160" s="71">
        <f>'Price Summary'!H19*1+'Price Summary'!H19*(-'Price Summary'!H159)</f>
        <v>0</v>
      </c>
      <c r="J160" s="71">
        <f>'Price Summary'!I19*1+'Price Summary'!I19*(-'Price Summary'!I159)</f>
        <v>0</v>
      </c>
      <c r="K160" s="54">
        <f>IF(SUM('Sales History'!G107:J107)=0,0,SUM('(Other Variables)'!F353:I353)/SUM('Sales History'!G107:J107))*1+IF(SUM('Sales History'!G107:J107)=0,0,SUM('(Other Variables)'!F353:I353)/SUM('Sales History'!G107:J107))*(-IF(SUM('(Other Variables)'!F355:I355)=0,0,1-SUM('Sales Summary'!F21:I21)/SUM('(Other Variables)'!F355:I355)))</f>
        <v>0</v>
      </c>
    </row>
    <row r="161" spans="1:11" ht="12.75" hidden="1" customHeight="1" outlineLevel="1" x14ac:dyDescent="0.2">
      <c r="A161" s="55" t="str">
        <f>"            "&amp;Labels!C95</f>
        <v xml:space="preserve">            Total</v>
      </c>
      <c r="B161" s="56">
        <f>'Price Summary'!B19*1+'Price Summary'!B19*(-'Price Summary'!B160)</f>
        <v>0</v>
      </c>
      <c r="C161" s="56">
        <f>'Price Summary'!C19*1+'Price Summary'!C19*(-'Price Summary'!C160)</f>
        <v>0</v>
      </c>
      <c r="D161" s="56">
        <f>'Price Summary'!D19*1+'Price Summary'!D19*(-'Price Summary'!D160)</f>
        <v>0</v>
      </c>
      <c r="E161" s="56">
        <f>'Price Summary'!E19*1+'Price Summary'!E19*(-'Price Summary'!E160)</f>
        <v>0</v>
      </c>
      <c r="F161" s="54">
        <f>IF(SUM('Sales History'!B107:E107)=0,0,SUM('(Other Variables)'!B353:E353)/SUM('Sales History'!B107:E107))*1+IF(SUM('Sales History'!B107:E107)=0,0,SUM('(Other Variables)'!B353:E353)/SUM('Sales History'!B107:E107))*(-IF(SUM('(Other Variables)'!B353:E353)=0,0,1-SUM('Sales Summary'!B19:E19)/SUM('(Other Variables)'!B353:E353)))</f>
        <v>0</v>
      </c>
      <c r="G161" s="56">
        <f>'Price Summary'!F19*1+'Price Summary'!F19*(-'Price Summary'!F160)</f>
        <v>0</v>
      </c>
      <c r="H161" s="56">
        <f>'Price Summary'!G19*1+'Price Summary'!G19*(-'Price Summary'!G160)</f>
        <v>0</v>
      </c>
      <c r="I161" s="56">
        <f>'Price Summary'!H19*1+'Price Summary'!H19*(-'Price Summary'!H160)</f>
        <v>0</v>
      </c>
      <c r="J161" s="56">
        <f>'Price Summary'!I19*1+'Price Summary'!I19*(-'Price Summary'!I160)</f>
        <v>0</v>
      </c>
      <c r="K161" s="54">
        <f>IF(SUM('Sales History'!G107:J107)=0,0,SUM('(Other Variables)'!F353:I353)/SUM('Sales History'!G107:J107))*1+IF(SUM('Sales History'!G107:J107)=0,0,SUM('(Other Variables)'!F353:I353)/SUM('Sales History'!G107:J107))*(-IF(SUM('(Other Variables)'!F353:I353)=0,0,1-SUM('Sales Summary'!F19:I19)/SUM('(Other Variables)'!F353:I353)))</f>
        <v>0</v>
      </c>
    </row>
    <row r="162" spans="1:11" ht="12.75" hidden="1" customHeight="1" outlineLevel="1" x14ac:dyDescent="0.2">
      <c r="A162" s="55" t="str">
        <f>"         "&amp;Labels!B101</f>
        <v xml:space="preserve">         West</v>
      </c>
      <c r="B162" s="56"/>
      <c r="C162" s="56"/>
      <c r="D162" s="56"/>
      <c r="E162" s="56"/>
      <c r="F162" s="54"/>
      <c r="G162" s="56"/>
      <c r="H162" s="56"/>
      <c r="I162" s="56"/>
      <c r="J162" s="56"/>
      <c r="K162" s="54"/>
    </row>
    <row r="163" spans="1:11" ht="12.75" hidden="1" customHeight="1" outlineLevel="1" x14ac:dyDescent="0.2">
      <c r="A163" s="55" t="str">
        <f>"            "&amp;Labels!B96</f>
        <v xml:space="preserve">            Direct</v>
      </c>
      <c r="B163" s="71">
        <f>'Price Summary'!B20*1+'Price Summary'!B20*(-'Price Summary'!B162)</f>
        <v>0</v>
      </c>
      <c r="C163" s="71">
        <f>'Price Summary'!C20*1+'Price Summary'!C20*(-'Price Summary'!C162)</f>
        <v>0</v>
      </c>
      <c r="D163" s="71">
        <f>'Price Summary'!D20*1+'Price Summary'!D20*(-'Price Summary'!D162)</f>
        <v>0</v>
      </c>
      <c r="E163" s="71">
        <f>'Price Summary'!E20*1+'Price Summary'!E20*(-'Price Summary'!E162)</f>
        <v>0</v>
      </c>
      <c r="F163" s="54">
        <f>IF(SUM('Sales History'!B120:E120)=0,0,SUM('(Other Variables)'!B366:E366)/SUM('Sales History'!B120:E120))*1+IF(SUM('Sales History'!B120:E120)=0,0,SUM('(Other Variables)'!B366:E366)/SUM('Sales History'!B120:E120))*(-IF(SUM('(Other Variables)'!B367:E367)=0,0,1-SUM('Sales Summary'!B33:E33)/SUM('(Other Variables)'!B367:E367)))</f>
        <v>0</v>
      </c>
      <c r="G163" s="71">
        <f>'Price Summary'!F20*1+'Price Summary'!F20*(-'Price Summary'!F162)</f>
        <v>0</v>
      </c>
      <c r="H163" s="71">
        <f>'Price Summary'!G20*1+'Price Summary'!G20*(-'Price Summary'!G162)</f>
        <v>0</v>
      </c>
      <c r="I163" s="71">
        <f>'Price Summary'!H20*1+'Price Summary'!H20*(-'Price Summary'!H162)</f>
        <v>0</v>
      </c>
      <c r="J163" s="71">
        <f>'Price Summary'!I20*1+'Price Summary'!I20*(-'Price Summary'!I162)</f>
        <v>0</v>
      </c>
      <c r="K163" s="54">
        <f>IF(SUM('Sales History'!G120:J120)=0,0,SUM('(Other Variables)'!F366:I366)/SUM('Sales History'!G120:J120))*1+IF(SUM('Sales History'!G120:J120)=0,0,SUM('(Other Variables)'!F366:I366)/SUM('Sales History'!G120:J120))*(-IF(SUM('(Other Variables)'!F367:I367)=0,0,1-SUM('Sales Summary'!F33:I33)/SUM('(Other Variables)'!F367:I367)))</f>
        <v>0</v>
      </c>
    </row>
    <row r="164" spans="1:11" ht="12.75" hidden="1" customHeight="1" outlineLevel="1" x14ac:dyDescent="0.2">
      <c r="A164" s="55" t="str">
        <f>"            "&amp;Labels!B97</f>
        <v xml:space="preserve">            Indirect</v>
      </c>
      <c r="B164" s="71">
        <f>'Price Summary'!B20*1+'Price Summary'!B20*(-'Price Summary'!B163)</f>
        <v>0</v>
      </c>
      <c r="C164" s="71">
        <f>'Price Summary'!C20*1+'Price Summary'!C20*(-'Price Summary'!C163)</f>
        <v>0</v>
      </c>
      <c r="D164" s="71">
        <f>'Price Summary'!D20*1+'Price Summary'!D20*(-'Price Summary'!D163)</f>
        <v>0</v>
      </c>
      <c r="E164" s="71">
        <f>'Price Summary'!E20*1+'Price Summary'!E20*(-'Price Summary'!E163)</f>
        <v>0</v>
      </c>
      <c r="F164" s="54">
        <f>IF(SUM('Sales History'!B120:E120)=0,0,SUM('(Other Variables)'!B366:E366)/SUM('Sales History'!B120:E120))*1+IF(SUM('Sales History'!B120:E120)=0,0,SUM('(Other Variables)'!B366:E366)/SUM('Sales History'!B120:E120))*(-IF(SUM('(Other Variables)'!B368:E368)=0,0,1-SUM('Sales Summary'!B34:E34)/SUM('(Other Variables)'!B368:E368)))</f>
        <v>0</v>
      </c>
      <c r="G164" s="71">
        <f>'Price Summary'!F20*1+'Price Summary'!F20*(-'Price Summary'!F163)</f>
        <v>0</v>
      </c>
      <c r="H164" s="71">
        <f>'Price Summary'!G20*1+'Price Summary'!G20*(-'Price Summary'!G163)</f>
        <v>0</v>
      </c>
      <c r="I164" s="71">
        <f>'Price Summary'!H20*1+'Price Summary'!H20*(-'Price Summary'!H163)</f>
        <v>0</v>
      </c>
      <c r="J164" s="71">
        <f>'Price Summary'!I20*1+'Price Summary'!I20*(-'Price Summary'!I163)</f>
        <v>0</v>
      </c>
      <c r="K164" s="54">
        <f>IF(SUM('Sales History'!G120:J120)=0,0,SUM('(Other Variables)'!F366:I366)/SUM('Sales History'!G120:J120))*1+IF(SUM('Sales History'!G120:J120)=0,0,SUM('(Other Variables)'!F366:I366)/SUM('Sales History'!G120:J120))*(-IF(SUM('(Other Variables)'!F368:I368)=0,0,1-SUM('Sales Summary'!F34:I34)/SUM('(Other Variables)'!F368:I368)))</f>
        <v>0</v>
      </c>
    </row>
    <row r="165" spans="1:11" ht="12.75" hidden="1" customHeight="1" outlineLevel="1" x14ac:dyDescent="0.2">
      <c r="A165" s="55" t="str">
        <f>"            "&amp;Labels!C95</f>
        <v xml:space="preserve">            Total</v>
      </c>
      <c r="B165" s="56">
        <f>'Price Summary'!B20*1+'Price Summary'!B20*(-'Price Summary'!B164)</f>
        <v>0</v>
      </c>
      <c r="C165" s="56">
        <f>'Price Summary'!C20*1+'Price Summary'!C20*(-'Price Summary'!C164)</f>
        <v>0</v>
      </c>
      <c r="D165" s="56">
        <f>'Price Summary'!D20*1+'Price Summary'!D20*(-'Price Summary'!D164)</f>
        <v>0</v>
      </c>
      <c r="E165" s="56">
        <f>'Price Summary'!E20*1+'Price Summary'!E20*(-'Price Summary'!E164)</f>
        <v>0</v>
      </c>
      <c r="F165" s="54">
        <f>IF(SUM('Sales History'!B120:E120)=0,0,SUM('(Other Variables)'!B366:E366)/SUM('Sales History'!B120:E120))*1+IF(SUM('Sales History'!B120:E120)=0,0,SUM('(Other Variables)'!B366:E366)/SUM('Sales History'!B120:E120))*(-IF(SUM('(Other Variables)'!B366:E366)=0,0,1-SUM('Sales Summary'!B32:E32)/SUM('(Other Variables)'!B366:E366)))</f>
        <v>0</v>
      </c>
      <c r="G165" s="56">
        <f>'Price Summary'!F20*1+'Price Summary'!F20*(-'Price Summary'!F164)</f>
        <v>0</v>
      </c>
      <c r="H165" s="56">
        <f>'Price Summary'!G20*1+'Price Summary'!G20*(-'Price Summary'!G164)</f>
        <v>0</v>
      </c>
      <c r="I165" s="56">
        <f>'Price Summary'!H20*1+'Price Summary'!H20*(-'Price Summary'!H164)</f>
        <v>0</v>
      </c>
      <c r="J165" s="56">
        <f>'Price Summary'!I20*1+'Price Summary'!I20*(-'Price Summary'!I164)</f>
        <v>0</v>
      </c>
      <c r="K165" s="54">
        <f>IF(SUM('Sales History'!G120:J120)=0,0,SUM('(Other Variables)'!F366:I366)/SUM('Sales History'!G120:J120))*1+IF(SUM('Sales History'!G120:J120)=0,0,SUM('(Other Variables)'!F366:I366)/SUM('Sales History'!G120:J120))*(-IF(SUM('(Other Variables)'!F366:I366)=0,0,1-SUM('Sales Summary'!F32:I32)/SUM('(Other Variables)'!F366:I366)))</f>
        <v>0</v>
      </c>
    </row>
    <row r="166" spans="1:11" ht="12.75" hidden="1" customHeight="1" outlineLevel="1" x14ac:dyDescent="0.2">
      <c r="A166" s="55" t="str">
        <f>"         "&amp;Labels!C99</f>
        <v xml:space="preserve">         Total</v>
      </c>
      <c r="B166" s="56">
        <f>Products!B61*1+Products!B61*(-Products!B75)</f>
        <v>0</v>
      </c>
      <c r="C166" s="56">
        <f>Products!C61*1+Products!C61*(-Products!C75)</f>
        <v>0</v>
      </c>
      <c r="D166" s="56">
        <f>Products!D61*1+Products!D61*(-Products!D75)</f>
        <v>0</v>
      </c>
      <c r="E166" s="56">
        <f>Products!E61*1+Products!E61*(-Products!E75)</f>
        <v>0</v>
      </c>
      <c r="F166" s="54">
        <f>IF(SUM('Sales History'!B124:E124)=0,0,SUM('(Other Variables)'!B370:E370)/SUM('Sales History'!B124:E124))*1+IF(SUM('Sales History'!B124:E124)=0,0,SUM('(Other Variables)'!B370:E370)/SUM('Sales History'!B124:E124))*(-IF(SUM('(Other Variables)'!B370:E370)=0,0,1-SUM(Products!B11:E11)/SUM('(Other Variables)'!B370:E370)))</f>
        <v>0</v>
      </c>
      <c r="G166" s="56">
        <f>Products!G61*1+Products!G61*(-Products!G75)</f>
        <v>0</v>
      </c>
      <c r="H166" s="56">
        <f>Products!H61*1+Products!H61*(-Products!H75)</f>
        <v>0</v>
      </c>
      <c r="I166" s="56">
        <f>Products!I61*1+Products!I61*(-Products!I75)</f>
        <v>0</v>
      </c>
      <c r="J166" s="56">
        <f>Products!J61*1+Products!J61*(-Products!J75)</f>
        <v>0</v>
      </c>
      <c r="K166" s="54">
        <f>IF(SUM('Sales History'!G124:J124)=0,0,SUM('(Other Variables)'!F370:I370)/SUM('Sales History'!G124:J124))*1+IF(SUM('Sales History'!G124:J124)=0,0,SUM('(Other Variables)'!F370:I370)/SUM('Sales History'!G124:J124))*(-IF(SUM('(Other Variables)'!F370:I370)=0,0,1-SUM(Products!G11:J11)/SUM('(Other Variables)'!F370:I370)))</f>
        <v>0</v>
      </c>
    </row>
    <row r="167" spans="1:11" ht="12.75" hidden="1" customHeight="1" outlineLevel="1" x14ac:dyDescent="0.2">
      <c r="A167" s="55" t="str">
        <f>"            "&amp;Labels!B96</f>
        <v xml:space="preserve">            Direct</v>
      </c>
      <c r="B167" s="71">
        <f>Products!B61*1+Products!B61*(-'Price Summary'!B166)</f>
        <v>0</v>
      </c>
      <c r="C167" s="71">
        <f>Products!C61*1+Products!C61*(-'Price Summary'!C166)</f>
        <v>0</v>
      </c>
      <c r="D167" s="71">
        <f>Products!D61*1+Products!D61*(-'Price Summary'!D166)</f>
        <v>0</v>
      </c>
      <c r="E167" s="71">
        <f>Products!E61*1+Products!E61*(-'Price Summary'!E166)</f>
        <v>0</v>
      </c>
      <c r="F167" s="54">
        <f>IF(SUM('Sales History'!B124:E124)=0,0,SUM('(Other Variables)'!B370:E370)/SUM('Sales History'!B124:E124))*1+IF(SUM('Sales History'!B124:E124)=0,0,SUM('(Other Variables)'!B370:E370)/SUM('Sales History'!B124:E124))*(-IF(SUM('(Other Variables)'!B380:E380)=0,0,1-SUM('Sales Summary'!B46:E46)/SUM('(Other Variables)'!B380:E380)))</f>
        <v>0</v>
      </c>
      <c r="G167" s="71">
        <f>Products!G61*1+Products!G61*(-'Price Summary'!F166)</f>
        <v>0</v>
      </c>
      <c r="H167" s="71">
        <f>Products!H61*1+Products!H61*(-'Price Summary'!G166)</f>
        <v>0</v>
      </c>
      <c r="I167" s="71">
        <f>Products!I61*1+Products!I61*(-'Price Summary'!H166)</f>
        <v>0</v>
      </c>
      <c r="J167" s="71">
        <f>Products!J61*1+Products!J61*(-'Price Summary'!I166)</f>
        <v>0</v>
      </c>
      <c r="K167" s="54">
        <f>IF(SUM('Sales History'!G124:J124)=0,0,SUM('(Other Variables)'!F370:I370)/SUM('Sales History'!G124:J124))*1+IF(SUM('Sales History'!G124:J124)=0,0,SUM('(Other Variables)'!F370:I370)/SUM('Sales History'!G124:J124))*(-IF(SUM('(Other Variables)'!F380:I380)=0,0,1-SUM('Sales Summary'!F46:I46)/SUM('(Other Variables)'!F380:I380)))</f>
        <v>0</v>
      </c>
    </row>
    <row r="168" spans="1:11" ht="12.75" hidden="1" customHeight="1" outlineLevel="1" x14ac:dyDescent="0.2">
      <c r="A168" s="55" t="str">
        <f>"            "&amp;Labels!B97</f>
        <v xml:space="preserve">            Indirect</v>
      </c>
      <c r="B168" s="71">
        <f>Products!B61*1+Products!B61*(-'Price Summary'!B167)</f>
        <v>0</v>
      </c>
      <c r="C168" s="71">
        <f>Products!C61*1+Products!C61*(-'Price Summary'!C167)</f>
        <v>0</v>
      </c>
      <c r="D168" s="71">
        <f>Products!D61*1+Products!D61*(-'Price Summary'!D167)</f>
        <v>0</v>
      </c>
      <c r="E168" s="71">
        <f>Products!E61*1+Products!E61*(-'Price Summary'!E167)</f>
        <v>0</v>
      </c>
      <c r="F168" s="54">
        <f>IF(SUM('Sales History'!B124:E124)=0,0,SUM('(Other Variables)'!B370:E370)/SUM('Sales History'!B124:E124))*1+IF(SUM('Sales History'!B124:E124)=0,0,SUM('(Other Variables)'!B370:E370)/SUM('Sales History'!B124:E124))*(-IF(SUM('(Other Variables)'!B381:E381)=0,0,1-SUM('Sales Summary'!B47:E47)/SUM('(Other Variables)'!B381:E381)))</f>
        <v>0</v>
      </c>
      <c r="G168" s="71">
        <f>Products!G61*1+Products!G61*(-'Price Summary'!F167)</f>
        <v>0</v>
      </c>
      <c r="H168" s="71">
        <f>Products!H61*1+Products!H61*(-'Price Summary'!G167)</f>
        <v>0</v>
      </c>
      <c r="I168" s="71">
        <f>Products!I61*1+Products!I61*(-'Price Summary'!H167)</f>
        <v>0</v>
      </c>
      <c r="J168" s="71">
        <f>Products!J61*1+Products!J61*(-'Price Summary'!I167)</f>
        <v>0</v>
      </c>
      <c r="K168" s="54">
        <f>IF(SUM('Sales History'!G124:J124)=0,0,SUM('(Other Variables)'!F370:I370)/SUM('Sales History'!G124:J124))*1+IF(SUM('Sales History'!G124:J124)=0,0,SUM('(Other Variables)'!F370:I370)/SUM('Sales History'!G124:J124))*(-IF(SUM('(Other Variables)'!F381:I381)=0,0,1-SUM('Sales Summary'!F47:I47)/SUM('(Other Variables)'!F381:I381)))</f>
        <v>0</v>
      </c>
    </row>
    <row r="169" spans="1:11" ht="12.75" hidden="1" customHeight="1" outlineLevel="1" x14ac:dyDescent="0.2">
      <c r="A169" s="55" t="str">
        <f>"            "&amp;Labels!C95</f>
        <v xml:space="preserve">            Total</v>
      </c>
      <c r="B169" s="56">
        <f>Products!B61*1+Products!B61*(-Products!B75)</f>
        <v>0</v>
      </c>
      <c r="C169" s="56">
        <f>Products!C61*1+Products!C61*(-Products!C75)</f>
        <v>0</v>
      </c>
      <c r="D169" s="56">
        <f>Products!D61*1+Products!D61*(-Products!D75)</f>
        <v>0</v>
      </c>
      <c r="E169" s="56">
        <f>Products!E61*1+Products!E61*(-Products!E75)</f>
        <v>0</v>
      </c>
      <c r="F169" s="54">
        <f>IF(SUM('Sales History'!B124:E124)=0,0,SUM('(Other Variables)'!B370:E370)/SUM('Sales History'!B124:E124))*1+IF(SUM('Sales History'!B124:E124)=0,0,SUM('(Other Variables)'!B370:E370)/SUM('Sales History'!B124:E124))*(-IF(SUM('(Other Variables)'!B370:E370)=0,0,1-SUM(Products!B11:E11)/SUM('(Other Variables)'!B370:E370)))</f>
        <v>0</v>
      </c>
      <c r="G169" s="56">
        <f>Products!G61*1+Products!G61*(-Products!G75)</f>
        <v>0</v>
      </c>
      <c r="H169" s="56">
        <f>Products!H61*1+Products!H61*(-Products!H75)</f>
        <v>0</v>
      </c>
      <c r="I169" s="56">
        <f>Products!I61*1+Products!I61*(-Products!I75)</f>
        <v>0</v>
      </c>
      <c r="J169" s="56">
        <f>Products!J61*1+Products!J61*(-Products!J75)</f>
        <v>0</v>
      </c>
      <c r="K169" s="54">
        <f>IF(SUM('Sales History'!G124:J124)=0,0,SUM('(Other Variables)'!F370:I370)/SUM('Sales History'!G124:J124))*1+IF(SUM('Sales History'!G124:J124)=0,0,SUM('(Other Variables)'!F370:I370)/SUM('Sales History'!G124:J124))*(-IF(SUM('(Other Variables)'!F370:I370)=0,0,1-SUM(Products!G11:J11)/SUM('(Other Variables)'!F370:I370)))</f>
        <v>0</v>
      </c>
    </row>
    <row r="170" spans="1:11" ht="12.75" hidden="1" customHeight="1" outlineLevel="1" x14ac:dyDescent="0.2">
      <c r="A170" s="57" t="str">
        <f>"   "&amp;Labels!C110</f>
        <v xml:space="preserve">   Total</v>
      </c>
      <c r="B170" s="58">
        <f>Products!B62*1+Products!B62*(-Products!B76)</f>
        <v>0</v>
      </c>
      <c r="C170" s="58">
        <f>Products!C62*1+Products!C62*(-Products!C76)</f>
        <v>0</v>
      </c>
      <c r="D170" s="58">
        <f>Products!D62*1+Products!D62*(-Products!D76)</f>
        <v>0</v>
      </c>
      <c r="E170" s="58">
        <f>Products!E62*1+Products!E62*(-Products!E76)</f>
        <v>0</v>
      </c>
      <c r="F170" s="54">
        <f>IF(SUM('Sales History'!B137:E137)=0,0,SUM('(Other Variables)'!B383:E383)/SUM('Sales History'!B137:E137))*1+IF(SUM('Sales History'!B137:E137)=0,0,SUM('(Other Variables)'!B383:E383)/SUM('Sales History'!B137:E137))*(-IF(SUM('(Other Variables)'!B383:E383)=0,0,1-SUM(Products!B12:E12)/SUM('(Other Variables)'!B383:E383)))</f>
        <v>0</v>
      </c>
      <c r="G170" s="58">
        <f>Products!G62*1+Products!G62*(-Products!G76)</f>
        <v>0</v>
      </c>
      <c r="H170" s="58">
        <f>Products!H62*1+Products!H62*(-Products!H76)</f>
        <v>0</v>
      </c>
      <c r="I170" s="58">
        <f>Products!I62*1+Products!I62*(-Products!I76)</f>
        <v>0</v>
      </c>
      <c r="J170" s="58">
        <f>Products!J62*1+Products!J62*(-Products!J76)</f>
        <v>0</v>
      </c>
      <c r="K170" s="54">
        <f>IF(SUM('Sales History'!G137:J137)=0,0,SUM('(Other Variables)'!F383:I383)/SUM('Sales History'!G137:J137))*1+IF(SUM('Sales History'!G137:J137)=0,0,SUM('(Other Variables)'!F383:I383)/SUM('Sales History'!G137:J137))*(-IF(SUM('(Other Variables)'!F383:I383)=0,0,1-SUM(Products!G12:J12)/SUM('(Other Variables)'!F383:I383)))</f>
        <v>0</v>
      </c>
    </row>
    <row r="171" spans="1:11" ht="12.75" hidden="1" customHeight="1" outlineLevel="1" x14ac:dyDescent="0.2">
      <c r="A171" s="55" t="str">
        <f>"      "&amp;Labels!B92</f>
        <v xml:space="preserve">      Direct</v>
      </c>
      <c r="B171" s="56"/>
      <c r="C171" s="56"/>
      <c r="D171" s="56"/>
      <c r="E171" s="56"/>
      <c r="F171" s="54"/>
      <c r="G171" s="56"/>
      <c r="H171" s="56"/>
      <c r="I171" s="56"/>
      <c r="J171" s="56"/>
      <c r="K171" s="54"/>
    </row>
    <row r="172" spans="1:11" ht="12.75" hidden="1" customHeight="1" outlineLevel="1" x14ac:dyDescent="0.2">
      <c r="A172" s="55" t="str">
        <f>"         "&amp;Labels!B100</f>
        <v xml:space="preserve">         East</v>
      </c>
      <c r="B172" s="56"/>
      <c r="C172" s="56"/>
      <c r="D172" s="56"/>
      <c r="E172" s="56"/>
      <c r="F172" s="54"/>
      <c r="G172" s="56"/>
      <c r="H172" s="56"/>
      <c r="I172" s="56"/>
      <c r="J172" s="56"/>
      <c r="K172" s="54"/>
    </row>
    <row r="173" spans="1:11" ht="12.75" hidden="1" customHeight="1" outlineLevel="1" x14ac:dyDescent="0.2">
      <c r="A173" s="55" t="str">
        <f>"            "&amp;Labels!B96</f>
        <v xml:space="preserve">            Direct</v>
      </c>
      <c r="B173" s="71">
        <f>'Price Summary'!B24*1+'Price Summary'!B24*(-'Price Summary'!B172)</f>
        <v>0</v>
      </c>
      <c r="C173" s="71">
        <f>'Price Summary'!C24*1+'Price Summary'!C24*(-'Price Summary'!C172)</f>
        <v>0</v>
      </c>
      <c r="D173" s="71">
        <f>'Price Summary'!D24*1+'Price Summary'!D24*(-'Price Summary'!D172)</f>
        <v>0</v>
      </c>
      <c r="E173" s="71">
        <f>'Price Summary'!E24*1+'Price Summary'!E24*(-'Price Summary'!E172)</f>
        <v>0</v>
      </c>
      <c r="F173" s="54">
        <f>IF(SUM('Sales History'!B142:E142)=0,0,SUM('(Other Variables)'!B388:E388)/SUM('Sales History'!B142:E142))*1+IF(SUM('Sales History'!B142:E142)=0,0,SUM('(Other Variables)'!B388:E388)/SUM('Sales History'!B142:E142))*(-IF(SUM('(Other Variables)'!B386:E386)=0,0,1-SUM('Sales Summary'!B52:E52)/SUM('(Other Variables)'!B386:E386)))</f>
        <v>0</v>
      </c>
      <c r="G173" s="71">
        <f>'Price Summary'!F24*1+'Price Summary'!F24*(-'Price Summary'!F172)</f>
        <v>0</v>
      </c>
      <c r="H173" s="71">
        <f>'Price Summary'!G24*1+'Price Summary'!G24*(-'Price Summary'!G172)</f>
        <v>0</v>
      </c>
      <c r="I173" s="71">
        <f>'Price Summary'!H24*1+'Price Summary'!H24*(-'Price Summary'!H172)</f>
        <v>0</v>
      </c>
      <c r="J173" s="71">
        <f>'Price Summary'!I24*1+'Price Summary'!I24*(-'Price Summary'!I172)</f>
        <v>0</v>
      </c>
      <c r="K173" s="54">
        <f>IF(SUM('Sales History'!G142:J142)=0,0,SUM('(Other Variables)'!F388:I388)/SUM('Sales History'!G142:J142))*1+IF(SUM('Sales History'!G142:J142)=0,0,SUM('(Other Variables)'!F388:I388)/SUM('Sales History'!G142:J142))*(-IF(SUM('(Other Variables)'!F386:I386)=0,0,1-SUM('Sales Summary'!F52:I52)/SUM('(Other Variables)'!F386:I386)))</f>
        <v>0</v>
      </c>
    </row>
    <row r="174" spans="1:11" ht="12.75" hidden="1" customHeight="1" outlineLevel="1" x14ac:dyDescent="0.2">
      <c r="A174" s="55" t="str">
        <f>"            "&amp;Labels!B97</f>
        <v xml:space="preserve">            Indirect</v>
      </c>
      <c r="B174" s="71">
        <f>'Price Summary'!B24*1+'Price Summary'!B24*(-'Price Summary'!B173)</f>
        <v>0</v>
      </c>
      <c r="C174" s="71">
        <f>'Price Summary'!C24*1+'Price Summary'!C24*(-'Price Summary'!C173)</f>
        <v>0</v>
      </c>
      <c r="D174" s="71">
        <f>'Price Summary'!D24*1+'Price Summary'!D24*(-'Price Summary'!D173)</f>
        <v>0</v>
      </c>
      <c r="E174" s="71">
        <f>'Price Summary'!E24*1+'Price Summary'!E24*(-'Price Summary'!E173)</f>
        <v>0</v>
      </c>
      <c r="F174" s="54">
        <f>IF(SUM('Sales History'!B142:E142)=0,0,SUM('(Other Variables)'!B388:E388)/SUM('Sales History'!B142:E142))*1+IF(SUM('Sales History'!B142:E142)=0,0,SUM('(Other Variables)'!B388:E388)/SUM('Sales History'!B142:E142))*(-IF(SUM('(Other Variables)'!B387:E387)=0,0,1-SUM('Sales Summary'!B53:E53)/SUM('(Other Variables)'!B387:E387)))</f>
        <v>0</v>
      </c>
      <c r="G174" s="71">
        <f>'Price Summary'!F24*1+'Price Summary'!F24*(-'Price Summary'!F173)</f>
        <v>0</v>
      </c>
      <c r="H174" s="71">
        <f>'Price Summary'!G24*1+'Price Summary'!G24*(-'Price Summary'!G173)</f>
        <v>0</v>
      </c>
      <c r="I174" s="71">
        <f>'Price Summary'!H24*1+'Price Summary'!H24*(-'Price Summary'!H173)</f>
        <v>0</v>
      </c>
      <c r="J174" s="71">
        <f>'Price Summary'!I24*1+'Price Summary'!I24*(-'Price Summary'!I173)</f>
        <v>0</v>
      </c>
      <c r="K174" s="54">
        <f>IF(SUM('Sales History'!G142:J142)=0,0,SUM('(Other Variables)'!F388:I388)/SUM('Sales History'!G142:J142))*1+IF(SUM('Sales History'!G142:J142)=0,0,SUM('(Other Variables)'!F388:I388)/SUM('Sales History'!G142:J142))*(-IF(SUM('(Other Variables)'!F387:I387)=0,0,1-SUM('Sales Summary'!F53:I53)/SUM('(Other Variables)'!F387:I387)))</f>
        <v>0</v>
      </c>
    </row>
    <row r="175" spans="1:11" ht="12.75" hidden="1" customHeight="1" outlineLevel="1" x14ac:dyDescent="0.2">
      <c r="A175" s="55" t="str">
        <f>"            "&amp;Labels!C95</f>
        <v xml:space="preserve">            Total</v>
      </c>
      <c r="B175" s="56">
        <f>'Price Summary'!B24*1+'Price Summary'!B24*(-'Price Summary'!B174)</f>
        <v>0</v>
      </c>
      <c r="C175" s="56">
        <f>'Price Summary'!C24*1+'Price Summary'!C24*(-'Price Summary'!C174)</f>
        <v>0</v>
      </c>
      <c r="D175" s="56">
        <f>'Price Summary'!D24*1+'Price Summary'!D24*(-'Price Summary'!D174)</f>
        <v>0</v>
      </c>
      <c r="E175" s="56">
        <f>'Price Summary'!E24*1+'Price Summary'!E24*(-'Price Summary'!E174)</f>
        <v>0</v>
      </c>
      <c r="F175" s="54">
        <f>IF(SUM('Sales History'!B142:E142)=0,0,SUM('(Other Variables)'!B388:E388)/SUM('Sales History'!B142:E142))*1+IF(SUM('Sales History'!B142:E142)=0,0,SUM('(Other Variables)'!B388:E388)/SUM('Sales History'!B142:E142))*(-IF(SUM('(Other Variables)'!B388:E388)=0,0,1-SUM('Sales Summary'!B54:E54)/SUM('(Other Variables)'!B388:E388)))</f>
        <v>0</v>
      </c>
      <c r="G175" s="56">
        <f>'Price Summary'!F24*1+'Price Summary'!F24*(-'Price Summary'!F174)</f>
        <v>0</v>
      </c>
      <c r="H175" s="56">
        <f>'Price Summary'!G24*1+'Price Summary'!G24*(-'Price Summary'!G174)</f>
        <v>0</v>
      </c>
      <c r="I175" s="56">
        <f>'Price Summary'!H24*1+'Price Summary'!H24*(-'Price Summary'!H174)</f>
        <v>0</v>
      </c>
      <c r="J175" s="56">
        <f>'Price Summary'!I24*1+'Price Summary'!I24*(-'Price Summary'!I174)</f>
        <v>0</v>
      </c>
      <c r="K175" s="54">
        <f>IF(SUM('Sales History'!G142:J142)=0,0,SUM('(Other Variables)'!F388:I388)/SUM('Sales History'!G142:J142))*1+IF(SUM('Sales History'!G142:J142)=0,0,SUM('(Other Variables)'!F388:I388)/SUM('Sales History'!G142:J142))*(-IF(SUM('(Other Variables)'!F388:I388)=0,0,1-SUM('Sales Summary'!F54:I54)/SUM('(Other Variables)'!F388:I388)))</f>
        <v>0</v>
      </c>
    </row>
    <row r="176" spans="1:11" ht="12.75" hidden="1" customHeight="1" outlineLevel="1" x14ac:dyDescent="0.2">
      <c r="A176" s="55" t="str">
        <f>"         "&amp;Labels!B101</f>
        <v xml:space="preserve">         West</v>
      </c>
      <c r="B176" s="56"/>
      <c r="C176" s="56"/>
      <c r="D176" s="56"/>
      <c r="E176" s="56"/>
      <c r="F176" s="54"/>
      <c r="G176" s="56"/>
      <c r="H176" s="56"/>
      <c r="I176" s="56"/>
      <c r="J176" s="56"/>
      <c r="K176" s="54"/>
    </row>
    <row r="177" spans="1:11" ht="12.75" hidden="1" customHeight="1" outlineLevel="1" x14ac:dyDescent="0.2">
      <c r="A177" s="55" t="str">
        <f>"            "&amp;Labels!B96</f>
        <v xml:space="preserve">            Direct</v>
      </c>
      <c r="B177" s="71">
        <f>'Price Summary'!B25*1+'Price Summary'!B25*(-'Price Summary'!B176)</f>
        <v>0</v>
      </c>
      <c r="C177" s="71">
        <f>'Price Summary'!C25*1+'Price Summary'!C25*(-'Price Summary'!C176)</f>
        <v>0</v>
      </c>
      <c r="D177" s="71">
        <f>'Price Summary'!D25*1+'Price Summary'!D25*(-'Price Summary'!D176)</f>
        <v>0</v>
      </c>
      <c r="E177" s="71">
        <f>'Price Summary'!E25*1+'Price Summary'!E25*(-'Price Summary'!E176)</f>
        <v>0</v>
      </c>
      <c r="F177" s="54">
        <f>IF(SUM('Sales History'!B155:E155)=0,0,SUM('(Other Variables)'!B401:E401)/SUM('Sales History'!B155:E155))*1+IF(SUM('Sales History'!B155:E155)=0,0,SUM('(Other Variables)'!B401:E401)/SUM('Sales History'!B155:E155))*(-IF(SUM('(Other Variables)'!B399:E399)=0,0,1-SUM('Sales Summary'!B65:E65)/SUM('(Other Variables)'!B399:E399)))</f>
        <v>0</v>
      </c>
      <c r="G177" s="71">
        <f>'Price Summary'!F25*1+'Price Summary'!F25*(-'Price Summary'!F176)</f>
        <v>0</v>
      </c>
      <c r="H177" s="71">
        <f>'Price Summary'!G25*1+'Price Summary'!G25*(-'Price Summary'!G176)</f>
        <v>0</v>
      </c>
      <c r="I177" s="71">
        <f>'Price Summary'!H25*1+'Price Summary'!H25*(-'Price Summary'!H176)</f>
        <v>0</v>
      </c>
      <c r="J177" s="71">
        <f>'Price Summary'!I25*1+'Price Summary'!I25*(-'Price Summary'!I176)</f>
        <v>0</v>
      </c>
      <c r="K177" s="54">
        <f>IF(SUM('Sales History'!G155:J155)=0,0,SUM('(Other Variables)'!F401:I401)/SUM('Sales History'!G155:J155))*1+IF(SUM('Sales History'!G155:J155)=0,0,SUM('(Other Variables)'!F401:I401)/SUM('Sales History'!G155:J155))*(-IF(SUM('(Other Variables)'!F399:I399)=0,0,1-SUM('Sales Summary'!F65:I65)/SUM('(Other Variables)'!F399:I399)))</f>
        <v>0</v>
      </c>
    </row>
    <row r="178" spans="1:11" ht="12.75" hidden="1" customHeight="1" outlineLevel="1" x14ac:dyDescent="0.2">
      <c r="A178" s="55" t="str">
        <f>"            "&amp;Labels!B97</f>
        <v xml:space="preserve">            Indirect</v>
      </c>
      <c r="B178" s="71">
        <f>'Price Summary'!B25*1+'Price Summary'!B25*(-'Price Summary'!B177)</f>
        <v>0</v>
      </c>
      <c r="C178" s="71">
        <f>'Price Summary'!C25*1+'Price Summary'!C25*(-'Price Summary'!C177)</f>
        <v>0</v>
      </c>
      <c r="D178" s="71">
        <f>'Price Summary'!D25*1+'Price Summary'!D25*(-'Price Summary'!D177)</f>
        <v>0</v>
      </c>
      <c r="E178" s="71">
        <f>'Price Summary'!E25*1+'Price Summary'!E25*(-'Price Summary'!E177)</f>
        <v>0</v>
      </c>
      <c r="F178" s="54">
        <f>IF(SUM('Sales History'!B155:E155)=0,0,SUM('(Other Variables)'!B401:E401)/SUM('Sales History'!B155:E155))*1+IF(SUM('Sales History'!B155:E155)=0,0,SUM('(Other Variables)'!B401:E401)/SUM('Sales History'!B155:E155))*(-IF(SUM('(Other Variables)'!B400:E400)=0,0,1-SUM('Sales Summary'!B66:E66)/SUM('(Other Variables)'!B400:E400)))</f>
        <v>0</v>
      </c>
      <c r="G178" s="71">
        <f>'Price Summary'!F25*1+'Price Summary'!F25*(-'Price Summary'!F177)</f>
        <v>0</v>
      </c>
      <c r="H178" s="71">
        <f>'Price Summary'!G25*1+'Price Summary'!G25*(-'Price Summary'!G177)</f>
        <v>0</v>
      </c>
      <c r="I178" s="71">
        <f>'Price Summary'!H25*1+'Price Summary'!H25*(-'Price Summary'!H177)</f>
        <v>0</v>
      </c>
      <c r="J178" s="71">
        <f>'Price Summary'!I25*1+'Price Summary'!I25*(-'Price Summary'!I177)</f>
        <v>0</v>
      </c>
      <c r="K178" s="54">
        <f>IF(SUM('Sales History'!G155:J155)=0,0,SUM('(Other Variables)'!F401:I401)/SUM('Sales History'!G155:J155))*1+IF(SUM('Sales History'!G155:J155)=0,0,SUM('(Other Variables)'!F401:I401)/SUM('Sales History'!G155:J155))*(-IF(SUM('(Other Variables)'!F400:I400)=0,0,1-SUM('Sales Summary'!F66:I66)/SUM('(Other Variables)'!F400:I400)))</f>
        <v>0</v>
      </c>
    </row>
    <row r="179" spans="1:11" ht="12.75" hidden="1" customHeight="1" outlineLevel="1" x14ac:dyDescent="0.2">
      <c r="A179" s="55" t="str">
        <f>"            "&amp;Labels!C95</f>
        <v xml:space="preserve">            Total</v>
      </c>
      <c r="B179" s="56">
        <f>'Price Summary'!B25*1+'Price Summary'!B25*(-'Price Summary'!B178)</f>
        <v>0</v>
      </c>
      <c r="C179" s="56">
        <f>'Price Summary'!C25*1+'Price Summary'!C25*(-'Price Summary'!C178)</f>
        <v>0</v>
      </c>
      <c r="D179" s="56">
        <f>'Price Summary'!D25*1+'Price Summary'!D25*(-'Price Summary'!D178)</f>
        <v>0</v>
      </c>
      <c r="E179" s="56">
        <f>'Price Summary'!E25*1+'Price Summary'!E25*(-'Price Summary'!E178)</f>
        <v>0</v>
      </c>
      <c r="F179" s="54">
        <f>IF(SUM('Sales History'!B155:E155)=0,0,SUM('(Other Variables)'!B401:E401)/SUM('Sales History'!B155:E155))*1+IF(SUM('Sales History'!B155:E155)=0,0,SUM('(Other Variables)'!B401:E401)/SUM('Sales History'!B155:E155))*(-IF(SUM('(Other Variables)'!B401:E401)=0,0,1-SUM('Sales Summary'!B67:E67)/SUM('(Other Variables)'!B401:E401)))</f>
        <v>0</v>
      </c>
      <c r="G179" s="56">
        <f>'Price Summary'!F25*1+'Price Summary'!F25*(-'Price Summary'!F178)</f>
        <v>0</v>
      </c>
      <c r="H179" s="56">
        <f>'Price Summary'!G25*1+'Price Summary'!G25*(-'Price Summary'!G178)</f>
        <v>0</v>
      </c>
      <c r="I179" s="56">
        <f>'Price Summary'!H25*1+'Price Summary'!H25*(-'Price Summary'!H178)</f>
        <v>0</v>
      </c>
      <c r="J179" s="56">
        <f>'Price Summary'!I25*1+'Price Summary'!I25*(-'Price Summary'!I178)</f>
        <v>0</v>
      </c>
      <c r="K179" s="54">
        <f>IF(SUM('Sales History'!G155:J155)=0,0,SUM('(Other Variables)'!F401:I401)/SUM('Sales History'!G155:J155))*1+IF(SUM('Sales History'!G155:J155)=0,0,SUM('(Other Variables)'!F401:I401)/SUM('Sales History'!G155:J155))*(-IF(SUM('(Other Variables)'!F401:I401)=0,0,1-SUM('Sales Summary'!F67:I67)/SUM('(Other Variables)'!F401:I401)))</f>
        <v>0</v>
      </c>
    </row>
    <row r="180" spans="1:11" ht="12.75" hidden="1" customHeight="1" outlineLevel="1" x14ac:dyDescent="0.2">
      <c r="A180" s="55" t="str">
        <f>"         "&amp;Labels!C99</f>
        <v xml:space="preserve">         Total</v>
      </c>
      <c r="B180" s="56">
        <f>Channels!B40*1+Channels!B40*(-'Price Summary'!B179)</f>
        <v>0</v>
      </c>
      <c r="C180" s="56">
        <f>Channels!C40*1+Channels!C40*(-'Price Summary'!C179)</f>
        <v>0</v>
      </c>
      <c r="D180" s="56">
        <f>Channels!D40*1+Channels!D40*(-'Price Summary'!D179)</f>
        <v>0</v>
      </c>
      <c r="E180" s="56">
        <f>Channels!E40*1+Channels!E40*(-'Price Summary'!E179)</f>
        <v>0</v>
      </c>
      <c r="F180" s="54">
        <f>IF(SUM('Sales History'!B168:E168)=0,0,SUM('(Other Variables)'!B414:E414)/SUM('Sales History'!B168:E168))*1+IF(SUM('Sales History'!B168:E168)=0,0,SUM('(Other Variables)'!B414:E414)/SUM('Sales History'!B168:E168))*(-IF(SUM('(Other Variables)'!B414:E414)=0,0,1-SUM(Channels!B9:E9)/SUM('(Other Variables)'!B414:E414)))</f>
        <v>0</v>
      </c>
      <c r="G180" s="56">
        <f>Channels!G40*1+Channels!G40*(-'Price Summary'!F179)</f>
        <v>0</v>
      </c>
      <c r="H180" s="56">
        <f>Channels!H40*1+Channels!H40*(-'Price Summary'!G179)</f>
        <v>0</v>
      </c>
      <c r="I180" s="56">
        <f>Channels!I40*1+Channels!I40*(-'Price Summary'!H179)</f>
        <v>0</v>
      </c>
      <c r="J180" s="56">
        <f>Channels!J40*1+Channels!J40*(-'Price Summary'!I179)</f>
        <v>0</v>
      </c>
      <c r="K180" s="54">
        <f>IF(SUM('Sales History'!G168:J168)=0,0,SUM('(Other Variables)'!F414:I414)/SUM('Sales History'!G168:J168))*1+IF(SUM('Sales History'!G168:J168)=0,0,SUM('(Other Variables)'!F414:I414)/SUM('Sales History'!G168:J168))*(-IF(SUM('(Other Variables)'!F414:I414)=0,0,1-SUM(Channels!G9:J9)/SUM('(Other Variables)'!F414:I414)))</f>
        <v>0</v>
      </c>
    </row>
    <row r="181" spans="1:11" ht="12.75" hidden="1" customHeight="1" outlineLevel="1" x14ac:dyDescent="0.2">
      <c r="A181" s="55" t="str">
        <f>"            "&amp;Labels!B96</f>
        <v xml:space="preserve">            Direct</v>
      </c>
      <c r="B181" s="71">
        <f>Channels!B40*1+Channels!B40*(-'Price Summary'!B180)</f>
        <v>0</v>
      </c>
      <c r="C181" s="71">
        <f>Channels!C40*1+Channels!C40*(-'Price Summary'!C180)</f>
        <v>0</v>
      </c>
      <c r="D181" s="71">
        <f>Channels!D40*1+Channels!D40*(-'Price Summary'!D180)</f>
        <v>0</v>
      </c>
      <c r="E181" s="71">
        <f>Channels!E40*1+Channels!E40*(-'Price Summary'!E180)</f>
        <v>0</v>
      </c>
      <c r="F181" s="54">
        <f>IF(SUM('Sales History'!B168:E168)=0,0,SUM('(Other Variables)'!B414:E414)/SUM('Sales History'!B168:E168))*1+IF(SUM('Sales History'!B168:E168)=0,0,SUM('(Other Variables)'!B414:E414)/SUM('Sales History'!B168:E168))*(-IF(SUM('(Other Variables)'!B412:E412)=0,0,1-SUM('Sales Summary'!B78:E78)/SUM('(Other Variables)'!B412:E412)))</f>
        <v>0</v>
      </c>
      <c r="G181" s="71">
        <f>Channels!G40*1+Channels!G40*(-'Price Summary'!F180)</f>
        <v>0</v>
      </c>
      <c r="H181" s="71">
        <f>Channels!H40*1+Channels!H40*(-'Price Summary'!G180)</f>
        <v>0</v>
      </c>
      <c r="I181" s="71">
        <f>Channels!I40*1+Channels!I40*(-'Price Summary'!H180)</f>
        <v>0</v>
      </c>
      <c r="J181" s="71">
        <f>Channels!J40*1+Channels!J40*(-'Price Summary'!I180)</f>
        <v>0</v>
      </c>
      <c r="K181" s="54">
        <f>IF(SUM('Sales History'!G168:J168)=0,0,SUM('(Other Variables)'!F414:I414)/SUM('Sales History'!G168:J168))*1+IF(SUM('Sales History'!G168:J168)=0,0,SUM('(Other Variables)'!F414:I414)/SUM('Sales History'!G168:J168))*(-IF(SUM('(Other Variables)'!F412:I412)=0,0,1-SUM('Sales Summary'!F78:I78)/SUM('(Other Variables)'!F412:I412)))</f>
        <v>0</v>
      </c>
    </row>
    <row r="182" spans="1:11" ht="12.75" hidden="1" customHeight="1" outlineLevel="1" x14ac:dyDescent="0.2">
      <c r="A182" s="55" t="str">
        <f>"            "&amp;Labels!B97</f>
        <v xml:space="preserve">            Indirect</v>
      </c>
      <c r="B182" s="71">
        <f>Channels!B40*1+Channels!B40*(-'Price Summary'!B181)</f>
        <v>0</v>
      </c>
      <c r="C182" s="71">
        <f>Channels!C40*1+Channels!C40*(-'Price Summary'!C181)</f>
        <v>0</v>
      </c>
      <c r="D182" s="71">
        <f>Channels!D40*1+Channels!D40*(-'Price Summary'!D181)</f>
        <v>0</v>
      </c>
      <c r="E182" s="71">
        <f>Channels!E40*1+Channels!E40*(-'Price Summary'!E181)</f>
        <v>0</v>
      </c>
      <c r="F182" s="54">
        <f>IF(SUM('Sales History'!B168:E168)=0,0,SUM('(Other Variables)'!B414:E414)/SUM('Sales History'!B168:E168))*1+IF(SUM('Sales History'!B168:E168)=0,0,SUM('(Other Variables)'!B414:E414)/SUM('Sales History'!B168:E168))*(-IF(SUM('(Other Variables)'!B413:E413)=0,0,1-SUM('Sales Summary'!B79:E79)/SUM('(Other Variables)'!B413:E413)))</f>
        <v>0</v>
      </c>
      <c r="G182" s="71">
        <f>Channels!G40*1+Channels!G40*(-'Price Summary'!F181)</f>
        <v>0</v>
      </c>
      <c r="H182" s="71">
        <f>Channels!H40*1+Channels!H40*(-'Price Summary'!G181)</f>
        <v>0</v>
      </c>
      <c r="I182" s="71">
        <f>Channels!I40*1+Channels!I40*(-'Price Summary'!H181)</f>
        <v>0</v>
      </c>
      <c r="J182" s="71">
        <f>Channels!J40*1+Channels!J40*(-'Price Summary'!I181)</f>
        <v>0</v>
      </c>
      <c r="K182" s="54">
        <f>IF(SUM('Sales History'!G168:J168)=0,0,SUM('(Other Variables)'!F414:I414)/SUM('Sales History'!G168:J168))*1+IF(SUM('Sales History'!G168:J168)=0,0,SUM('(Other Variables)'!F414:I414)/SUM('Sales History'!G168:J168))*(-IF(SUM('(Other Variables)'!F413:I413)=0,0,1-SUM('Sales Summary'!F79:I79)/SUM('(Other Variables)'!F413:I413)))</f>
        <v>0</v>
      </c>
    </row>
    <row r="183" spans="1:11" ht="12.75" hidden="1" customHeight="1" outlineLevel="1" x14ac:dyDescent="0.2">
      <c r="A183" s="55" t="str">
        <f>"            "&amp;Labels!C95</f>
        <v xml:space="preserve">            Total</v>
      </c>
      <c r="B183" s="56">
        <f>Channels!B40*1+Channels!B40*(-'Price Summary'!B179)</f>
        <v>0</v>
      </c>
      <c r="C183" s="56">
        <f>Channels!C40*1+Channels!C40*(-'Price Summary'!C179)</f>
        <v>0</v>
      </c>
      <c r="D183" s="56">
        <f>Channels!D40*1+Channels!D40*(-'Price Summary'!D179)</f>
        <v>0</v>
      </c>
      <c r="E183" s="56">
        <f>Channels!E40*1+Channels!E40*(-'Price Summary'!E179)</f>
        <v>0</v>
      </c>
      <c r="F183" s="54">
        <f>IF(SUM('Sales History'!B168:E168)=0,0,SUM('(Other Variables)'!B414:E414)/SUM('Sales History'!B168:E168))*1+IF(SUM('Sales History'!B168:E168)=0,0,SUM('(Other Variables)'!B414:E414)/SUM('Sales History'!B168:E168))*(-IF(SUM('(Other Variables)'!B414:E414)=0,0,1-SUM(Channels!B9:E9)/SUM('(Other Variables)'!B414:E414)))</f>
        <v>0</v>
      </c>
      <c r="G183" s="56">
        <f>Channels!G40*1+Channels!G40*(-'Price Summary'!F179)</f>
        <v>0</v>
      </c>
      <c r="H183" s="56">
        <f>Channels!H40*1+Channels!H40*(-'Price Summary'!G179)</f>
        <v>0</v>
      </c>
      <c r="I183" s="56">
        <f>Channels!I40*1+Channels!I40*(-'Price Summary'!H179)</f>
        <v>0</v>
      </c>
      <c r="J183" s="56">
        <f>Channels!J40*1+Channels!J40*(-'Price Summary'!I179)</f>
        <v>0</v>
      </c>
      <c r="K183" s="54">
        <f>IF(SUM('Sales History'!G168:J168)=0,0,SUM('(Other Variables)'!F414:I414)/SUM('Sales History'!G168:J168))*1+IF(SUM('Sales History'!G168:J168)=0,0,SUM('(Other Variables)'!F414:I414)/SUM('Sales History'!G168:J168))*(-IF(SUM('(Other Variables)'!F414:I414)=0,0,1-SUM(Channels!G9:J9)/SUM('(Other Variables)'!F414:I414)))</f>
        <v>0</v>
      </c>
    </row>
    <row r="184" spans="1:11" ht="12.75" hidden="1" customHeight="1" outlineLevel="1" x14ac:dyDescent="0.2">
      <c r="A184" s="55" t="str">
        <f>"      "&amp;Labels!B93</f>
        <v xml:space="preserve">      Indirect</v>
      </c>
      <c r="B184" s="56"/>
      <c r="C184" s="56"/>
      <c r="D184" s="56"/>
      <c r="E184" s="56"/>
      <c r="F184" s="54"/>
      <c r="G184" s="56"/>
      <c r="H184" s="56"/>
      <c r="I184" s="56"/>
      <c r="J184" s="56"/>
      <c r="K184" s="54"/>
    </row>
    <row r="185" spans="1:11" ht="12.75" hidden="1" customHeight="1" outlineLevel="1" x14ac:dyDescent="0.2">
      <c r="A185" s="55" t="str">
        <f>"         "&amp;Labels!B100</f>
        <v xml:space="preserve">         East</v>
      </c>
      <c r="B185" s="56"/>
      <c r="C185" s="56"/>
      <c r="D185" s="56"/>
      <c r="E185" s="56"/>
      <c r="F185" s="54"/>
      <c r="G185" s="56"/>
      <c r="H185" s="56"/>
      <c r="I185" s="56"/>
      <c r="J185" s="56"/>
      <c r="K185" s="54"/>
    </row>
    <row r="186" spans="1:11" ht="12.75" hidden="1" customHeight="1" outlineLevel="1" x14ac:dyDescent="0.2">
      <c r="A186" s="55" t="str">
        <f>"            "&amp;Labels!B96</f>
        <v xml:space="preserve">            Direct</v>
      </c>
      <c r="B186" s="71">
        <f>'Price Summary'!B28*1+'Price Summary'!B28*(-'Price Summary'!B185)</f>
        <v>0</v>
      </c>
      <c r="C186" s="71">
        <f>'Price Summary'!C28*1+'Price Summary'!C28*(-'Price Summary'!C185)</f>
        <v>0</v>
      </c>
      <c r="D186" s="71">
        <f>'Price Summary'!D28*1+'Price Summary'!D28*(-'Price Summary'!D185)</f>
        <v>0</v>
      </c>
      <c r="E186" s="71">
        <f>'Price Summary'!E28*1+'Price Summary'!E28*(-'Price Summary'!E185)</f>
        <v>0</v>
      </c>
      <c r="F186" s="54">
        <f>IF(SUM('Sales History'!B146:E146)=0,0,SUM('(Other Variables)'!B392:E392)/SUM('Sales History'!B146:E146))*1+IF(SUM('Sales History'!B146:E146)=0,0,SUM('(Other Variables)'!B392:E392)/SUM('Sales History'!B146:E146))*(-IF(SUM('(Other Variables)'!B390:E390)=0,0,1-SUM('Sales Summary'!B56:E56)/SUM('(Other Variables)'!B390:E390)))</f>
        <v>0</v>
      </c>
      <c r="G186" s="71">
        <f>'Price Summary'!F28*1+'Price Summary'!F28*(-'Price Summary'!F185)</f>
        <v>0</v>
      </c>
      <c r="H186" s="71">
        <f>'Price Summary'!G28*1+'Price Summary'!G28*(-'Price Summary'!G185)</f>
        <v>0</v>
      </c>
      <c r="I186" s="71">
        <f>'Price Summary'!H28*1+'Price Summary'!H28*(-'Price Summary'!H185)</f>
        <v>0</v>
      </c>
      <c r="J186" s="71">
        <f>'Price Summary'!I28*1+'Price Summary'!I28*(-'Price Summary'!I185)</f>
        <v>0</v>
      </c>
      <c r="K186" s="54">
        <f>IF(SUM('Sales History'!G146:J146)=0,0,SUM('(Other Variables)'!F392:I392)/SUM('Sales History'!G146:J146))*1+IF(SUM('Sales History'!G146:J146)=0,0,SUM('(Other Variables)'!F392:I392)/SUM('Sales History'!G146:J146))*(-IF(SUM('(Other Variables)'!F390:I390)=0,0,1-SUM('Sales Summary'!F56:I56)/SUM('(Other Variables)'!F390:I390)))</f>
        <v>0</v>
      </c>
    </row>
    <row r="187" spans="1:11" ht="12.75" hidden="1" customHeight="1" outlineLevel="1" x14ac:dyDescent="0.2">
      <c r="A187" s="55" t="str">
        <f>"            "&amp;Labels!B97</f>
        <v xml:space="preserve">            Indirect</v>
      </c>
      <c r="B187" s="71">
        <f>'Price Summary'!B28*1+'Price Summary'!B28*(-'Price Summary'!B186)</f>
        <v>0</v>
      </c>
      <c r="C187" s="71">
        <f>'Price Summary'!C28*1+'Price Summary'!C28*(-'Price Summary'!C186)</f>
        <v>0</v>
      </c>
      <c r="D187" s="71">
        <f>'Price Summary'!D28*1+'Price Summary'!D28*(-'Price Summary'!D186)</f>
        <v>0</v>
      </c>
      <c r="E187" s="71">
        <f>'Price Summary'!E28*1+'Price Summary'!E28*(-'Price Summary'!E186)</f>
        <v>0</v>
      </c>
      <c r="F187" s="54">
        <f>IF(SUM('Sales History'!B146:E146)=0,0,SUM('(Other Variables)'!B392:E392)/SUM('Sales History'!B146:E146))*1+IF(SUM('Sales History'!B146:E146)=0,0,SUM('(Other Variables)'!B392:E392)/SUM('Sales History'!B146:E146))*(-IF(SUM('(Other Variables)'!B391:E391)=0,0,1-SUM('Sales Summary'!B57:E57)/SUM('(Other Variables)'!B391:E391)))</f>
        <v>0</v>
      </c>
      <c r="G187" s="71">
        <f>'Price Summary'!F28*1+'Price Summary'!F28*(-'Price Summary'!F186)</f>
        <v>0</v>
      </c>
      <c r="H187" s="71">
        <f>'Price Summary'!G28*1+'Price Summary'!G28*(-'Price Summary'!G186)</f>
        <v>0</v>
      </c>
      <c r="I187" s="71">
        <f>'Price Summary'!H28*1+'Price Summary'!H28*(-'Price Summary'!H186)</f>
        <v>0</v>
      </c>
      <c r="J187" s="71">
        <f>'Price Summary'!I28*1+'Price Summary'!I28*(-'Price Summary'!I186)</f>
        <v>0</v>
      </c>
      <c r="K187" s="54">
        <f>IF(SUM('Sales History'!G146:J146)=0,0,SUM('(Other Variables)'!F392:I392)/SUM('Sales History'!G146:J146))*1+IF(SUM('Sales History'!G146:J146)=0,0,SUM('(Other Variables)'!F392:I392)/SUM('Sales History'!G146:J146))*(-IF(SUM('(Other Variables)'!F391:I391)=0,0,1-SUM('Sales Summary'!F57:I57)/SUM('(Other Variables)'!F391:I391)))</f>
        <v>0</v>
      </c>
    </row>
    <row r="188" spans="1:11" ht="12.75" hidden="1" customHeight="1" outlineLevel="1" x14ac:dyDescent="0.2">
      <c r="A188" s="55" t="str">
        <f>"            "&amp;Labels!C95</f>
        <v xml:space="preserve">            Total</v>
      </c>
      <c r="B188" s="56">
        <f>'Price Summary'!B28*1+'Price Summary'!B28*(-'Price Summary'!B187)</f>
        <v>0</v>
      </c>
      <c r="C188" s="56">
        <f>'Price Summary'!C28*1+'Price Summary'!C28*(-'Price Summary'!C187)</f>
        <v>0</v>
      </c>
      <c r="D188" s="56">
        <f>'Price Summary'!D28*1+'Price Summary'!D28*(-'Price Summary'!D187)</f>
        <v>0</v>
      </c>
      <c r="E188" s="56">
        <f>'Price Summary'!E28*1+'Price Summary'!E28*(-'Price Summary'!E187)</f>
        <v>0</v>
      </c>
      <c r="F188" s="54">
        <f>IF(SUM('Sales History'!B146:E146)=0,0,SUM('(Other Variables)'!B392:E392)/SUM('Sales History'!B146:E146))*1+IF(SUM('Sales History'!B146:E146)=0,0,SUM('(Other Variables)'!B392:E392)/SUM('Sales History'!B146:E146))*(-IF(SUM('(Other Variables)'!B392:E392)=0,0,1-SUM('Sales Summary'!B58:E58)/SUM('(Other Variables)'!B392:E392)))</f>
        <v>0</v>
      </c>
      <c r="G188" s="56">
        <f>'Price Summary'!F28*1+'Price Summary'!F28*(-'Price Summary'!F187)</f>
        <v>0</v>
      </c>
      <c r="H188" s="56">
        <f>'Price Summary'!G28*1+'Price Summary'!G28*(-'Price Summary'!G187)</f>
        <v>0</v>
      </c>
      <c r="I188" s="56">
        <f>'Price Summary'!H28*1+'Price Summary'!H28*(-'Price Summary'!H187)</f>
        <v>0</v>
      </c>
      <c r="J188" s="56">
        <f>'Price Summary'!I28*1+'Price Summary'!I28*(-'Price Summary'!I187)</f>
        <v>0</v>
      </c>
      <c r="K188" s="54">
        <f>IF(SUM('Sales History'!G146:J146)=0,0,SUM('(Other Variables)'!F392:I392)/SUM('Sales History'!G146:J146))*1+IF(SUM('Sales History'!G146:J146)=0,0,SUM('(Other Variables)'!F392:I392)/SUM('Sales History'!G146:J146))*(-IF(SUM('(Other Variables)'!F392:I392)=0,0,1-SUM('Sales Summary'!F58:I58)/SUM('(Other Variables)'!F392:I392)))</f>
        <v>0</v>
      </c>
    </row>
    <row r="189" spans="1:11" ht="12.75" hidden="1" customHeight="1" outlineLevel="1" x14ac:dyDescent="0.2">
      <c r="A189" s="55" t="str">
        <f>"         "&amp;Labels!B101</f>
        <v xml:space="preserve">         West</v>
      </c>
      <c r="B189" s="56"/>
      <c r="C189" s="56"/>
      <c r="D189" s="56"/>
      <c r="E189" s="56"/>
      <c r="F189" s="54"/>
      <c r="G189" s="56"/>
      <c r="H189" s="56"/>
      <c r="I189" s="56"/>
      <c r="J189" s="56"/>
      <c r="K189" s="54"/>
    </row>
    <row r="190" spans="1:11" ht="12.75" hidden="1" customHeight="1" outlineLevel="1" x14ac:dyDescent="0.2">
      <c r="A190" s="55" t="str">
        <f>"            "&amp;Labels!B96</f>
        <v xml:space="preserve">            Direct</v>
      </c>
      <c r="B190" s="71">
        <f>'Price Summary'!B29*1+'Price Summary'!B29*(-'Price Summary'!B189)</f>
        <v>0</v>
      </c>
      <c r="C190" s="71">
        <f>'Price Summary'!C29*1+'Price Summary'!C29*(-'Price Summary'!C189)</f>
        <v>0</v>
      </c>
      <c r="D190" s="71">
        <f>'Price Summary'!D29*1+'Price Summary'!D29*(-'Price Summary'!D189)</f>
        <v>0</v>
      </c>
      <c r="E190" s="71">
        <f>'Price Summary'!E29*1+'Price Summary'!E29*(-'Price Summary'!E189)</f>
        <v>0</v>
      </c>
      <c r="F190" s="54">
        <f>IF(SUM('Sales History'!B159:E159)=0,0,SUM('(Other Variables)'!B405:E405)/SUM('Sales History'!B159:E159))*1+IF(SUM('Sales History'!B159:E159)=0,0,SUM('(Other Variables)'!B405:E405)/SUM('Sales History'!B159:E159))*(-IF(SUM('(Other Variables)'!B403:E403)=0,0,1-SUM('Sales Summary'!B69:E69)/SUM('(Other Variables)'!B403:E403)))</f>
        <v>0</v>
      </c>
      <c r="G190" s="71">
        <f>'Price Summary'!F29*1+'Price Summary'!F29*(-'Price Summary'!F189)</f>
        <v>0</v>
      </c>
      <c r="H190" s="71">
        <f>'Price Summary'!G29*1+'Price Summary'!G29*(-'Price Summary'!G189)</f>
        <v>0</v>
      </c>
      <c r="I190" s="71">
        <f>'Price Summary'!H29*1+'Price Summary'!H29*(-'Price Summary'!H189)</f>
        <v>0</v>
      </c>
      <c r="J190" s="71">
        <f>'Price Summary'!I29*1+'Price Summary'!I29*(-'Price Summary'!I189)</f>
        <v>0</v>
      </c>
      <c r="K190" s="54">
        <f>IF(SUM('Sales History'!G159:J159)=0,0,SUM('(Other Variables)'!F405:I405)/SUM('Sales History'!G159:J159))*1+IF(SUM('Sales History'!G159:J159)=0,0,SUM('(Other Variables)'!F405:I405)/SUM('Sales History'!G159:J159))*(-IF(SUM('(Other Variables)'!F403:I403)=0,0,1-SUM('Sales Summary'!F69:I69)/SUM('(Other Variables)'!F403:I403)))</f>
        <v>0</v>
      </c>
    </row>
    <row r="191" spans="1:11" ht="12.75" hidden="1" customHeight="1" outlineLevel="1" x14ac:dyDescent="0.2">
      <c r="A191" s="55" t="str">
        <f>"            "&amp;Labels!B97</f>
        <v xml:space="preserve">            Indirect</v>
      </c>
      <c r="B191" s="71">
        <f>'Price Summary'!B29*1+'Price Summary'!B29*(-'Price Summary'!B190)</f>
        <v>0</v>
      </c>
      <c r="C191" s="71">
        <f>'Price Summary'!C29*1+'Price Summary'!C29*(-'Price Summary'!C190)</f>
        <v>0</v>
      </c>
      <c r="D191" s="71">
        <f>'Price Summary'!D29*1+'Price Summary'!D29*(-'Price Summary'!D190)</f>
        <v>0</v>
      </c>
      <c r="E191" s="71">
        <f>'Price Summary'!E29*1+'Price Summary'!E29*(-'Price Summary'!E190)</f>
        <v>0</v>
      </c>
      <c r="F191" s="54">
        <f>IF(SUM('Sales History'!B159:E159)=0,0,SUM('(Other Variables)'!B405:E405)/SUM('Sales History'!B159:E159))*1+IF(SUM('Sales History'!B159:E159)=0,0,SUM('(Other Variables)'!B405:E405)/SUM('Sales History'!B159:E159))*(-IF(SUM('(Other Variables)'!B404:E404)=0,0,1-SUM('Sales Summary'!B70:E70)/SUM('(Other Variables)'!B404:E404)))</f>
        <v>0</v>
      </c>
      <c r="G191" s="71">
        <f>'Price Summary'!F29*1+'Price Summary'!F29*(-'Price Summary'!F190)</f>
        <v>0</v>
      </c>
      <c r="H191" s="71">
        <f>'Price Summary'!G29*1+'Price Summary'!G29*(-'Price Summary'!G190)</f>
        <v>0</v>
      </c>
      <c r="I191" s="71">
        <f>'Price Summary'!H29*1+'Price Summary'!H29*(-'Price Summary'!H190)</f>
        <v>0</v>
      </c>
      <c r="J191" s="71">
        <f>'Price Summary'!I29*1+'Price Summary'!I29*(-'Price Summary'!I190)</f>
        <v>0</v>
      </c>
      <c r="K191" s="54">
        <f>IF(SUM('Sales History'!G159:J159)=0,0,SUM('(Other Variables)'!F405:I405)/SUM('Sales History'!G159:J159))*1+IF(SUM('Sales History'!G159:J159)=0,0,SUM('(Other Variables)'!F405:I405)/SUM('Sales History'!G159:J159))*(-IF(SUM('(Other Variables)'!F404:I404)=0,0,1-SUM('Sales Summary'!F70:I70)/SUM('(Other Variables)'!F404:I404)))</f>
        <v>0</v>
      </c>
    </row>
    <row r="192" spans="1:11" ht="12.75" hidden="1" customHeight="1" outlineLevel="1" x14ac:dyDescent="0.2">
      <c r="A192" s="55" t="str">
        <f>"            "&amp;Labels!C95</f>
        <v xml:space="preserve">            Total</v>
      </c>
      <c r="B192" s="56">
        <f>'Price Summary'!B29*1+'Price Summary'!B29*(-'Price Summary'!B191)</f>
        <v>0</v>
      </c>
      <c r="C192" s="56">
        <f>'Price Summary'!C29*1+'Price Summary'!C29*(-'Price Summary'!C191)</f>
        <v>0</v>
      </c>
      <c r="D192" s="56">
        <f>'Price Summary'!D29*1+'Price Summary'!D29*(-'Price Summary'!D191)</f>
        <v>0</v>
      </c>
      <c r="E192" s="56">
        <f>'Price Summary'!E29*1+'Price Summary'!E29*(-'Price Summary'!E191)</f>
        <v>0</v>
      </c>
      <c r="F192" s="54">
        <f>IF(SUM('Sales History'!B159:E159)=0,0,SUM('(Other Variables)'!B405:E405)/SUM('Sales History'!B159:E159))*1+IF(SUM('Sales History'!B159:E159)=0,0,SUM('(Other Variables)'!B405:E405)/SUM('Sales History'!B159:E159))*(-IF(SUM('(Other Variables)'!B405:E405)=0,0,1-SUM('Sales Summary'!B71:E71)/SUM('(Other Variables)'!B405:E405)))</f>
        <v>0</v>
      </c>
      <c r="G192" s="56">
        <f>'Price Summary'!F29*1+'Price Summary'!F29*(-'Price Summary'!F191)</f>
        <v>0</v>
      </c>
      <c r="H192" s="56">
        <f>'Price Summary'!G29*1+'Price Summary'!G29*(-'Price Summary'!G191)</f>
        <v>0</v>
      </c>
      <c r="I192" s="56">
        <f>'Price Summary'!H29*1+'Price Summary'!H29*(-'Price Summary'!H191)</f>
        <v>0</v>
      </c>
      <c r="J192" s="56">
        <f>'Price Summary'!I29*1+'Price Summary'!I29*(-'Price Summary'!I191)</f>
        <v>0</v>
      </c>
      <c r="K192" s="54">
        <f>IF(SUM('Sales History'!G159:J159)=0,0,SUM('(Other Variables)'!F405:I405)/SUM('Sales History'!G159:J159))*1+IF(SUM('Sales History'!G159:J159)=0,0,SUM('(Other Variables)'!F405:I405)/SUM('Sales History'!G159:J159))*(-IF(SUM('(Other Variables)'!F405:I405)=0,0,1-SUM('Sales Summary'!F71:I71)/SUM('(Other Variables)'!F405:I405)))</f>
        <v>0</v>
      </c>
    </row>
    <row r="193" spans="1:11" ht="12.75" hidden="1" customHeight="1" outlineLevel="1" x14ac:dyDescent="0.2">
      <c r="A193" s="55" t="str">
        <f>"         "&amp;Labels!C99</f>
        <v xml:space="preserve">         Total</v>
      </c>
      <c r="B193" s="56">
        <f>Channels!B41*1+Channels!B41*(-'Price Summary'!B192)</f>
        <v>0</v>
      </c>
      <c r="C193" s="56">
        <f>Channels!C41*1+Channels!C41*(-'Price Summary'!C192)</f>
        <v>0</v>
      </c>
      <c r="D193" s="56">
        <f>Channels!D41*1+Channels!D41*(-'Price Summary'!D192)</f>
        <v>0</v>
      </c>
      <c r="E193" s="56">
        <f>Channels!E41*1+Channels!E41*(-'Price Summary'!E192)</f>
        <v>0</v>
      </c>
      <c r="F193" s="54">
        <f>IF(SUM('Sales History'!B172:E172)=0,0,SUM('(Other Variables)'!B418:E418)/SUM('Sales History'!B172:E172))*1+IF(SUM('Sales History'!B172:E172)=0,0,SUM('(Other Variables)'!B418:E418)/SUM('Sales History'!B172:E172))*(-IF(SUM('(Other Variables)'!B418:E418)=0,0,1-SUM(Channels!B10:E10)/SUM('(Other Variables)'!B418:E418)))</f>
        <v>0</v>
      </c>
      <c r="G193" s="56">
        <f>Channels!G41*1+Channels!G41*(-'Price Summary'!F192)</f>
        <v>0</v>
      </c>
      <c r="H193" s="56">
        <f>Channels!H41*1+Channels!H41*(-'Price Summary'!G192)</f>
        <v>0</v>
      </c>
      <c r="I193" s="56">
        <f>Channels!I41*1+Channels!I41*(-'Price Summary'!H192)</f>
        <v>0</v>
      </c>
      <c r="J193" s="56">
        <f>Channels!J41*1+Channels!J41*(-'Price Summary'!I192)</f>
        <v>0</v>
      </c>
      <c r="K193" s="54">
        <f>IF(SUM('Sales History'!G172:J172)=0,0,SUM('(Other Variables)'!F418:I418)/SUM('Sales History'!G172:J172))*1+IF(SUM('Sales History'!G172:J172)=0,0,SUM('(Other Variables)'!F418:I418)/SUM('Sales History'!G172:J172))*(-IF(SUM('(Other Variables)'!F418:I418)=0,0,1-SUM(Channels!G10:J10)/SUM('(Other Variables)'!F418:I418)))</f>
        <v>0</v>
      </c>
    </row>
    <row r="194" spans="1:11" ht="12.75" hidden="1" customHeight="1" outlineLevel="1" x14ac:dyDescent="0.2">
      <c r="A194" s="55" t="str">
        <f>"            "&amp;Labels!B96</f>
        <v xml:space="preserve">            Direct</v>
      </c>
      <c r="B194" s="71">
        <f>Channels!B41*1+Channels!B41*(-'Price Summary'!B193)</f>
        <v>0</v>
      </c>
      <c r="C194" s="71">
        <f>Channels!C41*1+Channels!C41*(-'Price Summary'!C193)</f>
        <v>0</v>
      </c>
      <c r="D194" s="71">
        <f>Channels!D41*1+Channels!D41*(-'Price Summary'!D193)</f>
        <v>0</v>
      </c>
      <c r="E194" s="71">
        <f>Channels!E41*1+Channels!E41*(-'Price Summary'!E193)</f>
        <v>0</v>
      </c>
      <c r="F194" s="54">
        <f>IF(SUM('Sales History'!B172:E172)=0,0,SUM('(Other Variables)'!B418:E418)/SUM('Sales History'!B172:E172))*1+IF(SUM('Sales History'!B172:E172)=0,0,SUM('(Other Variables)'!B418:E418)/SUM('Sales History'!B172:E172))*(-IF(SUM('(Other Variables)'!B416:E416)=0,0,1-SUM('Sales Summary'!B82:E82)/SUM('(Other Variables)'!B416:E416)))</f>
        <v>0</v>
      </c>
      <c r="G194" s="71">
        <f>Channels!G41*1+Channels!G41*(-'Price Summary'!F193)</f>
        <v>0</v>
      </c>
      <c r="H194" s="71">
        <f>Channels!H41*1+Channels!H41*(-'Price Summary'!G193)</f>
        <v>0</v>
      </c>
      <c r="I194" s="71">
        <f>Channels!I41*1+Channels!I41*(-'Price Summary'!H193)</f>
        <v>0</v>
      </c>
      <c r="J194" s="71">
        <f>Channels!J41*1+Channels!J41*(-'Price Summary'!I193)</f>
        <v>0</v>
      </c>
      <c r="K194" s="54">
        <f>IF(SUM('Sales History'!G172:J172)=0,0,SUM('(Other Variables)'!F418:I418)/SUM('Sales History'!G172:J172))*1+IF(SUM('Sales History'!G172:J172)=0,0,SUM('(Other Variables)'!F418:I418)/SUM('Sales History'!G172:J172))*(-IF(SUM('(Other Variables)'!F416:I416)=0,0,1-SUM('Sales Summary'!F82:I82)/SUM('(Other Variables)'!F416:I416)))</f>
        <v>0</v>
      </c>
    </row>
    <row r="195" spans="1:11" ht="12.75" hidden="1" customHeight="1" outlineLevel="1" x14ac:dyDescent="0.2">
      <c r="A195" s="55" t="str">
        <f>"            "&amp;Labels!B97</f>
        <v xml:space="preserve">            Indirect</v>
      </c>
      <c r="B195" s="71">
        <f>Channels!B41*1+Channels!B41*(-'Price Summary'!B194)</f>
        <v>0</v>
      </c>
      <c r="C195" s="71">
        <f>Channels!C41*1+Channels!C41*(-'Price Summary'!C194)</f>
        <v>0</v>
      </c>
      <c r="D195" s="71">
        <f>Channels!D41*1+Channels!D41*(-'Price Summary'!D194)</f>
        <v>0</v>
      </c>
      <c r="E195" s="71">
        <f>Channels!E41*1+Channels!E41*(-'Price Summary'!E194)</f>
        <v>0</v>
      </c>
      <c r="F195" s="54">
        <f>IF(SUM('Sales History'!B172:E172)=0,0,SUM('(Other Variables)'!B418:E418)/SUM('Sales History'!B172:E172))*1+IF(SUM('Sales History'!B172:E172)=0,0,SUM('(Other Variables)'!B418:E418)/SUM('Sales History'!B172:E172))*(-IF(SUM('(Other Variables)'!B417:E417)=0,0,1-SUM('Sales Summary'!B83:E83)/SUM('(Other Variables)'!B417:E417)))</f>
        <v>0</v>
      </c>
      <c r="G195" s="71">
        <f>Channels!G41*1+Channels!G41*(-'Price Summary'!F194)</f>
        <v>0</v>
      </c>
      <c r="H195" s="71">
        <f>Channels!H41*1+Channels!H41*(-'Price Summary'!G194)</f>
        <v>0</v>
      </c>
      <c r="I195" s="71">
        <f>Channels!I41*1+Channels!I41*(-'Price Summary'!H194)</f>
        <v>0</v>
      </c>
      <c r="J195" s="71">
        <f>Channels!J41*1+Channels!J41*(-'Price Summary'!I194)</f>
        <v>0</v>
      </c>
      <c r="K195" s="54">
        <f>IF(SUM('Sales History'!G172:J172)=0,0,SUM('(Other Variables)'!F418:I418)/SUM('Sales History'!G172:J172))*1+IF(SUM('Sales History'!G172:J172)=0,0,SUM('(Other Variables)'!F418:I418)/SUM('Sales History'!G172:J172))*(-IF(SUM('(Other Variables)'!F417:I417)=0,0,1-SUM('Sales Summary'!F83:I83)/SUM('(Other Variables)'!F417:I417)))</f>
        <v>0</v>
      </c>
    </row>
    <row r="196" spans="1:11" ht="12.75" hidden="1" customHeight="1" outlineLevel="1" x14ac:dyDescent="0.2">
      <c r="A196" s="55" t="str">
        <f>"            "&amp;Labels!C95</f>
        <v xml:space="preserve">            Total</v>
      </c>
      <c r="B196" s="56">
        <f>Channels!B41*1+Channels!B41*(-'Price Summary'!B192)</f>
        <v>0</v>
      </c>
      <c r="C196" s="56">
        <f>Channels!C41*1+Channels!C41*(-'Price Summary'!C192)</f>
        <v>0</v>
      </c>
      <c r="D196" s="56">
        <f>Channels!D41*1+Channels!D41*(-'Price Summary'!D192)</f>
        <v>0</v>
      </c>
      <c r="E196" s="56">
        <f>Channels!E41*1+Channels!E41*(-'Price Summary'!E192)</f>
        <v>0</v>
      </c>
      <c r="F196" s="54">
        <f>IF(SUM('Sales History'!B172:E172)=0,0,SUM('(Other Variables)'!B418:E418)/SUM('Sales History'!B172:E172))*1+IF(SUM('Sales History'!B172:E172)=0,0,SUM('(Other Variables)'!B418:E418)/SUM('Sales History'!B172:E172))*(-IF(SUM('(Other Variables)'!B418:E418)=0,0,1-SUM(Channels!B10:E10)/SUM('(Other Variables)'!B418:E418)))</f>
        <v>0</v>
      </c>
      <c r="G196" s="56">
        <f>Channels!G41*1+Channels!G41*(-'Price Summary'!F192)</f>
        <v>0</v>
      </c>
      <c r="H196" s="56">
        <f>Channels!H41*1+Channels!H41*(-'Price Summary'!G192)</f>
        <v>0</v>
      </c>
      <c r="I196" s="56">
        <f>Channels!I41*1+Channels!I41*(-'Price Summary'!H192)</f>
        <v>0</v>
      </c>
      <c r="J196" s="56">
        <f>Channels!J41*1+Channels!J41*(-'Price Summary'!I192)</f>
        <v>0</v>
      </c>
      <c r="K196" s="54">
        <f>IF(SUM('Sales History'!G172:J172)=0,0,SUM('(Other Variables)'!F418:I418)/SUM('Sales History'!G172:J172))*1+IF(SUM('Sales History'!G172:J172)=0,0,SUM('(Other Variables)'!F418:I418)/SUM('Sales History'!G172:J172))*(-IF(SUM('(Other Variables)'!F418:I418)=0,0,1-SUM(Channels!G10:J10)/SUM('(Other Variables)'!F418:I418)))</f>
        <v>0</v>
      </c>
    </row>
    <row r="197" spans="1:11" ht="12.75" hidden="1" customHeight="1" outlineLevel="1" x14ac:dyDescent="0.2">
      <c r="A197" s="52" t="str">
        <f>"      "&amp;Labels!C91</f>
        <v xml:space="preserve">      Total</v>
      </c>
      <c r="B197" s="53">
        <f>Products!B62*1+Products!B62*(-Products!B76)</f>
        <v>0</v>
      </c>
      <c r="C197" s="53">
        <f>Products!C62*1+Products!C62*(-Products!C76)</f>
        <v>0</v>
      </c>
      <c r="D197" s="53">
        <f>Products!D62*1+Products!D62*(-Products!D76)</f>
        <v>0</v>
      </c>
      <c r="E197" s="53">
        <f>Products!E62*1+Products!E62*(-Products!E76)</f>
        <v>0</v>
      </c>
      <c r="F197" s="54">
        <f>IF(SUM('Sales History'!B137:E137)=0,0,SUM('(Other Variables)'!B383:E383)/SUM('Sales History'!B137:E137))*1+IF(SUM('Sales History'!B137:E137)=0,0,SUM('(Other Variables)'!B383:E383)/SUM('Sales History'!B137:E137))*(-IF(SUM('(Other Variables)'!B383:E383)=0,0,1-SUM(Products!B12:E12)/SUM('(Other Variables)'!B383:E383)))</f>
        <v>0</v>
      </c>
      <c r="G197" s="53">
        <f>Products!G62*1+Products!G62*(-Products!G76)</f>
        <v>0</v>
      </c>
      <c r="H197" s="53">
        <f>Products!H62*1+Products!H62*(-Products!H76)</f>
        <v>0</v>
      </c>
      <c r="I197" s="53">
        <f>Products!I62*1+Products!I62*(-Products!I76)</f>
        <v>0</v>
      </c>
      <c r="J197" s="53">
        <f>Products!J62*1+Products!J62*(-Products!J76)</f>
        <v>0</v>
      </c>
      <c r="K197" s="54">
        <f>IF(SUM('Sales History'!G137:J137)=0,0,SUM('(Other Variables)'!F383:I383)/SUM('Sales History'!G137:J137))*1+IF(SUM('Sales History'!G137:J137)=0,0,SUM('(Other Variables)'!F383:I383)/SUM('Sales History'!G137:J137))*(-IF(SUM('(Other Variables)'!F383:I383)=0,0,1-SUM(Products!G12:J12)/SUM('(Other Variables)'!F383:I383)))</f>
        <v>0</v>
      </c>
    </row>
    <row r="198" spans="1:11" ht="12.75" hidden="1" customHeight="1" outlineLevel="1" x14ac:dyDescent="0.2">
      <c r="A198" s="55" t="str">
        <f>"         "&amp;Labels!B100</f>
        <v xml:space="preserve">         East</v>
      </c>
      <c r="B198" s="56"/>
      <c r="C198" s="56"/>
      <c r="D198" s="56"/>
      <c r="E198" s="56"/>
      <c r="F198" s="54"/>
      <c r="G198" s="56"/>
      <c r="H198" s="56"/>
      <c r="I198" s="56"/>
      <c r="J198" s="56"/>
      <c r="K198" s="54"/>
    </row>
    <row r="199" spans="1:11" ht="12.75" hidden="1" customHeight="1" outlineLevel="1" x14ac:dyDescent="0.2">
      <c r="A199" s="55" t="str">
        <f>"            "&amp;Labels!B96</f>
        <v xml:space="preserve">            Direct</v>
      </c>
      <c r="B199" s="71">
        <f>Locations!B40*1+Locations!B40*(-'Price Summary'!B198)</f>
        <v>0</v>
      </c>
      <c r="C199" s="71">
        <f>Locations!C40*1+Locations!C40*(-'Price Summary'!C198)</f>
        <v>0</v>
      </c>
      <c r="D199" s="71">
        <f>Locations!D40*1+Locations!D40*(-'Price Summary'!D198)</f>
        <v>0</v>
      </c>
      <c r="E199" s="71">
        <f>Locations!E40*1+Locations!E40*(-'Price Summary'!E198)</f>
        <v>0</v>
      </c>
      <c r="F199" s="54">
        <f>IF(SUM('Sales History'!B147:E147)=0,0,SUM('(Other Variables)'!B393:E393)/SUM('Sales History'!B147:E147))*1+IF(SUM('Sales History'!B147:E147)=0,0,SUM('(Other Variables)'!B393:E393)/SUM('Sales History'!B147:E147))*(-IF(SUM('(Other Variables)'!B394:E394)=0,0,1-SUM('Sales Summary'!B60:E60)/SUM('(Other Variables)'!B394:E394)))</f>
        <v>0</v>
      </c>
      <c r="G199" s="71">
        <f>Locations!G40*1+Locations!G40*(-'Price Summary'!F198)</f>
        <v>0</v>
      </c>
      <c r="H199" s="71">
        <f>Locations!H40*1+Locations!H40*(-'Price Summary'!G198)</f>
        <v>0</v>
      </c>
      <c r="I199" s="71">
        <f>Locations!I40*1+Locations!I40*(-'Price Summary'!H198)</f>
        <v>0</v>
      </c>
      <c r="J199" s="71">
        <f>Locations!J40*1+Locations!J40*(-'Price Summary'!I198)</f>
        <v>0</v>
      </c>
      <c r="K199" s="54">
        <f>IF(SUM('Sales History'!G147:J147)=0,0,SUM('(Other Variables)'!F393:I393)/SUM('Sales History'!G147:J147))*1+IF(SUM('Sales History'!G147:J147)=0,0,SUM('(Other Variables)'!F393:I393)/SUM('Sales History'!G147:J147))*(-IF(SUM('(Other Variables)'!F394:I394)=0,0,1-SUM('Sales Summary'!F60:I60)/SUM('(Other Variables)'!F394:I394)))</f>
        <v>0</v>
      </c>
    </row>
    <row r="200" spans="1:11" ht="12.75" hidden="1" customHeight="1" outlineLevel="1" x14ac:dyDescent="0.2">
      <c r="A200" s="55" t="str">
        <f>"            "&amp;Labels!B97</f>
        <v xml:space="preserve">            Indirect</v>
      </c>
      <c r="B200" s="71">
        <f>Locations!B40*1+Locations!B40*(-'Price Summary'!B199)</f>
        <v>0</v>
      </c>
      <c r="C200" s="71">
        <f>Locations!C40*1+Locations!C40*(-'Price Summary'!C199)</f>
        <v>0</v>
      </c>
      <c r="D200" s="71">
        <f>Locations!D40*1+Locations!D40*(-'Price Summary'!D199)</f>
        <v>0</v>
      </c>
      <c r="E200" s="71">
        <f>Locations!E40*1+Locations!E40*(-'Price Summary'!E199)</f>
        <v>0</v>
      </c>
      <c r="F200" s="54">
        <f>IF(SUM('Sales History'!B147:E147)=0,0,SUM('(Other Variables)'!B393:E393)/SUM('Sales History'!B147:E147))*1+IF(SUM('Sales History'!B147:E147)=0,0,SUM('(Other Variables)'!B393:E393)/SUM('Sales History'!B147:E147))*(-IF(SUM('(Other Variables)'!B395:E395)=0,0,1-SUM('Sales Summary'!B61:E61)/SUM('(Other Variables)'!B395:E395)))</f>
        <v>0</v>
      </c>
      <c r="G200" s="71">
        <f>Locations!G40*1+Locations!G40*(-'Price Summary'!F199)</f>
        <v>0</v>
      </c>
      <c r="H200" s="71">
        <f>Locations!H40*1+Locations!H40*(-'Price Summary'!G199)</f>
        <v>0</v>
      </c>
      <c r="I200" s="71">
        <f>Locations!I40*1+Locations!I40*(-'Price Summary'!H199)</f>
        <v>0</v>
      </c>
      <c r="J200" s="71">
        <f>Locations!J40*1+Locations!J40*(-'Price Summary'!I199)</f>
        <v>0</v>
      </c>
      <c r="K200" s="54">
        <f>IF(SUM('Sales History'!G147:J147)=0,0,SUM('(Other Variables)'!F393:I393)/SUM('Sales History'!G147:J147))*1+IF(SUM('Sales History'!G147:J147)=0,0,SUM('(Other Variables)'!F393:I393)/SUM('Sales History'!G147:J147))*(-IF(SUM('(Other Variables)'!F395:I395)=0,0,1-SUM('Sales Summary'!F61:I61)/SUM('(Other Variables)'!F395:I395)))</f>
        <v>0</v>
      </c>
    </row>
    <row r="201" spans="1:11" ht="12.75" hidden="1" customHeight="1" outlineLevel="1" x14ac:dyDescent="0.2">
      <c r="A201" s="55" t="str">
        <f>"            "&amp;Labels!C95</f>
        <v xml:space="preserve">            Total</v>
      </c>
      <c r="B201" s="56">
        <f>Locations!B40*1+Locations!B40*(-'Price Summary'!B200)</f>
        <v>0</v>
      </c>
      <c r="C201" s="56">
        <f>Locations!C40*1+Locations!C40*(-'Price Summary'!C200)</f>
        <v>0</v>
      </c>
      <c r="D201" s="56">
        <f>Locations!D40*1+Locations!D40*(-'Price Summary'!D200)</f>
        <v>0</v>
      </c>
      <c r="E201" s="56">
        <f>Locations!E40*1+Locations!E40*(-'Price Summary'!E200)</f>
        <v>0</v>
      </c>
      <c r="F201" s="54">
        <f>IF(SUM('Sales History'!B147:E147)=0,0,SUM('(Other Variables)'!B393:E393)/SUM('Sales History'!B147:E147))*1+IF(SUM('Sales History'!B147:E147)=0,0,SUM('(Other Variables)'!B393:E393)/SUM('Sales History'!B147:E147))*(-IF(SUM('(Other Variables)'!B393:E393)=0,0,1-SUM(Locations!B9:E9)/SUM('(Other Variables)'!B393:E393)))</f>
        <v>0</v>
      </c>
      <c r="G201" s="56">
        <f>Locations!G40*1+Locations!G40*(-'Price Summary'!F200)</f>
        <v>0</v>
      </c>
      <c r="H201" s="56">
        <f>Locations!H40*1+Locations!H40*(-'Price Summary'!G200)</f>
        <v>0</v>
      </c>
      <c r="I201" s="56">
        <f>Locations!I40*1+Locations!I40*(-'Price Summary'!H200)</f>
        <v>0</v>
      </c>
      <c r="J201" s="56">
        <f>Locations!J40*1+Locations!J40*(-'Price Summary'!I200)</f>
        <v>0</v>
      </c>
      <c r="K201" s="54">
        <f>IF(SUM('Sales History'!G147:J147)=0,0,SUM('(Other Variables)'!F393:I393)/SUM('Sales History'!G147:J147))*1+IF(SUM('Sales History'!G147:J147)=0,0,SUM('(Other Variables)'!F393:I393)/SUM('Sales History'!G147:J147))*(-IF(SUM('(Other Variables)'!F393:I393)=0,0,1-SUM(Locations!G9:J9)/SUM('(Other Variables)'!F393:I393)))</f>
        <v>0</v>
      </c>
    </row>
    <row r="202" spans="1:11" ht="12.75" hidden="1" customHeight="1" outlineLevel="1" x14ac:dyDescent="0.2">
      <c r="A202" s="55" t="str">
        <f>"         "&amp;Labels!B101</f>
        <v xml:space="preserve">         West</v>
      </c>
      <c r="B202" s="56"/>
      <c r="C202" s="56"/>
      <c r="D202" s="56"/>
      <c r="E202" s="56"/>
      <c r="F202" s="54"/>
      <c r="G202" s="56"/>
      <c r="H202" s="56"/>
      <c r="I202" s="56"/>
      <c r="J202" s="56"/>
      <c r="K202" s="54"/>
    </row>
    <row r="203" spans="1:11" ht="12.75" hidden="1" customHeight="1" outlineLevel="1" x14ac:dyDescent="0.2">
      <c r="A203" s="55" t="str">
        <f>"            "&amp;Labels!B96</f>
        <v xml:space="preserve">            Direct</v>
      </c>
      <c r="B203" s="71">
        <f>Locations!B41*1+Locations!B41*(-'Price Summary'!B202)</f>
        <v>0</v>
      </c>
      <c r="C203" s="71">
        <f>Locations!C41*1+Locations!C41*(-'Price Summary'!C202)</f>
        <v>0</v>
      </c>
      <c r="D203" s="71">
        <f>Locations!D41*1+Locations!D41*(-'Price Summary'!D202)</f>
        <v>0</v>
      </c>
      <c r="E203" s="71">
        <f>Locations!E41*1+Locations!E41*(-'Price Summary'!E202)</f>
        <v>0</v>
      </c>
      <c r="F203" s="54">
        <f>IF(SUM('Sales History'!B160:E160)=0,0,SUM('(Other Variables)'!B406:E406)/SUM('Sales History'!B160:E160))*1+IF(SUM('Sales History'!B160:E160)=0,0,SUM('(Other Variables)'!B406:E406)/SUM('Sales History'!B160:E160))*(-IF(SUM('(Other Variables)'!B407:E407)=0,0,1-SUM('Sales Summary'!B73:E73)/SUM('(Other Variables)'!B407:E407)))</f>
        <v>0</v>
      </c>
      <c r="G203" s="71">
        <f>Locations!G41*1+Locations!G41*(-'Price Summary'!F202)</f>
        <v>0</v>
      </c>
      <c r="H203" s="71">
        <f>Locations!H41*1+Locations!H41*(-'Price Summary'!G202)</f>
        <v>0</v>
      </c>
      <c r="I203" s="71">
        <f>Locations!I41*1+Locations!I41*(-'Price Summary'!H202)</f>
        <v>0</v>
      </c>
      <c r="J203" s="71">
        <f>Locations!J41*1+Locations!J41*(-'Price Summary'!I202)</f>
        <v>0</v>
      </c>
      <c r="K203" s="54">
        <f>IF(SUM('Sales History'!G160:J160)=0,0,SUM('(Other Variables)'!F406:I406)/SUM('Sales History'!G160:J160))*1+IF(SUM('Sales History'!G160:J160)=0,0,SUM('(Other Variables)'!F406:I406)/SUM('Sales History'!G160:J160))*(-IF(SUM('(Other Variables)'!F407:I407)=0,0,1-SUM('Sales Summary'!F73:I73)/SUM('(Other Variables)'!F407:I407)))</f>
        <v>0</v>
      </c>
    </row>
    <row r="204" spans="1:11" ht="12.75" hidden="1" customHeight="1" outlineLevel="1" x14ac:dyDescent="0.2">
      <c r="A204" s="55" t="str">
        <f>"            "&amp;Labels!B97</f>
        <v xml:space="preserve">            Indirect</v>
      </c>
      <c r="B204" s="71">
        <f>Locations!B41*1+Locations!B41*(-'Price Summary'!B203)</f>
        <v>0</v>
      </c>
      <c r="C204" s="71">
        <f>Locations!C41*1+Locations!C41*(-'Price Summary'!C203)</f>
        <v>0</v>
      </c>
      <c r="D204" s="71">
        <f>Locations!D41*1+Locations!D41*(-'Price Summary'!D203)</f>
        <v>0</v>
      </c>
      <c r="E204" s="71">
        <f>Locations!E41*1+Locations!E41*(-'Price Summary'!E203)</f>
        <v>0</v>
      </c>
      <c r="F204" s="54">
        <f>IF(SUM('Sales History'!B160:E160)=0,0,SUM('(Other Variables)'!B406:E406)/SUM('Sales History'!B160:E160))*1+IF(SUM('Sales History'!B160:E160)=0,0,SUM('(Other Variables)'!B406:E406)/SUM('Sales History'!B160:E160))*(-IF(SUM('(Other Variables)'!B408:E408)=0,0,1-SUM('Sales Summary'!B74:E74)/SUM('(Other Variables)'!B408:E408)))</f>
        <v>0</v>
      </c>
      <c r="G204" s="71">
        <f>Locations!G41*1+Locations!G41*(-'Price Summary'!F203)</f>
        <v>0</v>
      </c>
      <c r="H204" s="71">
        <f>Locations!H41*1+Locations!H41*(-'Price Summary'!G203)</f>
        <v>0</v>
      </c>
      <c r="I204" s="71">
        <f>Locations!I41*1+Locations!I41*(-'Price Summary'!H203)</f>
        <v>0</v>
      </c>
      <c r="J204" s="71">
        <f>Locations!J41*1+Locations!J41*(-'Price Summary'!I203)</f>
        <v>0</v>
      </c>
      <c r="K204" s="54">
        <f>IF(SUM('Sales History'!G160:J160)=0,0,SUM('(Other Variables)'!F406:I406)/SUM('Sales History'!G160:J160))*1+IF(SUM('Sales History'!G160:J160)=0,0,SUM('(Other Variables)'!F406:I406)/SUM('Sales History'!G160:J160))*(-IF(SUM('(Other Variables)'!F408:I408)=0,0,1-SUM('Sales Summary'!F74:I74)/SUM('(Other Variables)'!F408:I408)))</f>
        <v>0</v>
      </c>
    </row>
    <row r="205" spans="1:11" ht="12.75" hidden="1" customHeight="1" outlineLevel="1" x14ac:dyDescent="0.2">
      <c r="A205" s="55" t="str">
        <f>"            "&amp;Labels!C95</f>
        <v xml:space="preserve">            Total</v>
      </c>
      <c r="B205" s="56">
        <f>Locations!B41*1+Locations!B41*(-'Price Summary'!B204)</f>
        <v>0</v>
      </c>
      <c r="C205" s="56">
        <f>Locations!C41*1+Locations!C41*(-'Price Summary'!C204)</f>
        <v>0</v>
      </c>
      <c r="D205" s="56">
        <f>Locations!D41*1+Locations!D41*(-'Price Summary'!D204)</f>
        <v>0</v>
      </c>
      <c r="E205" s="56">
        <f>Locations!E41*1+Locations!E41*(-'Price Summary'!E204)</f>
        <v>0</v>
      </c>
      <c r="F205" s="54">
        <f>IF(SUM('Sales History'!B160:E160)=0,0,SUM('(Other Variables)'!B406:E406)/SUM('Sales History'!B160:E160))*1+IF(SUM('Sales History'!B160:E160)=0,0,SUM('(Other Variables)'!B406:E406)/SUM('Sales History'!B160:E160))*(-IF(SUM('(Other Variables)'!B406:E406)=0,0,1-SUM(Locations!B10:E10)/SUM('(Other Variables)'!B406:E406)))</f>
        <v>0</v>
      </c>
      <c r="G205" s="56">
        <f>Locations!G41*1+Locations!G41*(-'Price Summary'!F204)</f>
        <v>0</v>
      </c>
      <c r="H205" s="56">
        <f>Locations!H41*1+Locations!H41*(-'Price Summary'!G204)</f>
        <v>0</v>
      </c>
      <c r="I205" s="56">
        <f>Locations!I41*1+Locations!I41*(-'Price Summary'!H204)</f>
        <v>0</v>
      </c>
      <c r="J205" s="56">
        <f>Locations!J41*1+Locations!J41*(-'Price Summary'!I204)</f>
        <v>0</v>
      </c>
      <c r="K205" s="54">
        <f>IF(SUM('Sales History'!G160:J160)=0,0,SUM('(Other Variables)'!F406:I406)/SUM('Sales History'!G160:J160))*1+IF(SUM('Sales History'!G160:J160)=0,0,SUM('(Other Variables)'!F406:I406)/SUM('Sales History'!G160:J160))*(-IF(SUM('(Other Variables)'!F406:I406)=0,0,1-SUM(Locations!G10:J10)/SUM('(Other Variables)'!F406:I406)))</f>
        <v>0</v>
      </c>
    </row>
    <row r="206" spans="1:11" ht="12.75" hidden="1" customHeight="1" outlineLevel="1" x14ac:dyDescent="0.2">
      <c r="A206" s="55" t="str">
        <f>"         "&amp;Labels!C99</f>
        <v xml:space="preserve">         Total</v>
      </c>
      <c r="B206" s="56">
        <f>Products!B62*1+Products!B62*(-Products!B76)</f>
        <v>0</v>
      </c>
      <c r="C206" s="56">
        <f>Products!C62*1+Products!C62*(-Products!C76)</f>
        <v>0</v>
      </c>
      <c r="D206" s="56">
        <f>Products!D62*1+Products!D62*(-Products!D76)</f>
        <v>0</v>
      </c>
      <c r="E206" s="56">
        <f>Products!E62*1+Products!E62*(-Products!E76)</f>
        <v>0</v>
      </c>
      <c r="F206" s="54">
        <f>IF(SUM('Sales History'!B137:E137)=0,0,SUM('(Other Variables)'!B383:E383)/SUM('Sales History'!B137:E137))*1+IF(SUM('Sales History'!B137:E137)=0,0,SUM('(Other Variables)'!B383:E383)/SUM('Sales History'!B137:E137))*(-IF(SUM('(Other Variables)'!B383:E383)=0,0,1-SUM(Products!B12:E12)/SUM('(Other Variables)'!B383:E383)))</f>
        <v>0</v>
      </c>
      <c r="G206" s="56">
        <f>Products!G62*1+Products!G62*(-Products!G76)</f>
        <v>0</v>
      </c>
      <c r="H206" s="56">
        <f>Products!H62*1+Products!H62*(-Products!H76)</f>
        <v>0</v>
      </c>
      <c r="I206" s="56">
        <f>Products!I62*1+Products!I62*(-Products!I76)</f>
        <v>0</v>
      </c>
      <c r="J206" s="56">
        <f>Products!J62*1+Products!J62*(-Products!J76)</f>
        <v>0</v>
      </c>
      <c r="K206" s="54">
        <f>IF(SUM('Sales History'!G137:J137)=0,0,SUM('(Other Variables)'!F383:I383)/SUM('Sales History'!G137:J137))*1+IF(SUM('Sales History'!G137:J137)=0,0,SUM('(Other Variables)'!F383:I383)/SUM('Sales History'!G137:J137))*(-IF(SUM('(Other Variables)'!F383:I383)=0,0,1-SUM(Products!G12:J12)/SUM('(Other Variables)'!F383:I383)))</f>
        <v>0</v>
      </c>
    </row>
    <row r="207" spans="1:11" ht="12.75" hidden="1" customHeight="1" outlineLevel="1" x14ac:dyDescent="0.2">
      <c r="A207" s="55" t="str">
        <f>"            "&amp;Labels!B96</f>
        <v xml:space="preserve">            Direct</v>
      </c>
      <c r="B207" s="71">
        <f>Products!B62*1+Products!B62*(-'Price Summary'!B206)</f>
        <v>0</v>
      </c>
      <c r="C207" s="71">
        <f>Products!C62*1+Products!C62*(-'Price Summary'!C206)</f>
        <v>0</v>
      </c>
      <c r="D207" s="71">
        <f>Products!D62*1+Products!D62*(-'Price Summary'!D206)</f>
        <v>0</v>
      </c>
      <c r="E207" s="71">
        <f>Products!E62*1+Products!E62*(-'Price Summary'!E206)</f>
        <v>0</v>
      </c>
      <c r="F207" s="54">
        <f>IF(SUM('Sales History'!B137:E137)=0,0,SUM('(Other Variables)'!B383:E383)/SUM('Sales History'!B137:E137))*1+IF(SUM('Sales History'!B137:E137)=0,0,SUM('(Other Variables)'!B383:E383)/SUM('Sales History'!B137:E137))*(-IF(SUM('(Other Variables)'!B420:E420)=0,0,1-SUM(Industries!B9:E9)/SUM('(Other Variables)'!B420:E420)))</f>
        <v>0</v>
      </c>
      <c r="G207" s="71">
        <f>Products!G62*1+Products!G62*(-'Price Summary'!F206)</f>
        <v>0</v>
      </c>
      <c r="H207" s="71">
        <f>Products!H62*1+Products!H62*(-'Price Summary'!G206)</f>
        <v>0</v>
      </c>
      <c r="I207" s="71">
        <f>Products!I62*1+Products!I62*(-'Price Summary'!H206)</f>
        <v>0</v>
      </c>
      <c r="J207" s="71">
        <f>Products!J62*1+Products!J62*(-'Price Summary'!I206)</f>
        <v>0</v>
      </c>
      <c r="K207" s="54">
        <f>IF(SUM('Sales History'!G137:J137)=0,0,SUM('(Other Variables)'!F383:I383)/SUM('Sales History'!G137:J137))*1+IF(SUM('Sales History'!G137:J137)=0,0,SUM('(Other Variables)'!F383:I383)/SUM('Sales History'!G137:J137))*(-IF(SUM('(Other Variables)'!F420:I420)=0,0,1-SUM(Industries!G9:J9)/SUM('(Other Variables)'!F420:I420)))</f>
        <v>0</v>
      </c>
    </row>
    <row r="208" spans="1:11" ht="12.75" hidden="1" customHeight="1" outlineLevel="1" x14ac:dyDescent="0.2">
      <c r="A208" s="55" t="str">
        <f>"            "&amp;Labels!B97</f>
        <v xml:space="preserve">            Indirect</v>
      </c>
      <c r="B208" s="71">
        <f>Products!B62*1+Products!B62*(-'Price Summary'!B207)</f>
        <v>0</v>
      </c>
      <c r="C208" s="71">
        <f>Products!C62*1+Products!C62*(-'Price Summary'!C207)</f>
        <v>0</v>
      </c>
      <c r="D208" s="71">
        <f>Products!D62*1+Products!D62*(-'Price Summary'!D207)</f>
        <v>0</v>
      </c>
      <c r="E208" s="71">
        <f>Products!E62*1+Products!E62*(-'Price Summary'!E207)</f>
        <v>0</v>
      </c>
      <c r="F208" s="54">
        <f>IF(SUM('Sales History'!B137:E137)=0,0,SUM('(Other Variables)'!B383:E383)/SUM('Sales History'!B137:E137))*1+IF(SUM('Sales History'!B137:E137)=0,0,SUM('(Other Variables)'!B383:E383)/SUM('Sales History'!B137:E137))*(-IF(SUM('(Other Variables)'!B421:E421)=0,0,1-SUM(Industries!B10:E10)/SUM('(Other Variables)'!B421:E421)))</f>
        <v>0</v>
      </c>
      <c r="G208" s="71">
        <f>Products!G62*1+Products!G62*(-'Price Summary'!F207)</f>
        <v>0</v>
      </c>
      <c r="H208" s="71">
        <f>Products!H62*1+Products!H62*(-'Price Summary'!G207)</f>
        <v>0</v>
      </c>
      <c r="I208" s="71">
        <f>Products!I62*1+Products!I62*(-'Price Summary'!H207)</f>
        <v>0</v>
      </c>
      <c r="J208" s="71">
        <f>Products!J62*1+Products!J62*(-'Price Summary'!I207)</f>
        <v>0</v>
      </c>
      <c r="K208" s="54">
        <f>IF(SUM('Sales History'!G137:J137)=0,0,SUM('(Other Variables)'!F383:I383)/SUM('Sales History'!G137:J137))*1+IF(SUM('Sales History'!G137:J137)=0,0,SUM('(Other Variables)'!F383:I383)/SUM('Sales History'!G137:J137))*(-IF(SUM('(Other Variables)'!F421:I421)=0,0,1-SUM(Industries!G10:J10)/SUM('(Other Variables)'!F421:I421)))</f>
        <v>0</v>
      </c>
    </row>
    <row r="209" spans="1:11" ht="12.75" hidden="1" customHeight="1" outlineLevel="1" x14ac:dyDescent="0.2">
      <c r="A209" s="59" t="str">
        <f>"            "&amp;Labels!C95</f>
        <v xml:space="preserve">            Total</v>
      </c>
      <c r="B209" s="60">
        <f>Products!B62*1+Products!B62*(-Products!B76)</f>
        <v>0</v>
      </c>
      <c r="C209" s="60">
        <f>Products!C62*1+Products!C62*(-Products!C76)</f>
        <v>0</v>
      </c>
      <c r="D209" s="60">
        <f>Products!D62*1+Products!D62*(-Products!D76)</f>
        <v>0</v>
      </c>
      <c r="E209" s="60">
        <f>Products!E62*1+Products!E62*(-Products!E76)</f>
        <v>0</v>
      </c>
      <c r="F209" s="61">
        <f>IF(SUM('Sales History'!B137:E137)=0,0,SUM('(Other Variables)'!B383:E383)/SUM('Sales History'!B137:E137))*1+IF(SUM('Sales History'!B137:E137)=0,0,SUM('(Other Variables)'!B383:E383)/SUM('Sales History'!B137:E137))*(-IF(SUM('(Other Variables)'!B383:E383)=0,0,1-SUM(Products!B12:E12)/SUM('(Other Variables)'!B383:E383)))</f>
        <v>0</v>
      </c>
      <c r="G209" s="60">
        <f>Products!G62*1+Products!G62*(-Products!G76)</f>
        <v>0</v>
      </c>
      <c r="H209" s="60">
        <f>Products!H62*1+Products!H62*(-Products!H76)</f>
        <v>0</v>
      </c>
      <c r="I209" s="60">
        <f>Products!I62*1+Products!I62*(-Products!I76)</f>
        <v>0</v>
      </c>
      <c r="J209" s="60">
        <f>Products!J62*1+Products!J62*(-Products!J76)</f>
        <v>0</v>
      </c>
      <c r="K209" s="61">
        <f>IF(SUM('Sales History'!G137:J137)=0,0,SUM('(Other Variables)'!F383:I383)/SUM('Sales History'!G137:J137))*1+IF(SUM('Sales History'!G137:J137)=0,0,SUM('(Other Variables)'!F383:I383)/SUM('Sales History'!G137:J137))*(-IF(SUM('(Other Variables)'!F383:I383)=0,0,1-SUM(Products!G12:J12)/SUM('(Other Variables)'!F383:I383)))</f>
        <v>0</v>
      </c>
    </row>
    <row r="210" spans="1:11" ht="12.75" hidden="1" customHeight="1" outlineLevel="1" x14ac:dyDescent="0.2"/>
    <row r="211" spans="1:11" ht="12.75" hidden="1" customHeight="1" outlineLevel="1" collapsed="1" x14ac:dyDescent="0.2"/>
    <row r="212" spans="1:11" ht="12.75" customHeight="1" collapsed="1" x14ac:dyDescent="0.2"/>
  </sheetData>
  <mergeCells count="8">
    <mergeCell ref="A39:C39"/>
    <mergeCell ref="A126:C126"/>
    <mergeCell ref="A1:D1"/>
    <mergeCell ref="A2:D2"/>
    <mergeCell ref="A3:D3"/>
    <mergeCell ref="A4:D4"/>
    <mergeCell ref="A5:C5"/>
    <mergeCell ref="A35:H35"/>
  </mergeCells>
  <pageMargins left="0.25" right="0.25" top="0.5" bottom="0.5" header="0.5" footer="0.5"/>
  <pageSetup paperSize="9" fitToHeight="32767" orientation="landscape" horizontalDpi="300" verticalDpi="300"/>
  <headerFooter alignWithMargin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K180"/>
  <sheetViews>
    <sheetView zoomScaleNormal="100" workbookViewId="0"/>
  </sheetViews>
  <sheetFormatPr defaultRowHeight="12.75" customHeight="1" outlineLevelRow="1" x14ac:dyDescent="0.2"/>
  <cols>
    <col min="1" max="1" width="16.42578125" customWidth="1"/>
    <col min="2" max="11" width="12.42578125" customWidth="1"/>
  </cols>
  <sheetData>
    <row r="1" spans="1:11" ht="15.75" customHeight="1" x14ac:dyDescent="0.2">
      <c r="A1" s="282" t="str">
        <f>"Sales Plan, "&amp;YEAR('(FnCalls 1)'!A18-1)</f>
        <v>Sales Plan, 2011</v>
      </c>
      <c r="B1" s="282"/>
      <c r="C1" s="282"/>
      <c r="D1" s="282"/>
    </row>
    <row r="2" spans="1:11" ht="15.75" customHeight="1" x14ac:dyDescent="0.2">
      <c r="A2" s="282" t="str">
        <f>'History Input'!F8</f>
        <v>ABC Corp.</v>
      </c>
      <c r="B2" s="282"/>
      <c r="C2" s="282"/>
      <c r="D2" s="282"/>
    </row>
    <row r="3" spans="1:11" ht="15.75" customHeight="1" x14ac:dyDescent="0.2">
      <c r="A3" s="282" t="str">
        <f>"Sales History"</f>
        <v>Sales History</v>
      </c>
      <c r="B3" s="282"/>
      <c r="C3" s="282"/>
      <c r="D3" s="282"/>
    </row>
    <row r="4" spans="1:11" ht="15.75" customHeight="1" x14ac:dyDescent="0.2">
      <c r="A4" s="282" t="str">
        <f>""</f>
        <v/>
      </c>
      <c r="B4" s="282"/>
      <c r="C4" s="282"/>
      <c r="D4" s="282"/>
    </row>
    <row r="5" spans="1:11" ht="12.75" customHeight="1" x14ac:dyDescent="0.2">
      <c r="A5" s="281" t="str">
        <f>"Revenue History"</f>
        <v>Revenue History</v>
      </c>
      <c r="B5" s="281"/>
    </row>
    <row r="6" spans="1:11" ht="12.75" hidden="1" customHeight="1" outlineLevel="1" x14ac:dyDescent="0.2">
      <c r="A6" s="1" t="str">
        <f>" "</f>
        <v xml:space="preserve"> </v>
      </c>
    </row>
    <row r="7" spans="1:11" ht="12.75" hidden="1" customHeight="1" outlineLevel="1" x14ac:dyDescent="0.2">
      <c r="B7" s="9" t="str">
        <f>'(FnCalls 1)'!G6</f>
        <v>Q1 2009</v>
      </c>
      <c r="C7" s="10" t="str">
        <f>'(FnCalls 1)'!G7</f>
        <v>Q2 2009</v>
      </c>
      <c r="D7" s="10" t="str">
        <f>'(FnCalls 1)'!G8</f>
        <v>Q3 2009</v>
      </c>
      <c r="E7" s="10" t="str">
        <f>'(FnCalls 1)'!G9</f>
        <v>Q4 2009</v>
      </c>
      <c r="F7" s="48" t="str">
        <f>'(FnCalls 1)'!H6</f>
        <v>2009</v>
      </c>
      <c r="G7" s="10" t="str">
        <f>'(FnCalls 1)'!G10</f>
        <v>Q1 2010</v>
      </c>
      <c r="H7" s="10" t="str">
        <f>'(FnCalls 1)'!G11</f>
        <v>Q2 2010</v>
      </c>
      <c r="I7" s="10" t="str">
        <f>'(FnCalls 1)'!G12</f>
        <v>Q3 2010</v>
      </c>
      <c r="J7" s="10" t="str">
        <f>'(FnCalls 1)'!G13</f>
        <v>Q4 2010</v>
      </c>
      <c r="K7" s="48" t="str">
        <f>'(FnCalls 1)'!H10</f>
        <v>2010</v>
      </c>
    </row>
    <row r="8" spans="1:11" ht="12.75" hidden="1" customHeight="1" outlineLevel="1" x14ac:dyDescent="0.2">
      <c r="A8" s="49" t="str">
        <f>Labels!B44</f>
        <v>Revenue History</v>
      </c>
      <c r="B8" s="72"/>
      <c r="C8" s="72"/>
      <c r="D8" s="72"/>
      <c r="E8" s="72"/>
      <c r="F8" s="73"/>
      <c r="G8" s="72"/>
      <c r="H8" s="72"/>
      <c r="I8" s="72"/>
      <c r="J8" s="72"/>
      <c r="K8" s="73"/>
    </row>
    <row r="9" spans="1:11" ht="12.75" hidden="1" customHeight="1" outlineLevel="1" x14ac:dyDescent="0.2">
      <c r="A9" s="52" t="str">
        <f>"   "&amp;Labels!B111</f>
        <v xml:space="preserve">   Drill Press</v>
      </c>
      <c r="B9" s="74"/>
      <c r="C9" s="74"/>
      <c r="D9" s="74"/>
      <c r="E9" s="74"/>
      <c r="F9" s="75"/>
      <c r="G9" s="74"/>
      <c r="H9" s="74"/>
      <c r="I9" s="74"/>
      <c r="J9" s="74"/>
      <c r="K9" s="75"/>
    </row>
    <row r="10" spans="1:11" ht="12.75" hidden="1" customHeight="1" outlineLevel="1" x14ac:dyDescent="0.2">
      <c r="A10" s="55" t="str">
        <f>"      "&amp;Labels!B100</f>
        <v xml:space="preserve">      East</v>
      </c>
      <c r="B10" s="76"/>
      <c r="C10" s="76"/>
      <c r="D10" s="76"/>
      <c r="E10" s="76"/>
      <c r="F10" s="75"/>
      <c r="G10" s="76"/>
      <c r="H10" s="76"/>
      <c r="I10" s="76"/>
      <c r="J10" s="76"/>
      <c r="K10" s="75"/>
    </row>
    <row r="11" spans="1:11" ht="12.75" hidden="1" customHeight="1" outlineLevel="1" x14ac:dyDescent="0.2">
      <c r="A11" s="55" t="str">
        <f>"         "&amp;Labels!B92</f>
        <v xml:space="preserve">         Direct</v>
      </c>
      <c r="B11" s="76"/>
      <c r="C11" s="76"/>
      <c r="D11" s="76"/>
      <c r="E11" s="76"/>
      <c r="F11" s="75"/>
      <c r="G11" s="76"/>
      <c r="H11" s="76"/>
      <c r="I11" s="76"/>
      <c r="J11" s="76"/>
      <c r="K11" s="75"/>
    </row>
    <row r="12" spans="1:11" ht="12.75" hidden="1" customHeight="1" outlineLevel="1" x14ac:dyDescent="0.2">
      <c r="A12" s="55" t="str">
        <f>"            "&amp;Labels!B96</f>
        <v xml:space="preserve">            Direct</v>
      </c>
      <c r="B12" s="77">
        <f>'History Input'!F14</f>
        <v>0</v>
      </c>
      <c r="C12" s="77">
        <f>'History Input'!G14</f>
        <v>0</v>
      </c>
      <c r="D12" s="77">
        <f>'History Input'!H14</f>
        <v>0</v>
      </c>
      <c r="E12" s="77">
        <f>'History Input'!I14</f>
        <v>0</v>
      </c>
      <c r="F12" s="75">
        <f>SUM(B12:E12)</f>
        <v>0</v>
      </c>
      <c r="G12" s="77">
        <f>'History Input'!J14</f>
        <v>0</v>
      </c>
      <c r="H12" s="77">
        <f>'History Input'!K14</f>
        <v>0</v>
      </c>
      <c r="I12" s="77">
        <f>'History Input'!L14</f>
        <v>0</v>
      </c>
      <c r="J12" s="77">
        <f>'History Input'!M14</f>
        <v>0</v>
      </c>
      <c r="K12" s="75">
        <f>SUM(G12:J12)</f>
        <v>0</v>
      </c>
    </row>
    <row r="13" spans="1:11" ht="12.75" hidden="1" customHeight="1" outlineLevel="1" x14ac:dyDescent="0.2">
      <c r="A13" s="55" t="str">
        <f>"            "&amp;Labels!B97</f>
        <v xml:space="preserve">            Indirect</v>
      </c>
      <c r="B13" s="77">
        <f>'History Input'!F15</f>
        <v>0</v>
      </c>
      <c r="C13" s="77">
        <f>'History Input'!G15</f>
        <v>0</v>
      </c>
      <c r="D13" s="77">
        <f>'History Input'!H15</f>
        <v>0</v>
      </c>
      <c r="E13" s="77">
        <f>'History Input'!I15</f>
        <v>0</v>
      </c>
      <c r="F13" s="75">
        <f>SUM(B13:E13)</f>
        <v>0</v>
      </c>
      <c r="G13" s="77">
        <f>'History Input'!J15</f>
        <v>0</v>
      </c>
      <c r="H13" s="77">
        <f>'History Input'!K15</f>
        <v>0</v>
      </c>
      <c r="I13" s="77">
        <f>'History Input'!L15</f>
        <v>0</v>
      </c>
      <c r="J13" s="77">
        <f>'History Input'!M15</f>
        <v>0</v>
      </c>
      <c r="K13" s="75">
        <f>SUM(G13:J13)</f>
        <v>0</v>
      </c>
    </row>
    <row r="14" spans="1:11" ht="12.75" hidden="1" customHeight="1" outlineLevel="1" x14ac:dyDescent="0.2">
      <c r="A14" s="55" t="str">
        <f>"            "&amp;Labels!C95</f>
        <v xml:space="preserve">            Total</v>
      </c>
      <c r="B14" s="76">
        <f>SUM(B12:B13)</f>
        <v>0</v>
      </c>
      <c r="C14" s="76">
        <f>SUM(C12:C13)</f>
        <v>0</v>
      </c>
      <c r="D14" s="76">
        <f>SUM(D12:D13)</f>
        <v>0</v>
      </c>
      <c r="E14" s="76">
        <f>SUM(E12:E13)</f>
        <v>0</v>
      </c>
      <c r="F14" s="75">
        <f>SUM(B14:E14)</f>
        <v>0</v>
      </c>
      <c r="G14" s="76">
        <f>SUM(G12:G13)</f>
        <v>0</v>
      </c>
      <c r="H14" s="76">
        <f>SUM(H12:H13)</f>
        <v>0</v>
      </c>
      <c r="I14" s="76">
        <f>SUM(I12:I13)</f>
        <v>0</v>
      </c>
      <c r="J14" s="76">
        <f>SUM(J12:J13)</f>
        <v>0</v>
      </c>
      <c r="K14" s="75">
        <f>SUM(G14:J14)</f>
        <v>0</v>
      </c>
    </row>
    <row r="15" spans="1:11" ht="12.75" hidden="1" customHeight="1" outlineLevel="1" x14ac:dyDescent="0.2">
      <c r="A15" s="55" t="str">
        <f>"         "&amp;Labels!B93</f>
        <v xml:space="preserve">         Indirect</v>
      </c>
      <c r="B15" s="76"/>
      <c r="C15" s="76"/>
      <c r="D15" s="76"/>
      <c r="E15" s="76"/>
      <c r="F15" s="75"/>
      <c r="G15" s="76"/>
      <c r="H15" s="76"/>
      <c r="I15" s="76"/>
      <c r="J15" s="76"/>
      <c r="K15" s="75"/>
    </row>
    <row r="16" spans="1:11" ht="12.75" hidden="1" customHeight="1" outlineLevel="1" x14ac:dyDescent="0.2">
      <c r="A16" s="55" t="str">
        <f>"            "&amp;Labels!B96</f>
        <v xml:space="preserve">            Direct</v>
      </c>
      <c r="B16" s="77">
        <f>'History Input'!F16</f>
        <v>0</v>
      </c>
      <c r="C16" s="77">
        <f>'History Input'!G16</f>
        <v>0</v>
      </c>
      <c r="D16" s="77">
        <f>'History Input'!H16</f>
        <v>0</v>
      </c>
      <c r="E16" s="77">
        <f>'History Input'!I16</f>
        <v>0</v>
      </c>
      <c r="F16" s="75">
        <f t="shared" ref="F16:F21" si="0">SUM(B16:E16)</f>
        <v>0</v>
      </c>
      <c r="G16" s="77">
        <f>'History Input'!J16</f>
        <v>0</v>
      </c>
      <c r="H16" s="77">
        <f>'History Input'!K16</f>
        <v>0</v>
      </c>
      <c r="I16" s="77">
        <f>'History Input'!L16</f>
        <v>0</v>
      </c>
      <c r="J16" s="77">
        <f>'History Input'!M16</f>
        <v>0</v>
      </c>
      <c r="K16" s="75">
        <f t="shared" ref="K16:K21" si="1">SUM(G16:J16)</f>
        <v>0</v>
      </c>
    </row>
    <row r="17" spans="1:11" ht="12.75" hidden="1" customHeight="1" outlineLevel="1" x14ac:dyDescent="0.2">
      <c r="A17" s="55" t="str">
        <f>"            "&amp;Labels!B97</f>
        <v xml:space="preserve">            Indirect</v>
      </c>
      <c r="B17" s="77">
        <f>'History Input'!F17</f>
        <v>0</v>
      </c>
      <c r="C17" s="77">
        <f>'History Input'!G17</f>
        <v>0</v>
      </c>
      <c r="D17" s="77">
        <f>'History Input'!H17</f>
        <v>0</v>
      </c>
      <c r="E17" s="77">
        <f>'History Input'!I17</f>
        <v>0</v>
      </c>
      <c r="F17" s="75">
        <f t="shared" si="0"/>
        <v>0</v>
      </c>
      <c r="G17" s="77">
        <f>'History Input'!J17</f>
        <v>0</v>
      </c>
      <c r="H17" s="77">
        <f>'History Input'!K17</f>
        <v>0</v>
      </c>
      <c r="I17" s="77">
        <f>'History Input'!L17</f>
        <v>0</v>
      </c>
      <c r="J17" s="77">
        <f>'History Input'!M17</f>
        <v>0</v>
      </c>
      <c r="K17" s="75">
        <f t="shared" si="1"/>
        <v>0</v>
      </c>
    </row>
    <row r="18" spans="1:11" ht="12.75" hidden="1" customHeight="1" outlineLevel="1" x14ac:dyDescent="0.2">
      <c r="A18" s="55" t="str">
        <f>"            "&amp;Labels!C95</f>
        <v xml:space="preserve">            Total</v>
      </c>
      <c r="B18" s="76">
        <f>SUM(B16:B17)</f>
        <v>0</v>
      </c>
      <c r="C18" s="76">
        <f>SUM(C16:C17)</f>
        <v>0</v>
      </c>
      <c r="D18" s="76">
        <f>SUM(D16:D17)</f>
        <v>0</v>
      </c>
      <c r="E18" s="76">
        <f>SUM(E16:E17)</f>
        <v>0</v>
      </c>
      <c r="F18" s="75">
        <f t="shared" si="0"/>
        <v>0</v>
      </c>
      <c r="G18" s="76">
        <f>SUM(G16:G17)</f>
        <v>0</v>
      </c>
      <c r="H18" s="76">
        <f>SUM(H16:H17)</f>
        <v>0</v>
      </c>
      <c r="I18" s="76">
        <f>SUM(I16:I17)</f>
        <v>0</v>
      </c>
      <c r="J18" s="76">
        <f>SUM(J16:J17)</f>
        <v>0</v>
      </c>
      <c r="K18" s="75">
        <f t="shared" si="1"/>
        <v>0</v>
      </c>
    </row>
    <row r="19" spans="1:11" ht="12.75" hidden="1" customHeight="1" outlineLevel="1" x14ac:dyDescent="0.2">
      <c r="A19" s="55" t="str">
        <f>"         "&amp;Labels!C91</f>
        <v xml:space="preserve">         Total</v>
      </c>
      <c r="B19" s="76">
        <f>SUM(B14,B18)</f>
        <v>0</v>
      </c>
      <c r="C19" s="76">
        <f>SUM(C14,C18)</f>
        <v>0</v>
      </c>
      <c r="D19" s="76">
        <f>SUM(D14,D18)</f>
        <v>0</v>
      </c>
      <c r="E19" s="76">
        <f>SUM(E14,E18)</f>
        <v>0</v>
      </c>
      <c r="F19" s="75">
        <f t="shared" si="0"/>
        <v>0</v>
      </c>
      <c r="G19" s="76">
        <f>SUM(G14,G18)</f>
        <v>0</v>
      </c>
      <c r="H19" s="76">
        <f>SUM(H14,H18)</f>
        <v>0</v>
      </c>
      <c r="I19" s="76">
        <f>SUM(I14,I18)</f>
        <v>0</v>
      </c>
      <c r="J19" s="76">
        <f>SUM(J14,J18)</f>
        <v>0</v>
      </c>
      <c r="K19" s="75">
        <f t="shared" si="1"/>
        <v>0</v>
      </c>
    </row>
    <row r="20" spans="1:11" ht="12.75" hidden="1" customHeight="1" outlineLevel="1" x14ac:dyDescent="0.2">
      <c r="A20" s="55" t="str">
        <f>"            "&amp;Labels!B96</f>
        <v xml:space="preserve">            Direct</v>
      </c>
      <c r="B20" s="77">
        <f t="shared" ref="B20:E22" si="2">SUM(B12,B16)</f>
        <v>0</v>
      </c>
      <c r="C20" s="77">
        <f t="shared" si="2"/>
        <v>0</v>
      </c>
      <c r="D20" s="77">
        <f t="shared" si="2"/>
        <v>0</v>
      </c>
      <c r="E20" s="77">
        <f t="shared" si="2"/>
        <v>0</v>
      </c>
      <c r="F20" s="75">
        <f t="shared" si="0"/>
        <v>0</v>
      </c>
      <c r="G20" s="77">
        <f t="shared" ref="G20:J22" si="3">SUM(G12,G16)</f>
        <v>0</v>
      </c>
      <c r="H20" s="77">
        <f t="shared" si="3"/>
        <v>0</v>
      </c>
      <c r="I20" s="77">
        <f t="shared" si="3"/>
        <v>0</v>
      </c>
      <c r="J20" s="77">
        <f t="shared" si="3"/>
        <v>0</v>
      </c>
      <c r="K20" s="75">
        <f t="shared" si="1"/>
        <v>0</v>
      </c>
    </row>
    <row r="21" spans="1:11" ht="12.75" hidden="1" customHeight="1" outlineLevel="1" x14ac:dyDescent="0.2">
      <c r="A21" s="55" t="str">
        <f>"            "&amp;Labels!B97</f>
        <v xml:space="preserve">            Indirect</v>
      </c>
      <c r="B21" s="77">
        <f t="shared" si="2"/>
        <v>0</v>
      </c>
      <c r="C21" s="77">
        <f t="shared" si="2"/>
        <v>0</v>
      </c>
      <c r="D21" s="77">
        <f t="shared" si="2"/>
        <v>0</v>
      </c>
      <c r="E21" s="77">
        <f t="shared" si="2"/>
        <v>0</v>
      </c>
      <c r="F21" s="75">
        <f t="shared" si="0"/>
        <v>0</v>
      </c>
      <c r="G21" s="77">
        <f t="shared" si="3"/>
        <v>0</v>
      </c>
      <c r="H21" s="77">
        <f t="shared" si="3"/>
        <v>0</v>
      </c>
      <c r="I21" s="77">
        <f t="shared" si="3"/>
        <v>0</v>
      </c>
      <c r="J21" s="77">
        <f t="shared" si="3"/>
        <v>0</v>
      </c>
      <c r="K21" s="75">
        <f t="shared" si="1"/>
        <v>0</v>
      </c>
    </row>
    <row r="22" spans="1:11" ht="12.75" hidden="1" customHeight="1" outlineLevel="1" x14ac:dyDescent="0.2">
      <c r="A22" s="55" t="str">
        <f>"            "&amp;Labels!C95</f>
        <v xml:space="preserve">            Total</v>
      </c>
      <c r="B22" s="76">
        <f t="shared" si="2"/>
        <v>0</v>
      </c>
      <c r="C22" s="76">
        <f t="shared" si="2"/>
        <v>0</v>
      </c>
      <c r="D22" s="76">
        <f t="shared" si="2"/>
        <v>0</v>
      </c>
      <c r="E22" s="76">
        <f t="shared" si="2"/>
        <v>0</v>
      </c>
      <c r="F22" s="75">
        <f>SUM(B19:E19)</f>
        <v>0</v>
      </c>
      <c r="G22" s="76">
        <f t="shared" si="3"/>
        <v>0</v>
      </c>
      <c r="H22" s="76">
        <f t="shared" si="3"/>
        <v>0</v>
      </c>
      <c r="I22" s="76">
        <f t="shared" si="3"/>
        <v>0</v>
      </c>
      <c r="J22" s="76">
        <f t="shared" si="3"/>
        <v>0</v>
      </c>
      <c r="K22" s="75">
        <f>SUM(G19:J19)</f>
        <v>0</v>
      </c>
    </row>
    <row r="23" spans="1:11" ht="12.75" hidden="1" customHeight="1" outlineLevel="1" x14ac:dyDescent="0.2">
      <c r="A23" s="55" t="str">
        <f>"      "&amp;Labels!B101</f>
        <v xml:space="preserve">      West</v>
      </c>
      <c r="B23" s="76"/>
      <c r="C23" s="76"/>
      <c r="D23" s="76"/>
      <c r="E23" s="76"/>
      <c r="F23" s="75"/>
      <c r="G23" s="76"/>
      <c r="H23" s="76"/>
      <c r="I23" s="76"/>
      <c r="J23" s="76"/>
      <c r="K23" s="75"/>
    </row>
    <row r="24" spans="1:11" ht="12.75" hidden="1" customHeight="1" outlineLevel="1" x14ac:dyDescent="0.2">
      <c r="A24" s="55" t="str">
        <f>"         "&amp;Labels!B92</f>
        <v xml:space="preserve">         Direct</v>
      </c>
      <c r="B24" s="76"/>
      <c r="C24" s="76"/>
      <c r="D24" s="76"/>
      <c r="E24" s="76"/>
      <c r="F24" s="75"/>
      <c r="G24" s="76"/>
      <c r="H24" s="76"/>
      <c r="I24" s="76"/>
      <c r="J24" s="76"/>
      <c r="K24" s="75"/>
    </row>
    <row r="25" spans="1:11" ht="12.75" hidden="1" customHeight="1" outlineLevel="1" x14ac:dyDescent="0.2">
      <c r="A25" s="55" t="str">
        <f>"            "&amp;Labels!B96</f>
        <v xml:space="preserve">            Direct</v>
      </c>
      <c r="B25" s="77">
        <f>'History Input'!F18</f>
        <v>0</v>
      </c>
      <c r="C25" s="77">
        <f>'History Input'!G18</f>
        <v>0</v>
      </c>
      <c r="D25" s="77">
        <f>'History Input'!H18</f>
        <v>0</v>
      </c>
      <c r="E25" s="77">
        <f>'History Input'!I18</f>
        <v>0</v>
      </c>
      <c r="F25" s="75">
        <f>SUM(B25:E25)</f>
        <v>0</v>
      </c>
      <c r="G25" s="77">
        <f>'History Input'!J18</f>
        <v>0</v>
      </c>
      <c r="H25" s="77">
        <f>'History Input'!K18</f>
        <v>0</v>
      </c>
      <c r="I25" s="77">
        <f>'History Input'!L18</f>
        <v>0</v>
      </c>
      <c r="J25" s="77">
        <f>'History Input'!M18</f>
        <v>0</v>
      </c>
      <c r="K25" s="75">
        <f>SUM(G25:J25)</f>
        <v>0</v>
      </c>
    </row>
    <row r="26" spans="1:11" ht="12.75" hidden="1" customHeight="1" outlineLevel="1" x14ac:dyDescent="0.2">
      <c r="A26" s="55" t="str">
        <f>"            "&amp;Labels!B97</f>
        <v xml:space="preserve">            Indirect</v>
      </c>
      <c r="B26" s="77">
        <f>'History Input'!F19</f>
        <v>0</v>
      </c>
      <c r="C26" s="77">
        <f>'History Input'!G19</f>
        <v>0</v>
      </c>
      <c r="D26" s="77">
        <f>'History Input'!H19</f>
        <v>0</v>
      </c>
      <c r="E26" s="77">
        <f>'History Input'!I19</f>
        <v>0</v>
      </c>
      <c r="F26" s="75">
        <f>SUM(B26:E26)</f>
        <v>0</v>
      </c>
      <c r="G26" s="77">
        <f>'History Input'!J19</f>
        <v>0</v>
      </c>
      <c r="H26" s="77">
        <f>'History Input'!K19</f>
        <v>0</v>
      </c>
      <c r="I26" s="77">
        <f>'History Input'!L19</f>
        <v>0</v>
      </c>
      <c r="J26" s="77">
        <f>'History Input'!M19</f>
        <v>0</v>
      </c>
      <c r="K26" s="75">
        <f>SUM(G26:J26)</f>
        <v>0</v>
      </c>
    </row>
    <row r="27" spans="1:11" ht="12.75" hidden="1" customHeight="1" outlineLevel="1" x14ac:dyDescent="0.2">
      <c r="A27" s="55" t="str">
        <f>"            "&amp;Labels!C95</f>
        <v xml:space="preserve">            Total</v>
      </c>
      <c r="B27" s="76">
        <f>SUM(B25:B26)</f>
        <v>0</v>
      </c>
      <c r="C27" s="76">
        <f>SUM(C25:C26)</f>
        <v>0</v>
      </c>
      <c r="D27" s="76">
        <f>SUM(D25:D26)</f>
        <v>0</v>
      </c>
      <c r="E27" s="76">
        <f>SUM(E25:E26)</f>
        <v>0</v>
      </c>
      <c r="F27" s="75">
        <f>SUM(B27:E27)</f>
        <v>0</v>
      </c>
      <c r="G27" s="76">
        <f>SUM(G25:G26)</f>
        <v>0</v>
      </c>
      <c r="H27" s="76">
        <f>SUM(H25:H26)</f>
        <v>0</v>
      </c>
      <c r="I27" s="76">
        <f>SUM(I25:I26)</f>
        <v>0</v>
      </c>
      <c r="J27" s="76">
        <f>SUM(J25:J26)</f>
        <v>0</v>
      </c>
      <c r="K27" s="75">
        <f>SUM(G27:J27)</f>
        <v>0</v>
      </c>
    </row>
    <row r="28" spans="1:11" ht="12.75" hidden="1" customHeight="1" outlineLevel="1" x14ac:dyDescent="0.2">
      <c r="A28" s="55" t="str">
        <f>"         "&amp;Labels!B93</f>
        <v xml:space="preserve">         Indirect</v>
      </c>
      <c r="B28" s="76"/>
      <c r="C28" s="76"/>
      <c r="D28" s="76"/>
      <c r="E28" s="76"/>
      <c r="F28" s="75"/>
      <c r="G28" s="76"/>
      <c r="H28" s="76"/>
      <c r="I28" s="76"/>
      <c r="J28" s="76"/>
      <c r="K28" s="75"/>
    </row>
    <row r="29" spans="1:11" ht="12.75" hidden="1" customHeight="1" outlineLevel="1" x14ac:dyDescent="0.2">
      <c r="A29" s="55" t="str">
        <f>"            "&amp;Labels!B96</f>
        <v xml:space="preserve">            Direct</v>
      </c>
      <c r="B29" s="77">
        <f>'History Input'!F20</f>
        <v>0</v>
      </c>
      <c r="C29" s="77">
        <f>'History Input'!G20</f>
        <v>0</v>
      </c>
      <c r="D29" s="77">
        <f>'History Input'!H20</f>
        <v>0</v>
      </c>
      <c r="E29" s="77">
        <f>'History Input'!I20</f>
        <v>0</v>
      </c>
      <c r="F29" s="75">
        <f t="shared" ref="F29:F34" si="4">SUM(B29:E29)</f>
        <v>0</v>
      </c>
      <c r="G29" s="77">
        <f>'History Input'!J20</f>
        <v>0</v>
      </c>
      <c r="H29" s="77">
        <f>'History Input'!K20</f>
        <v>0</v>
      </c>
      <c r="I29" s="77">
        <f>'History Input'!L20</f>
        <v>0</v>
      </c>
      <c r="J29" s="77">
        <f>'History Input'!M20</f>
        <v>0</v>
      </c>
      <c r="K29" s="75">
        <f t="shared" ref="K29:K34" si="5">SUM(G29:J29)</f>
        <v>0</v>
      </c>
    </row>
    <row r="30" spans="1:11" ht="12.75" hidden="1" customHeight="1" outlineLevel="1" x14ac:dyDescent="0.2">
      <c r="A30" s="55" t="str">
        <f>"            "&amp;Labels!B97</f>
        <v xml:space="preserve">            Indirect</v>
      </c>
      <c r="B30" s="77">
        <f>'History Input'!F21</f>
        <v>0</v>
      </c>
      <c r="C30" s="77">
        <f>'History Input'!G21</f>
        <v>0</v>
      </c>
      <c r="D30" s="77">
        <f>'History Input'!H21</f>
        <v>0</v>
      </c>
      <c r="E30" s="77">
        <f>'History Input'!I21</f>
        <v>0</v>
      </c>
      <c r="F30" s="75">
        <f t="shared" si="4"/>
        <v>0</v>
      </c>
      <c r="G30" s="77">
        <f>'History Input'!J21</f>
        <v>0</v>
      </c>
      <c r="H30" s="77">
        <f>'History Input'!K21</f>
        <v>0</v>
      </c>
      <c r="I30" s="77">
        <f>'History Input'!L21</f>
        <v>0</v>
      </c>
      <c r="J30" s="77">
        <f>'History Input'!M21</f>
        <v>0</v>
      </c>
      <c r="K30" s="75">
        <f t="shared" si="5"/>
        <v>0</v>
      </c>
    </row>
    <row r="31" spans="1:11" ht="12.75" hidden="1" customHeight="1" outlineLevel="1" x14ac:dyDescent="0.2">
      <c r="A31" s="55" t="str">
        <f>"            "&amp;Labels!C95</f>
        <v xml:space="preserve">            Total</v>
      </c>
      <c r="B31" s="76">
        <f>SUM(B29:B30)</f>
        <v>0</v>
      </c>
      <c r="C31" s="76">
        <f>SUM(C29:C30)</f>
        <v>0</v>
      </c>
      <c r="D31" s="76">
        <f>SUM(D29:D30)</f>
        <v>0</v>
      </c>
      <c r="E31" s="76">
        <f>SUM(E29:E30)</f>
        <v>0</v>
      </c>
      <c r="F31" s="75">
        <f t="shared" si="4"/>
        <v>0</v>
      </c>
      <c r="G31" s="76">
        <f>SUM(G29:G30)</f>
        <v>0</v>
      </c>
      <c r="H31" s="76">
        <f>SUM(H29:H30)</f>
        <v>0</v>
      </c>
      <c r="I31" s="76">
        <f>SUM(I29:I30)</f>
        <v>0</v>
      </c>
      <c r="J31" s="76">
        <f>SUM(J29:J30)</f>
        <v>0</v>
      </c>
      <c r="K31" s="75">
        <f t="shared" si="5"/>
        <v>0</v>
      </c>
    </row>
    <row r="32" spans="1:11" ht="12.75" hidden="1" customHeight="1" outlineLevel="1" x14ac:dyDescent="0.2">
      <c r="A32" s="55" t="str">
        <f>"         "&amp;Labels!C91</f>
        <v xml:space="preserve">         Total</v>
      </c>
      <c r="B32" s="76">
        <f>SUM(B27,B31)</f>
        <v>0</v>
      </c>
      <c r="C32" s="76">
        <f>SUM(C27,C31)</f>
        <v>0</v>
      </c>
      <c r="D32" s="76">
        <f>SUM(D27,D31)</f>
        <v>0</v>
      </c>
      <c r="E32" s="76">
        <f>SUM(E27,E31)</f>
        <v>0</v>
      </c>
      <c r="F32" s="75">
        <f t="shared" si="4"/>
        <v>0</v>
      </c>
      <c r="G32" s="76">
        <f>SUM(G27,G31)</f>
        <v>0</v>
      </c>
      <c r="H32" s="76">
        <f>SUM(H27,H31)</f>
        <v>0</v>
      </c>
      <c r="I32" s="76">
        <f>SUM(I27,I31)</f>
        <v>0</v>
      </c>
      <c r="J32" s="76">
        <f>SUM(J27,J31)</f>
        <v>0</v>
      </c>
      <c r="K32" s="75">
        <f t="shared" si="5"/>
        <v>0</v>
      </c>
    </row>
    <row r="33" spans="1:11" ht="12.75" hidden="1" customHeight="1" outlineLevel="1" x14ac:dyDescent="0.2">
      <c r="A33" s="55" t="str">
        <f>"            "&amp;Labels!B96</f>
        <v xml:space="preserve">            Direct</v>
      </c>
      <c r="B33" s="77">
        <f t="shared" ref="B33:E35" si="6">SUM(B25,B29)</f>
        <v>0</v>
      </c>
      <c r="C33" s="77">
        <f t="shared" si="6"/>
        <v>0</v>
      </c>
      <c r="D33" s="77">
        <f t="shared" si="6"/>
        <v>0</v>
      </c>
      <c r="E33" s="77">
        <f t="shared" si="6"/>
        <v>0</v>
      </c>
      <c r="F33" s="75">
        <f t="shared" si="4"/>
        <v>0</v>
      </c>
      <c r="G33" s="77">
        <f t="shared" ref="G33:J35" si="7">SUM(G25,G29)</f>
        <v>0</v>
      </c>
      <c r="H33" s="77">
        <f t="shared" si="7"/>
        <v>0</v>
      </c>
      <c r="I33" s="77">
        <f t="shared" si="7"/>
        <v>0</v>
      </c>
      <c r="J33" s="77">
        <f t="shared" si="7"/>
        <v>0</v>
      </c>
      <c r="K33" s="75">
        <f t="shared" si="5"/>
        <v>0</v>
      </c>
    </row>
    <row r="34" spans="1:11" ht="12.75" hidden="1" customHeight="1" outlineLevel="1" x14ac:dyDescent="0.2">
      <c r="A34" s="55" t="str">
        <f>"            "&amp;Labels!B97</f>
        <v xml:space="preserve">            Indirect</v>
      </c>
      <c r="B34" s="77">
        <f t="shared" si="6"/>
        <v>0</v>
      </c>
      <c r="C34" s="77">
        <f t="shared" si="6"/>
        <v>0</v>
      </c>
      <c r="D34" s="77">
        <f t="shared" si="6"/>
        <v>0</v>
      </c>
      <c r="E34" s="77">
        <f t="shared" si="6"/>
        <v>0</v>
      </c>
      <c r="F34" s="75">
        <f t="shared" si="4"/>
        <v>0</v>
      </c>
      <c r="G34" s="77">
        <f t="shared" si="7"/>
        <v>0</v>
      </c>
      <c r="H34" s="77">
        <f t="shared" si="7"/>
        <v>0</v>
      </c>
      <c r="I34" s="77">
        <f t="shared" si="7"/>
        <v>0</v>
      </c>
      <c r="J34" s="77">
        <f t="shared" si="7"/>
        <v>0</v>
      </c>
      <c r="K34" s="75">
        <f t="shared" si="5"/>
        <v>0</v>
      </c>
    </row>
    <row r="35" spans="1:11" ht="12.75" hidden="1" customHeight="1" outlineLevel="1" x14ac:dyDescent="0.2">
      <c r="A35" s="55" t="str">
        <f>"            "&amp;Labels!C95</f>
        <v xml:space="preserve">            Total</v>
      </c>
      <c r="B35" s="76">
        <f t="shared" si="6"/>
        <v>0</v>
      </c>
      <c r="C35" s="76">
        <f t="shared" si="6"/>
        <v>0</v>
      </c>
      <c r="D35" s="76">
        <f t="shared" si="6"/>
        <v>0</v>
      </c>
      <c r="E35" s="76">
        <f t="shared" si="6"/>
        <v>0</v>
      </c>
      <c r="F35" s="75">
        <f>SUM(B32:E32)</f>
        <v>0</v>
      </c>
      <c r="G35" s="76">
        <f t="shared" si="7"/>
        <v>0</v>
      </c>
      <c r="H35" s="76">
        <f t="shared" si="7"/>
        <v>0</v>
      </c>
      <c r="I35" s="76">
        <f t="shared" si="7"/>
        <v>0</v>
      </c>
      <c r="J35" s="76">
        <f t="shared" si="7"/>
        <v>0</v>
      </c>
      <c r="K35" s="75">
        <f>SUM(G32:J32)</f>
        <v>0</v>
      </c>
    </row>
    <row r="36" spans="1:11" ht="12.75" hidden="1" customHeight="1" outlineLevel="1" x14ac:dyDescent="0.2">
      <c r="A36" s="52" t="str">
        <f>"      "&amp;Labels!C99</f>
        <v xml:space="preserve">      Total</v>
      </c>
      <c r="B36" s="74">
        <f>SUM(B19,B32)</f>
        <v>0</v>
      </c>
      <c r="C36" s="74">
        <f>SUM(C19,C32)</f>
        <v>0</v>
      </c>
      <c r="D36" s="74">
        <f>SUM(D19,D32)</f>
        <v>0</v>
      </c>
      <c r="E36" s="74">
        <f>SUM(E19,E32)</f>
        <v>0</v>
      </c>
      <c r="F36" s="75">
        <f>SUM(B36:E36)</f>
        <v>0</v>
      </c>
      <c r="G36" s="74">
        <f>SUM(G19,G32)</f>
        <v>0</v>
      </c>
      <c r="H36" s="74">
        <f>SUM(H19,H32)</f>
        <v>0</v>
      </c>
      <c r="I36" s="74">
        <f>SUM(I19,I32)</f>
        <v>0</v>
      </c>
      <c r="J36" s="74">
        <f>SUM(J19,J32)</f>
        <v>0</v>
      </c>
      <c r="K36" s="75">
        <f>SUM(G36:J36)</f>
        <v>0</v>
      </c>
    </row>
    <row r="37" spans="1:11" ht="12.75" hidden="1" customHeight="1" outlineLevel="1" x14ac:dyDescent="0.2">
      <c r="A37" s="55" t="str">
        <f>"         "&amp;Labels!B92</f>
        <v xml:space="preserve">         Direct</v>
      </c>
      <c r="B37" s="76"/>
      <c r="C37" s="76"/>
      <c r="D37" s="76"/>
      <c r="E37" s="76"/>
      <c r="F37" s="75"/>
      <c r="G37" s="76"/>
      <c r="H37" s="76"/>
      <c r="I37" s="76"/>
      <c r="J37" s="76"/>
      <c r="K37" s="75"/>
    </row>
    <row r="38" spans="1:11" ht="12.75" hidden="1" customHeight="1" outlineLevel="1" x14ac:dyDescent="0.2">
      <c r="A38" s="55" t="str">
        <f>"            "&amp;Labels!B96</f>
        <v xml:space="preserve">            Direct</v>
      </c>
      <c r="B38" s="77">
        <f t="shared" ref="B38:E40" si="8">SUM(B12,B25)</f>
        <v>0</v>
      </c>
      <c r="C38" s="77">
        <f t="shared" si="8"/>
        <v>0</v>
      </c>
      <c r="D38" s="77">
        <f t="shared" si="8"/>
        <v>0</v>
      </c>
      <c r="E38" s="77">
        <f t="shared" si="8"/>
        <v>0</v>
      </c>
      <c r="F38" s="75">
        <f>SUM(B38:E38)</f>
        <v>0</v>
      </c>
      <c r="G38" s="77">
        <f t="shared" ref="G38:J40" si="9">SUM(G12,G25)</f>
        <v>0</v>
      </c>
      <c r="H38" s="77">
        <f t="shared" si="9"/>
        <v>0</v>
      </c>
      <c r="I38" s="77">
        <f t="shared" si="9"/>
        <v>0</v>
      </c>
      <c r="J38" s="77">
        <f t="shared" si="9"/>
        <v>0</v>
      </c>
      <c r="K38" s="75">
        <f>SUM(G38:J38)</f>
        <v>0</v>
      </c>
    </row>
    <row r="39" spans="1:11" ht="12.75" hidden="1" customHeight="1" outlineLevel="1" x14ac:dyDescent="0.2">
      <c r="A39" s="55" t="str">
        <f>"            "&amp;Labels!B97</f>
        <v xml:space="preserve">            Indirect</v>
      </c>
      <c r="B39" s="77">
        <f t="shared" si="8"/>
        <v>0</v>
      </c>
      <c r="C39" s="77">
        <f t="shared" si="8"/>
        <v>0</v>
      </c>
      <c r="D39" s="77">
        <f t="shared" si="8"/>
        <v>0</v>
      </c>
      <c r="E39" s="77">
        <f t="shared" si="8"/>
        <v>0</v>
      </c>
      <c r="F39" s="75">
        <f>SUM(B39:E39)</f>
        <v>0</v>
      </c>
      <c r="G39" s="77">
        <f t="shared" si="9"/>
        <v>0</v>
      </c>
      <c r="H39" s="77">
        <f t="shared" si="9"/>
        <v>0</v>
      </c>
      <c r="I39" s="77">
        <f t="shared" si="9"/>
        <v>0</v>
      </c>
      <c r="J39" s="77">
        <f t="shared" si="9"/>
        <v>0</v>
      </c>
      <c r="K39" s="75">
        <f>SUM(G39:J39)</f>
        <v>0</v>
      </c>
    </row>
    <row r="40" spans="1:11" ht="12.75" hidden="1" customHeight="1" outlineLevel="1" x14ac:dyDescent="0.2">
      <c r="A40" s="55" t="str">
        <f>"            "&amp;Labels!C95</f>
        <v xml:space="preserve">            Total</v>
      </c>
      <c r="B40" s="76">
        <f t="shared" si="8"/>
        <v>0</v>
      </c>
      <c r="C40" s="76">
        <f t="shared" si="8"/>
        <v>0</v>
      </c>
      <c r="D40" s="76">
        <f t="shared" si="8"/>
        <v>0</v>
      </c>
      <c r="E40" s="76">
        <f t="shared" si="8"/>
        <v>0</v>
      </c>
      <c r="F40" s="75">
        <f>SUM(B40:E40)</f>
        <v>0</v>
      </c>
      <c r="G40" s="76">
        <f t="shared" si="9"/>
        <v>0</v>
      </c>
      <c r="H40" s="76">
        <f t="shared" si="9"/>
        <v>0</v>
      </c>
      <c r="I40" s="76">
        <f t="shared" si="9"/>
        <v>0</v>
      </c>
      <c r="J40" s="76">
        <f t="shared" si="9"/>
        <v>0</v>
      </c>
      <c r="K40" s="75">
        <f>SUM(G40:J40)</f>
        <v>0</v>
      </c>
    </row>
    <row r="41" spans="1:11" ht="12.75" hidden="1" customHeight="1" outlineLevel="1" x14ac:dyDescent="0.2">
      <c r="A41" s="55" t="str">
        <f>"         "&amp;Labels!B93</f>
        <v xml:space="preserve">         Indirect</v>
      </c>
      <c r="B41" s="76"/>
      <c r="C41" s="76"/>
      <c r="D41" s="76"/>
      <c r="E41" s="76"/>
      <c r="F41" s="75"/>
      <c r="G41" s="76"/>
      <c r="H41" s="76"/>
      <c r="I41" s="76"/>
      <c r="J41" s="76"/>
      <c r="K41" s="75"/>
    </row>
    <row r="42" spans="1:11" ht="12.75" hidden="1" customHeight="1" outlineLevel="1" x14ac:dyDescent="0.2">
      <c r="A42" s="55" t="str">
        <f>"            "&amp;Labels!B96</f>
        <v xml:space="preserve">            Direct</v>
      </c>
      <c r="B42" s="77">
        <f t="shared" ref="B42:E47" si="10">SUM(B16,B29)</f>
        <v>0</v>
      </c>
      <c r="C42" s="77">
        <f t="shared" si="10"/>
        <v>0</v>
      </c>
      <c r="D42" s="77">
        <f t="shared" si="10"/>
        <v>0</v>
      </c>
      <c r="E42" s="77">
        <f t="shared" si="10"/>
        <v>0</v>
      </c>
      <c r="F42" s="75">
        <f>SUM(B42:E42)</f>
        <v>0</v>
      </c>
      <c r="G42" s="77">
        <f t="shared" ref="G42:J47" si="11">SUM(G16,G29)</f>
        <v>0</v>
      </c>
      <c r="H42" s="77">
        <f t="shared" si="11"/>
        <v>0</v>
      </c>
      <c r="I42" s="77">
        <f t="shared" si="11"/>
        <v>0</v>
      </c>
      <c r="J42" s="77">
        <f t="shared" si="11"/>
        <v>0</v>
      </c>
      <c r="K42" s="75">
        <f>SUM(G42:J42)</f>
        <v>0</v>
      </c>
    </row>
    <row r="43" spans="1:11" ht="12.75" hidden="1" customHeight="1" outlineLevel="1" x14ac:dyDescent="0.2">
      <c r="A43" s="55" t="str">
        <f>"            "&amp;Labels!B97</f>
        <v xml:space="preserve">            Indirect</v>
      </c>
      <c r="B43" s="77">
        <f t="shared" si="10"/>
        <v>0</v>
      </c>
      <c r="C43" s="77">
        <f t="shared" si="10"/>
        <v>0</v>
      </c>
      <c r="D43" s="77">
        <f t="shared" si="10"/>
        <v>0</v>
      </c>
      <c r="E43" s="77">
        <f t="shared" si="10"/>
        <v>0</v>
      </c>
      <c r="F43" s="75">
        <f>SUM(B43:E43)</f>
        <v>0</v>
      </c>
      <c r="G43" s="77">
        <f t="shared" si="11"/>
        <v>0</v>
      </c>
      <c r="H43" s="77">
        <f t="shared" si="11"/>
        <v>0</v>
      </c>
      <c r="I43" s="77">
        <f t="shared" si="11"/>
        <v>0</v>
      </c>
      <c r="J43" s="77">
        <f t="shared" si="11"/>
        <v>0</v>
      </c>
      <c r="K43" s="75">
        <f>SUM(G43:J43)</f>
        <v>0</v>
      </c>
    </row>
    <row r="44" spans="1:11" ht="12.75" hidden="1" customHeight="1" outlineLevel="1" x14ac:dyDescent="0.2">
      <c r="A44" s="55" t="str">
        <f>"            "&amp;Labels!C95</f>
        <v xml:space="preserve">            Total</v>
      </c>
      <c r="B44" s="76">
        <f t="shared" si="10"/>
        <v>0</v>
      </c>
      <c r="C44" s="76">
        <f t="shared" si="10"/>
        <v>0</v>
      </c>
      <c r="D44" s="76">
        <f t="shared" si="10"/>
        <v>0</v>
      </c>
      <c r="E44" s="76">
        <f t="shared" si="10"/>
        <v>0</v>
      </c>
      <c r="F44" s="75">
        <f>SUM(B44:E44)</f>
        <v>0</v>
      </c>
      <c r="G44" s="76">
        <f t="shared" si="11"/>
        <v>0</v>
      </c>
      <c r="H44" s="76">
        <f t="shared" si="11"/>
        <v>0</v>
      </c>
      <c r="I44" s="76">
        <f t="shared" si="11"/>
        <v>0</v>
      </c>
      <c r="J44" s="76">
        <f t="shared" si="11"/>
        <v>0</v>
      </c>
      <c r="K44" s="75">
        <f>SUM(G44:J44)</f>
        <v>0</v>
      </c>
    </row>
    <row r="45" spans="1:11" ht="12.75" hidden="1" customHeight="1" outlineLevel="1" x14ac:dyDescent="0.2">
      <c r="A45" s="55" t="str">
        <f>"         "&amp;Labels!C91</f>
        <v xml:space="preserve">         Total</v>
      </c>
      <c r="B45" s="76">
        <f t="shared" si="10"/>
        <v>0</v>
      </c>
      <c r="C45" s="76">
        <f t="shared" si="10"/>
        <v>0</v>
      </c>
      <c r="D45" s="76">
        <f t="shared" si="10"/>
        <v>0</v>
      </c>
      <c r="E45" s="76">
        <f t="shared" si="10"/>
        <v>0</v>
      </c>
      <c r="F45" s="75">
        <f>SUM(B36:E36)</f>
        <v>0</v>
      </c>
      <c r="G45" s="76">
        <f t="shared" si="11"/>
        <v>0</v>
      </c>
      <c r="H45" s="76">
        <f t="shared" si="11"/>
        <v>0</v>
      </c>
      <c r="I45" s="76">
        <f t="shared" si="11"/>
        <v>0</v>
      </c>
      <c r="J45" s="76">
        <f t="shared" si="11"/>
        <v>0</v>
      </c>
      <c r="K45" s="75">
        <f>SUM(G36:J36)</f>
        <v>0</v>
      </c>
    </row>
    <row r="46" spans="1:11" ht="12.75" hidden="1" customHeight="1" outlineLevel="1" x14ac:dyDescent="0.2">
      <c r="A46" s="55" t="str">
        <f>"            "&amp;Labels!B96</f>
        <v xml:space="preserve">            Direct</v>
      </c>
      <c r="B46" s="77">
        <f t="shared" si="10"/>
        <v>0</v>
      </c>
      <c r="C46" s="77">
        <f t="shared" si="10"/>
        <v>0</v>
      </c>
      <c r="D46" s="77">
        <f t="shared" si="10"/>
        <v>0</v>
      </c>
      <c r="E46" s="77">
        <f t="shared" si="10"/>
        <v>0</v>
      </c>
      <c r="F46" s="75">
        <f>SUM(B46:E46)</f>
        <v>0</v>
      </c>
      <c r="G46" s="77">
        <f t="shared" si="11"/>
        <v>0</v>
      </c>
      <c r="H46" s="77">
        <f t="shared" si="11"/>
        <v>0</v>
      </c>
      <c r="I46" s="77">
        <f t="shared" si="11"/>
        <v>0</v>
      </c>
      <c r="J46" s="77">
        <f t="shared" si="11"/>
        <v>0</v>
      </c>
      <c r="K46" s="75">
        <f>SUM(G46:J46)</f>
        <v>0</v>
      </c>
    </row>
    <row r="47" spans="1:11" ht="12.75" hidden="1" customHeight="1" outlineLevel="1" x14ac:dyDescent="0.2">
      <c r="A47" s="55" t="str">
        <f>"            "&amp;Labels!B97</f>
        <v xml:space="preserve">            Indirect</v>
      </c>
      <c r="B47" s="77">
        <f t="shared" si="10"/>
        <v>0</v>
      </c>
      <c r="C47" s="77">
        <f t="shared" si="10"/>
        <v>0</v>
      </c>
      <c r="D47" s="77">
        <f t="shared" si="10"/>
        <v>0</v>
      </c>
      <c r="E47" s="77">
        <f t="shared" si="10"/>
        <v>0</v>
      </c>
      <c r="F47" s="75">
        <f>SUM(B47:E47)</f>
        <v>0</v>
      </c>
      <c r="G47" s="77">
        <f t="shared" si="11"/>
        <v>0</v>
      </c>
      <c r="H47" s="77">
        <f t="shared" si="11"/>
        <v>0</v>
      </c>
      <c r="I47" s="77">
        <f t="shared" si="11"/>
        <v>0</v>
      </c>
      <c r="J47" s="77">
        <f t="shared" si="11"/>
        <v>0</v>
      </c>
      <c r="K47" s="75">
        <f>SUM(G47:J47)</f>
        <v>0</v>
      </c>
    </row>
    <row r="48" spans="1:11" ht="12.75" hidden="1" customHeight="1" outlineLevel="1" x14ac:dyDescent="0.2">
      <c r="A48" s="55" t="str">
        <f>"            "&amp;Labels!C95</f>
        <v xml:space="preserve">            Total</v>
      </c>
      <c r="B48" s="76">
        <f>SUM(B19,B32)</f>
        <v>0</v>
      </c>
      <c r="C48" s="76">
        <f>SUM(C19,C32)</f>
        <v>0</v>
      </c>
      <c r="D48" s="76">
        <f>SUM(D19,D32)</f>
        <v>0</v>
      </c>
      <c r="E48" s="76">
        <f>SUM(E19,E32)</f>
        <v>0</v>
      </c>
      <c r="F48" s="75">
        <f>SUM(B36:E36)</f>
        <v>0</v>
      </c>
      <c r="G48" s="76">
        <f>SUM(G19,G32)</f>
        <v>0</v>
      </c>
      <c r="H48" s="76">
        <f>SUM(H19,H32)</f>
        <v>0</v>
      </c>
      <c r="I48" s="76">
        <f>SUM(I19,I32)</f>
        <v>0</v>
      </c>
      <c r="J48" s="76">
        <f>SUM(J19,J32)</f>
        <v>0</v>
      </c>
      <c r="K48" s="75">
        <f>SUM(G36:J36)</f>
        <v>0</v>
      </c>
    </row>
    <row r="49" spans="1:11" ht="12.75" hidden="1" customHeight="1" outlineLevel="1" x14ac:dyDescent="0.2">
      <c r="A49" s="57" t="str">
        <f>"   "&amp;Labels!C110</f>
        <v xml:space="preserve">   Total</v>
      </c>
      <c r="B49" s="78">
        <f>B36</f>
        <v>0</v>
      </c>
      <c r="C49" s="78">
        <f>C36</f>
        <v>0</v>
      </c>
      <c r="D49" s="78">
        <f>D36</f>
        <v>0</v>
      </c>
      <c r="E49" s="78">
        <f>E36</f>
        <v>0</v>
      </c>
      <c r="F49" s="75">
        <f>SUM(B49:E49)</f>
        <v>0</v>
      </c>
      <c r="G49" s="78">
        <f>G36</f>
        <v>0</v>
      </c>
      <c r="H49" s="78">
        <f>H36</f>
        <v>0</v>
      </c>
      <c r="I49" s="78">
        <f>I36</f>
        <v>0</v>
      </c>
      <c r="J49" s="78">
        <f>J36</f>
        <v>0</v>
      </c>
      <c r="K49" s="75">
        <f>SUM(G49:J49)</f>
        <v>0</v>
      </c>
    </row>
    <row r="50" spans="1:11" ht="12.75" hidden="1" customHeight="1" outlineLevel="1" x14ac:dyDescent="0.2">
      <c r="A50" s="55" t="str">
        <f>"      "&amp;Labels!B100</f>
        <v xml:space="preserve">      East</v>
      </c>
      <c r="B50" s="76"/>
      <c r="C50" s="76"/>
      <c r="D50" s="76"/>
      <c r="E50" s="76"/>
      <c r="F50" s="75"/>
      <c r="G50" s="76"/>
      <c r="H50" s="76"/>
      <c r="I50" s="76"/>
      <c r="J50" s="76"/>
      <c r="K50" s="75"/>
    </row>
    <row r="51" spans="1:11" ht="12.75" hidden="1" customHeight="1" outlineLevel="1" x14ac:dyDescent="0.2">
      <c r="A51" s="55" t="str">
        <f>"         "&amp;Labels!B92</f>
        <v xml:space="preserve">         Direct</v>
      </c>
      <c r="B51" s="76"/>
      <c r="C51" s="76"/>
      <c r="D51" s="76"/>
      <c r="E51" s="76"/>
      <c r="F51" s="75"/>
      <c r="G51" s="76"/>
      <c r="H51" s="76"/>
      <c r="I51" s="76"/>
      <c r="J51" s="76"/>
      <c r="K51" s="75"/>
    </row>
    <row r="52" spans="1:11" ht="12.75" hidden="1" customHeight="1" outlineLevel="1" x14ac:dyDescent="0.2">
      <c r="A52" s="55" t="str">
        <f>"            "&amp;Labels!B96</f>
        <v xml:space="preserve">            Direct</v>
      </c>
      <c r="B52" s="77">
        <f t="shared" ref="B52:E54" si="12">B12</f>
        <v>0</v>
      </c>
      <c r="C52" s="77">
        <f t="shared" si="12"/>
        <v>0</v>
      </c>
      <c r="D52" s="77">
        <f t="shared" si="12"/>
        <v>0</v>
      </c>
      <c r="E52" s="77">
        <f t="shared" si="12"/>
        <v>0</v>
      </c>
      <c r="F52" s="75">
        <f>SUM(B52:E52)</f>
        <v>0</v>
      </c>
      <c r="G52" s="77">
        <f t="shared" ref="G52:J54" si="13">G12</f>
        <v>0</v>
      </c>
      <c r="H52" s="77">
        <f t="shared" si="13"/>
        <v>0</v>
      </c>
      <c r="I52" s="77">
        <f t="shared" si="13"/>
        <v>0</v>
      </c>
      <c r="J52" s="77">
        <f t="shared" si="13"/>
        <v>0</v>
      </c>
      <c r="K52" s="75">
        <f>SUM(G52:J52)</f>
        <v>0</v>
      </c>
    </row>
    <row r="53" spans="1:11" ht="12.75" hidden="1" customHeight="1" outlineLevel="1" x14ac:dyDescent="0.2">
      <c r="A53" s="55" t="str">
        <f>"            "&amp;Labels!B97</f>
        <v xml:space="preserve">            Indirect</v>
      </c>
      <c r="B53" s="77">
        <f t="shared" si="12"/>
        <v>0</v>
      </c>
      <c r="C53" s="77">
        <f t="shared" si="12"/>
        <v>0</v>
      </c>
      <c r="D53" s="77">
        <f t="shared" si="12"/>
        <v>0</v>
      </c>
      <c r="E53" s="77">
        <f t="shared" si="12"/>
        <v>0</v>
      </c>
      <c r="F53" s="75">
        <f>SUM(B53:E53)</f>
        <v>0</v>
      </c>
      <c r="G53" s="77">
        <f t="shared" si="13"/>
        <v>0</v>
      </c>
      <c r="H53" s="77">
        <f t="shared" si="13"/>
        <v>0</v>
      </c>
      <c r="I53" s="77">
        <f t="shared" si="13"/>
        <v>0</v>
      </c>
      <c r="J53" s="77">
        <f t="shared" si="13"/>
        <v>0</v>
      </c>
      <c r="K53" s="75">
        <f>SUM(G53:J53)</f>
        <v>0</v>
      </c>
    </row>
    <row r="54" spans="1:11" ht="12.75" hidden="1" customHeight="1" outlineLevel="1" x14ac:dyDescent="0.2">
      <c r="A54" s="55" t="str">
        <f>"            "&amp;Labels!C95</f>
        <v xml:space="preserve">            Total</v>
      </c>
      <c r="B54" s="76">
        <f t="shared" si="12"/>
        <v>0</v>
      </c>
      <c r="C54" s="76">
        <f t="shared" si="12"/>
        <v>0</v>
      </c>
      <c r="D54" s="76">
        <f t="shared" si="12"/>
        <v>0</v>
      </c>
      <c r="E54" s="76">
        <f t="shared" si="12"/>
        <v>0</v>
      </c>
      <c r="F54" s="75">
        <f>SUM(B54:E54)</f>
        <v>0</v>
      </c>
      <c r="G54" s="76">
        <f t="shared" si="13"/>
        <v>0</v>
      </c>
      <c r="H54" s="76">
        <f t="shared" si="13"/>
        <v>0</v>
      </c>
      <c r="I54" s="76">
        <f t="shared" si="13"/>
        <v>0</v>
      </c>
      <c r="J54" s="76">
        <f t="shared" si="13"/>
        <v>0</v>
      </c>
      <c r="K54" s="75">
        <f>SUM(G54:J54)</f>
        <v>0</v>
      </c>
    </row>
    <row r="55" spans="1:11" ht="12.75" hidden="1" customHeight="1" outlineLevel="1" x14ac:dyDescent="0.2">
      <c r="A55" s="55" t="str">
        <f>"         "&amp;Labels!B93</f>
        <v xml:space="preserve">         Indirect</v>
      </c>
      <c r="B55" s="76"/>
      <c r="C55" s="76"/>
      <c r="D55" s="76"/>
      <c r="E55" s="76"/>
      <c r="F55" s="75"/>
      <c r="G55" s="76"/>
      <c r="H55" s="76"/>
      <c r="I55" s="76"/>
      <c r="J55" s="76"/>
      <c r="K55" s="75"/>
    </row>
    <row r="56" spans="1:11" ht="12.75" hidden="1" customHeight="1" outlineLevel="1" x14ac:dyDescent="0.2">
      <c r="A56" s="55" t="str">
        <f>"            "&amp;Labels!B96</f>
        <v xml:space="preserve">            Direct</v>
      </c>
      <c r="B56" s="77">
        <f t="shared" ref="B56:E61" si="14">B16</f>
        <v>0</v>
      </c>
      <c r="C56" s="77">
        <f t="shared" si="14"/>
        <v>0</v>
      </c>
      <c r="D56" s="77">
        <f t="shared" si="14"/>
        <v>0</v>
      </c>
      <c r="E56" s="77">
        <f t="shared" si="14"/>
        <v>0</v>
      </c>
      <c r="F56" s="75">
        <f t="shared" ref="F56:F61" si="15">SUM(B56:E56)</f>
        <v>0</v>
      </c>
      <c r="G56" s="77">
        <f t="shared" ref="G56:J61" si="16">G16</f>
        <v>0</v>
      </c>
      <c r="H56" s="77">
        <f t="shared" si="16"/>
        <v>0</v>
      </c>
      <c r="I56" s="77">
        <f t="shared" si="16"/>
        <v>0</v>
      </c>
      <c r="J56" s="77">
        <f t="shared" si="16"/>
        <v>0</v>
      </c>
      <c r="K56" s="75">
        <f t="shared" ref="K56:K61" si="17">SUM(G56:J56)</f>
        <v>0</v>
      </c>
    </row>
    <row r="57" spans="1:11" ht="12.75" hidden="1" customHeight="1" outlineLevel="1" x14ac:dyDescent="0.2">
      <c r="A57" s="55" t="str">
        <f>"            "&amp;Labels!B97</f>
        <v xml:space="preserve">            Indirect</v>
      </c>
      <c r="B57" s="77">
        <f t="shared" si="14"/>
        <v>0</v>
      </c>
      <c r="C57" s="77">
        <f t="shared" si="14"/>
        <v>0</v>
      </c>
      <c r="D57" s="77">
        <f t="shared" si="14"/>
        <v>0</v>
      </c>
      <c r="E57" s="77">
        <f t="shared" si="14"/>
        <v>0</v>
      </c>
      <c r="F57" s="75">
        <f t="shared" si="15"/>
        <v>0</v>
      </c>
      <c r="G57" s="77">
        <f t="shared" si="16"/>
        <v>0</v>
      </c>
      <c r="H57" s="77">
        <f t="shared" si="16"/>
        <v>0</v>
      </c>
      <c r="I57" s="77">
        <f t="shared" si="16"/>
        <v>0</v>
      </c>
      <c r="J57" s="77">
        <f t="shared" si="16"/>
        <v>0</v>
      </c>
      <c r="K57" s="75">
        <f t="shared" si="17"/>
        <v>0</v>
      </c>
    </row>
    <row r="58" spans="1:11" ht="12.75" hidden="1" customHeight="1" outlineLevel="1" x14ac:dyDescent="0.2">
      <c r="A58" s="55" t="str">
        <f>"            "&amp;Labels!C95</f>
        <v xml:space="preserve">            Total</v>
      </c>
      <c r="B58" s="76">
        <f t="shared" si="14"/>
        <v>0</v>
      </c>
      <c r="C58" s="76">
        <f t="shared" si="14"/>
        <v>0</v>
      </c>
      <c r="D58" s="76">
        <f t="shared" si="14"/>
        <v>0</v>
      </c>
      <c r="E58" s="76">
        <f t="shared" si="14"/>
        <v>0</v>
      </c>
      <c r="F58" s="75">
        <f t="shared" si="15"/>
        <v>0</v>
      </c>
      <c r="G58" s="76">
        <f t="shared" si="16"/>
        <v>0</v>
      </c>
      <c r="H58" s="76">
        <f t="shared" si="16"/>
        <v>0</v>
      </c>
      <c r="I58" s="76">
        <f t="shared" si="16"/>
        <v>0</v>
      </c>
      <c r="J58" s="76">
        <f t="shared" si="16"/>
        <v>0</v>
      </c>
      <c r="K58" s="75">
        <f t="shared" si="17"/>
        <v>0</v>
      </c>
    </row>
    <row r="59" spans="1:11" ht="12.75" hidden="1" customHeight="1" outlineLevel="1" x14ac:dyDescent="0.2">
      <c r="A59" s="55" t="str">
        <f>"         "&amp;Labels!C91</f>
        <v xml:space="preserve">         Total</v>
      </c>
      <c r="B59" s="76">
        <f t="shared" si="14"/>
        <v>0</v>
      </c>
      <c r="C59" s="76">
        <f t="shared" si="14"/>
        <v>0</v>
      </c>
      <c r="D59" s="76">
        <f t="shared" si="14"/>
        <v>0</v>
      </c>
      <c r="E59" s="76">
        <f t="shared" si="14"/>
        <v>0</v>
      </c>
      <c r="F59" s="75">
        <f t="shared" si="15"/>
        <v>0</v>
      </c>
      <c r="G59" s="76">
        <f t="shared" si="16"/>
        <v>0</v>
      </c>
      <c r="H59" s="76">
        <f t="shared" si="16"/>
        <v>0</v>
      </c>
      <c r="I59" s="76">
        <f t="shared" si="16"/>
        <v>0</v>
      </c>
      <c r="J59" s="76">
        <f t="shared" si="16"/>
        <v>0</v>
      </c>
      <c r="K59" s="75">
        <f t="shared" si="17"/>
        <v>0</v>
      </c>
    </row>
    <row r="60" spans="1:11" ht="12.75" hidden="1" customHeight="1" outlineLevel="1" x14ac:dyDescent="0.2">
      <c r="A60" s="55" t="str">
        <f>"            "&amp;Labels!B96</f>
        <v xml:space="preserve">            Direct</v>
      </c>
      <c r="B60" s="77">
        <f t="shared" si="14"/>
        <v>0</v>
      </c>
      <c r="C60" s="77">
        <f t="shared" si="14"/>
        <v>0</v>
      </c>
      <c r="D60" s="77">
        <f t="shared" si="14"/>
        <v>0</v>
      </c>
      <c r="E60" s="77">
        <f t="shared" si="14"/>
        <v>0</v>
      </c>
      <c r="F60" s="75">
        <f t="shared" si="15"/>
        <v>0</v>
      </c>
      <c r="G60" s="77">
        <f t="shared" si="16"/>
        <v>0</v>
      </c>
      <c r="H60" s="77">
        <f t="shared" si="16"/>
        <v>0</v>
      </c>
      <c r="I60" s="77">
        <f t="shared" si="16"/>
        <v>0</v>
      </c>
      <c r="J60" s="77">
        <f t="shared" si="16"/>
        <v>0</v>
      </c>
      <c r="K60" s="75">
        <f t="shared" si="17"/>
        <v>0</v>
      </c>
    </row>
    <row r="61" spans="1:11" ht="12.75" hidden="1" customHeight="1" outlineLevel="1" x14ac:dyDescent="0.2">
      <c r="A61" s="55" t="str">
        <f>"            "&amp;Labels!B97</f>
        <v xml:space="preserve">            Indirect</v>
      </c>
      <c r="B61" s="77">
        <f t="shared" si="14"/>
        <v>0</v>
      </c>
      <c r="C61" s="77">
        <f t="shared" si="14"/>
        <v>0</v>
      </c>
      <c r="D61" s="77">
        <f t="shared" si="14"/>
        <v>0</v>
      </c>
      <c r="E61" s="77">
        <f t="shared" si="14"/>
        <v>0</v>
      </c>
      <c r="F61" s="75">
        <f t="shared" si="15"/>
        <v>0</v>
      </c>
      <c r="G61" s="77">
        <f t="shared" si="16"/>
        <v>0</v>
      </c>
      <c r="H61" s="77">
        <f t="shared" si="16"/>
        <v>0</v>
      </c>
      <c r="I61" s="77">
        <f t="shared" si="16"/>
        <v>0</v>
      </c>
      <c r="J61" s="77">
        <f t="shared" si="16"/>
        <v>0</v>
      </c>
      <c r="K61" s="75">
        <f t="shared" si="17"/>
        <v>0</v>
      </c>
    </row>
    <row r="62" spans="1:11" ht="12.75" hidden="1" customHeight="1" outlineLevel="1" x14ac:dyDescent="0.2">
      <c r="A62" s="55" t="str">
        <f>"            "&amp;Labels!C95</f>
        <v xml:space="preserve">            Total</v>
      </c>
      <c r="B62" s="76">
        <f>B19</f>
        <v>0</v>
      </c>
      <c r="C62" s="76">
        <f>C19</f>
        <v>0</v>
      </c>
      <c r="D62" s="76">
        <f>D19</f>
        <v>0</v>
      </c>
      <c r="E62" s="76">
        <f>E19</f>
        <v>0</v>
      </c>
      <c r="F62" s="75">
        <f>SUM(B59:E59)</f>
        <v>0</v>
      </c>
      <c r="G62" s="76">
        <f>G19</f>
        <v>0</v>
      </c>
      <c r="H62" s="76">
        <f>H19</f>
        <v>0</v>
      </c>
      <c r="I62" s="76">
        <f>I19</f>
        <v>0</v>
      </c>
      <c r="J62" s="76">
        <f>J19</f>
        <v>0</v>
      </c>
      <c r="K62" s="75">
        <f>SUM(G59:J59)</f>
        <v>0</v>
      </c>
    </row>
    <row r="63" spans="1:11" ht="12.75" hidden="1" customHeight="1" outlineLevel="1" x14ac:dyDescent="0.2">
      <c r="A63" s="55" t="str">
        <f>"      "&amp;Labels!B101</f>
        <v xml:space="preserve">      West</v>
      </c>
      <c r="B63" s="76"/>
      <c r="C63" s="76"/>
      <c r="D63" s="76"/>
      <c r="E63" s="76"/>
      <c r="F63" s="75"/>
      <c r="G63" s="76"/>
      <c r="H63" s="76"/>
      <c r="I63" s="76"/>
      <c r="J63" s="76"/>
      <c r="K63" s="75"/>
    </row>
    <row r="64" spans="1:11" ht="12.75" hidden="1" customHeight="1" outlineLevel="1" x14ac:dyDescent="0.2">
      <c r="A64" s="55" t="str">
        <f>"         "&amp;Labels!B92</f>
        <v xml:space="preserve">         Direct</v>
      </c>
      <c r="B64" s="76"/>
      <c r="C64" s="76"/>
      <c r="D64" s="76"/>
      <c r="E64" s="76"/>
      <c r="F64" s="75"/>
      <c r="G64" s="76"/>
      <c r="H64" s="76"/>
      <c r="I64" s="76"/>
      <c r="J64" s="76"/>
      <c r="K64" s="75"/>
    </row>
    <row r="65" spans="1:11" ht="12.75" hidden="1" customHeight="1" outlineLevel="1" x14ac:dyDescent="0.2">
      <c r="A65" s="55" t="str">
        <f>"            "&amp;Labels!B96</f>
        <v xml:space="preserve">            Direct</v>
      </c>
      <c r="B65" s="77">
        <f t="shared" ref="B65:E67" si="18">B25</f>
        <v>0</v>
      </c>
      <c r="C65" s="77">
        <f t="shared" si="18"/>
        <v>0</v>
      </c>
      <c r="D65" s="77">
        <f t="shared" si="18"/>
        <v>0</v>
      </c>
      <c r="E65" s="77">
        <f t="shared" si="18"/>
        <v>0</v>
      </c>
      <c r="F65" s="75">
        <f>SUM(B65:E65)</f>
        <v>0</v>
      </c>
      <c r="G65" s="77">
        <f t="shared" ref="G65:J67" si="19">G25</f>
        <v>0</v>
      </c>
      <c r="H65" s="77">
        <f t="shared" si="19"/>
        <v>0</v>
      </c>
      <c r="I65" s="77">
        <f t="shared" si="19"/>
        <v>0</v>
      </c>
      <c r="J65" s="77">
        <f t="shared" si="19"/>
        <v>0</v>
      </c>
      <c r="K65" s="75">
        <f>SUM(G65:J65)</f>
        <v>0</v>
      </c>
    </row>
    <row r="66" spans="1:11" ht="12.75" hidden="1" customHeight="1" outlineLevel="1" x14ac:dyDescent="0.2">
      <c r="A66" s="55" t="str">
        <f>"            "&amp;Labels!B97</f>
        <v xml:space="preserve">            Indirect</v>
      </c>
      <c r="B66" s="77">
        <f t="shared" si="18"/>
        <v>0</v>
      </c>
      <c r="C66" s="77">
        <f t="shared" si="18"/>
        <v>0</v>
      </c>
      <c r="D66" s="77">
        <f t="shared" si="18"/>
        <v>0</v>
      </c>
      <c r="E66" s="77">
        <f t="shared" si="18"/>
        <v>0</v>
      </c>
      <c r="F66" s="75">
        <f>SUM(B66:E66)</f>
        <v>0</v>
      </c>
      <c r="G66" s="77">
        <f t="shared" si="19"/>
        <v>0</v>
      </c>
      <c r="H66" s="77">
        <f t="shared" si="19"/>
        <v>0</v>
      </c>
      <c r="I66" s="77">
        <f t="shared" si="19"/>
        <v>0</v>
      </c>
      <c r="J66" s="77">
        <f t="shared" si="19"/>
        <v>0</v>
      </c>
      <c r="K66" s="75">
        <f>SUM(G66:J66)</f>
        <v>0</v>
      </c>
    </row>
    <row r="67" spans="1:11" ht="12.75" hidden="1" customHeight="1" outlineLevel="1" x14ac:dyDescent="0.2">
      <c r="A67" s="55" t="str">
        <f>"            "&amp;Labels!C95</f>
        <v xml:space="preserve">            Total</v>
      </c>
      <c r="B67" s="76">
        <f t="shared" si="18"/>
        <v>0</v>
      </c>
      <c r="C67" s="76">
        <f t="shared" si="18"/>
        <v>0</v>
      </c>
      <c r="D67" s="76">
        <f t="shared" si="18"/>
        <v>0</v>
      </c>
      <c r="E67" s="76">
        <f t="shared" si="18"/>
        <v>0</v>
      </c>
      <c r="F67" s="75">
        <f>SUM(B67:E67)</f>
        <v>0</v>
      </c>
      <c r="G67" s="76">
        <f t="shared" si="19"/>
        <v>0</v>
      </c>
      <c r="H67" s="76">
        <f t="shared" si="19"/>
        <v>0</v>
      </c>
      <c r="I67" s="76">
        <f t="shared" si="19"/>
        <v>0</v>
      </c>
      <c r="J67" s="76">
        <f t="shared" si="19"/>
        <v>0</v>
      </c>
      <c r="K67" s="75">
        <f>SUM(G67:J67)</f>
        <v>0</v>
      </c>
    </row>
    <row r="68" spans="1:11" ht="12.75" hidden="1" customHeight="1" outlineLevel="1" x14ac:dyDescent="0.2">
      <c r="A68" s="55" t="str">
        <f>"         "&amp;Labels!B93</f>
        <v xml:space="preserve">         Indirect</v>
      </c>
      <c r="B68" s="76"/>
      <c r="C68" s="76"/>
      <c r="D68" s="76"/>
      <c r="E68" s="76"/>
      <c r="F68" s="75"/>
      <c r="G68" s="76"/>
      <c r="H68" s="76"/>
      <c r="I68" s="76"/>
      <c r="J68" s="76"/>
      <c r="K68" s="75"/>
    </row>
    <row r="69" spans="1:11" ht="12.75" hidden="1" customHeight="1" outlineLevel="1" x14ac:dyDescent="0.2">
      <c r="A69" s="55" t="str">
        <f>"            "&amp;Labels!B96</f>
        <v xml:space="preserve">            Direct</v>
      </c>
      <c r="B69" s="77">
        <f t="shared" ref="B69:E74" si="20">B29</f>
        <v>0</v>
      </c>
      <c r="C69" s="77">
        <f t="shared" si="20"/>
        <v>0</v>
      </c>
      <c r="D69" s="77">
        <f t="shared" si="20"/>
        <v>0</v>
      </c>
      <c r="E69" s="77">
        <f t="shared" si="20"/>
        <v>0</v>
      </c>
      <c r="F69" s="75">
        <f t="shared" ref="F69:F74" si="21">SUM(B69:E69)</f>
        <v>0</v>
      </c>
      <c r="G69" s="77">
        <f t="shared" ref="G69:J74" si="22">G29</f>
        <v>0</v>
      </c>
      <c r="H69" s="77">
        <f t="shared" si="22"/>
        <v>0</v>
      </c>
      <c r="I69" s="77">
        <f t="shared" si="22"/>
        <v>0</v>
      </c>
      <c r="J69" s="77">
        <f t="shared" si="22"/>
        <v>0</v>
      </c>
      <c r="K69" s="75">
        <f t="shared" ref="K69:K74" si="23">SUM(G69:J69)</f>
        <v>0</v>
      </c>
    </row>
    <row r="70" spans="1:11" ht="12.75" hidden="1" customHeight="1" outlineLevel="1" x14ac:dyDescent="0.2">
      <c r="A70" s="55" t="str">
        <f>"            "&amp;Labels!B97</f>
        <v xml:space="preserve">            Indirect</v>
      </c>
      <c r="B70" s="77">
        <f t="shared" si="20"/>
        <v>0</v>
      </c>
      <c r="C70" s="77">
        <f t="shared" si="20"/>
        <v>0</v>
      </c>
      <c r="D70" s="77">
        <f t="shared" si="20"/>
        <v>0</v>
      </c>
      <c r="E70" s="77">
        <f t="shared" si="20"/>
        <v>0</v>
      </c>
      <c r="F70" s="75">
        <f t="shared" si="21"/>
        <v>0</v>
      </c>
      <c r="G70" s="77">
        <f t="shared" si="22"/>
        <v>0</v>
      </c>
      <c r="H70" s="77">
        <f t="shared" si="22"/>
        <v>0</v>
      </c>
      <c r="I70" s="77">
        <f t="shared" si="22"/>
        <v>0</v>
      </c>
      <c r="J70" s="77">
        <f t="shared" si="22"/>
        <v>0</v>
      </c>
      <c r="K70" s="75">
        <f t="shared" si="23"/>
        <v>0</v>
      </c>
    </row>
    <row r="71" spans="1:11" ht="12.75" hidden="1" customHeight="1" outlineLevel="1" x14ac:dyDescent="0.2">
      <c r="A71" s="55" t="str">
        <f>"            "&amp;Labels!C95</f>
        <v xml:space="preserve">            Total</v>
      </c>
      <c r="B71" s="76">
        <f t="shared" si="20"/>
        <v>0</v>
      </c>
      <c r="C71" s="76">
        <f t="shared" si="20"/>
        <v>0</v>
      </c>
      <c r="D71" s="76">
        <f t="shared" si="20"/>
        <v>0</v>
      </c>
      <c r="E71" s="76">
        <f t="shared" si="20"/>
        <v>0</v>
      </c>
      <c r="F71" s="75">
        <f t="shared" si="21"/>
        <v>0</v>
      </c>
      <c r="G71" s="76">
        <f t="shared" si="22"/>
        <v>0</v>
      </c>
      <c r="H71" s="76">
        <f t="shared" si="22"/>
        <v>0</v>
      </c>
      <c r="I71" s="76">
        <f t="shared" si="22"/>
        <v>0</v>
      </c>
      <c r="J71" s="76">
        <f t="shared" si="22"/>
        <v>0</v>
      </c>
      <c r="K71" s="75">
        <f t="shared" si="23"/>
        <v>0</v>
      </c>
    </row>
    <row r="72" spans="1:11" ht="12.75" hidden="1" customHeight="1" outlineLevel="1" x14ac:dyDescent="0.2">
      <c r="A72" s="55" t="str">
        <f>"         "&amp;Labels!C91</f>
        <v xml:space="preserve">         Total</v>
      </c>
      <c r="B72" s="76">
        <f t="shared" si="20"/>
        <v>0</v>
      </c>
      <c r="C72" s="76">
        <f t="shared" si="20"/>
        <v>0</v>
      </c>
      <c r="D72" s="76">
        <f t="shared" si="20"/>
        <v>0</v>
      </c>
      <c r="E72" s="76">
        <f t="shared" si="20"/>
        <v>0</v>
      </c>
      <c r="F72" s="75">
        <f t="shared" si="21"/>
        <v>0</v>
      </c>
      <c r="G72" s="76">
        <f t="shared" si="22"/>
        <v>0</v>
      </c>
      <c r="H72" s="76">
        <f t="shared" si="22"/>
        <v>0</v>
      </c>
      <c r="I72" s="76">
        <f t="shared" si="22"/>
        <v>0</v>
      </c>
      <c r="J72" s="76">
        <f t="shared" si="22"/>
        <v>0</v>
      </c>
      <c r="K72" s="75">
        <f t="shared" si="23"/>
        <v>0</v>
      </c>
    </row>
    <row r="73" spans="1:11" ht="12.75" hidden="1" customHeight="1" outlineLevel="1" x14ac:dyDescent="0.2">
      <c r="A73" s="55" t="str">
        <f>"            "&amp;Labels!B96</f>
        <v xml:space="preserve">            Direct</v>
      </c>
      <c r="B73" s="77">
        <f t="shared" si="20"/>
        <v>0</v>
      </c>
      <c r="C73" s="77">
        <f t="shared" si="20"/>
        <v>0</v>
      </c>
      <c r="D73" s="77">
        <f t="shared" si="20"/>
        <v>0</v>
      </c>
      <c r="E73" s="77">
        <f t="shared" si="20"/>
        <v>0</v>
      </c>
      <c r="F73" s="75">
        <f t="shared" si="21"/>
        <v>0</v>
      </c>
      <c r="G73" s="77">
        <f t="shared" si="22"/>
        <v>0</v>
      </c>
      <c r="H73" s="77">
        <f t="shared" si="22"/>
        <v>0</v>
      </c>
      <c r="I73" s="77">
        <f t="shared" si="22"/>
        <v>0</v>
      </c>
      <c r="J73" s="77">
        <f t="shared" si="22"/>
        <v>0</v>
      </c>
      <c r="K73" s="75">
        <f t="shared" si="23"/>
        <v>0</v>
      </c>
    </row>
    <row r="74" spans="1:11" ht="12.75" hidden="1" customHeight="1" outlineLevel="1" x14ac:dyDescent="0.2">
      <c r="A74" s="55" t="str">
        <f>"            "&amp;Labels!B97</f>
        <v xml:space="preserve">            Indirect</v>
      </c>
      <c r="B74" s="77">
        <f t="shared" si="20"/>
        <v>0</v>
      </c>
      <c r="C74" s="77">
        <f t="shared" si="20"/>
        <v>0</v>
      </c>
      <c r="D74" s="77">
        <f t="shared" si="20"/>
        <v>0</v>
      </c>
      <c r="E74" s="77">
        <f t="shared" si="20"/>
        <v>0</v>
      </c>
      <c r="F74" s="75">
        <f t="shared" si="21"/>
        <v>0</v>
      </c>
      <c r="G74" s="77">
        <f t="shared" si="22"/>
        <v>0</v>
      </c>
      <c r="H74" s="77">
        <f t="shared" si="22"/>
        <v>0</v>
      </c>
      <c r="I74" s="77">
        <f t="shared" si="22"/>
        <v>0</v>
      </c>
      <c r="J74" s="77">
        <f t="shared" si="22"/>
        <v>0</v>
      </c>
      <c r="K74" s="75">
        <f t="shared" si="23"/>
        <v>0</v>
      </c>
    </row>
    <row r="75" spans="1:11" ht="12.75" hidden="1" customHeight="1" outlineLevel="1" x14ac:dyDescent="0.2">
      <c r="A75" s="55" t="str">
        <f>"            "&amp;Labels!C95</f>
        <v xml:space="preserve">            Total</v>
      </c>
      <c r="B75" s="76">
        <f>B32</f>
        <v>0</v>
      </c>
      <c r="C75" s="76">
        <f>C32</f>
        <v>0</v>
      </c>
      <c r="D75" s="76">
        <f>D32</f>
        <v>0</v>
      </c>
      <c r="E75" s="76">
        <f>E32</f>
        <v>0</v>
      </c>
      <c r="F75" s="75">
        <f>SUM(B72:E72)</f>
        <v>0</v>
      </c>
      <c r="G75" s="76">
        <f>G32</f>
        <v>0</v>
      </c>
      <c r="H75" s="76">
        <f>H32</f>
        <v>0</v>
      </c>
      <c r="I75" s="76">
        <f>I32</f>
        <v>0</v>
      </c>
      <c r="J75" s="76">
        <f>J32</f>
        <v>0</v>
      </c>
      <c r="K75" s="75">
        <f>SUM(G72:J72)</f>
        <v>0</v>
      </c>
    </row>
    <row r="76" spans="1:11" ht="12.75" hidden="1" customHeight="1" outlineLevel="1" x14ac:dyDescent="0.2">
      <c r="A76" s="52" t="str">
        <f>"      "&amp;Labels!C99</f>
        <v xml:space="preserve">      Total</v>
      </c>
      <c r="B76" s="74">
        <f>B36</f>
        <v>0</v>
      </c>
      <c r="C76" s="74">
        <f>C36</f>
        <v>0</v>
      </c>
      <c r="D76" s="74">
        <f>D36</f>
        <v>0</v>
      </c>
      <c r="E76" s="74">
        <f>E36</f>
        <v>0</v>
      </c>
      <c r="F76" s="75">
        <f>SUM(B49:E49)</f>
        <v>0</v>
      </c>
      <c r="G76" s="74">
        <f>G36</f>
        <v>0</v>
      </c>
      <c r="H76" s="74">
        <f>H36</f>
        <v>0</v>
      </c>
      <c r="I76" s="74">
        <f>I36</f>
        <v>0</v>
      </c>
      <c r="J76" s="74">
        <f>J36</f>
        <v>0</v>
      </c>
      <c r="K76" s="75">
        <f>SUM(G49:J49)</f>
        <v>0</v>
      </c>
    </row>
    <row r="77" spans="1:11" ht="12.75" hidden="1" customHeight="1" outlineLevel="1" x14ac:dyDescent="0.2">
      <c r="A77" s="55" t="str">
        <f>"         "&amp;Labels!B92</f>
        <v xml:space="preserve">         Direct</v>
      </c>
      <c r="B77" s="76"/>
      <c r="C77" s="76"/>
      <c r="D77" s="76"/>
      <c r="E77" s="76"/>
      <c r="F77" s="75"/>
      <c r="G77" s="76"/>
      <c r="H77" s="76"/>
      <c r="I77" s="76"/>
      <c r="J77" s="76"/>
      <c r="K77" s="75"/>
    </row>
    <row r="78" spans="1:11" ht="12.75" hidden="1" customHeight="1" outlineLevel="1" x14ac:dyDescent="0.2">
      <c r="A78" s="55" t="str">
        <f>"            "&amp;Labels!B96</f>
        <v xml:space="preserve">            Direct</v>
      </c>
      <c r="B78" s="77">
        <f t="shared" ref="B78:E80" si="24">B38</f>
        <v>0</v>
      </c>
      <c r="C78" s="77">
        <f t="shared" si="24"/>
        <v>0</v>
      </c>
      <c r="D78" s="77">
        <f t="shared" si="24"/>
        <v>0</v>
      </c>
      <c r="E78" s="77">
        <f t="shared" si="24"/>
        <v>0</v>
      </c>
      <c r="F78" s="75">
        <f>SUM(B78:E78)</f>
        <v>0</v>
      </c>
      <c r="G78" s="77">
        <f t="shared" ref="G78:J80" si="25">G38</f>
        <v>0</v>
      </c>
      <c r="H78" s="77">
        <f t="shared" si="25"/>
        <v>0</v>
      </c>
      <c r="I78" s="77">
        <f t="shared" si="25"/>
        <v>0</v>
      </c>
      <c r="J78" s="77">
        <f t="shared" si="25"/>
        <v>0</v>
      </c>
      <c r="K78" s="75">
        <f>SUM(G78:J78)</f>
        <v>0</v>
      </c>
    </row>
    <row r="79" spans="1:11" ht="12.75" hidden="1" customHeight="1" outlineLevel="1" x14ac:dyDescent="0.2">
      <c r="A79" s="55" t="str">
        <f>"            "&amp;Labels!B97</f>
        <v xml:space="preserve">            Indirect</v>
      </c>
      <c r="B79" s="77">
        <f t="shared" si="24"/>
        <v>0</v>
      </c>
      <c r="C79" s="77">
        <f t="shared" si="24"/>
        <v>0</v>
      </c>
      <c r="D79" s="77">
        <f t="shared" si="24"/>
        <v>0</v>
      </c>
      <c r="E79" s="77">
        <f t="shared" si="24"/>
        <v>0</v>
      </c>
      <c r="F79" s="75">
        <f>SUM(B79:E79)</f>
        <v>0</v>
      </c>
      <c r="G79" s="77">
        <f t="shared" si="25"/>
        <v>0</v>
      </c>
      <c r="H79" s="77">
        <f t="shared" si="25"/>
        <v>0</v>
      </c>
      <c r="I79" s="77">
        <f t="shared" si="25"/>
        <v>0</v>
      </c>
      <c r="J79" s="77">
        <f t="shared" si="25"/>
        <v>0</v>
      </c>
      <c r="K79" s="75">
        <f>SUM(G79:J79)</f>
        <v>0</v>
      </c>
    </row>
    <row r="80" spans="1:11" ht="12.75" hidden="1" customHeight="1" outlineLevel="1" x14ac:dyDescent="0.2">
      <c r="A80" s="55" t="str">
        <f>"            "&amp;Labels!C95</f>
        <v xml:space="preserve">            Total</v>
      </c>
      <c r="B80" s="76">
        <f t="shared" si="24"/>
        <v>0</v>
      </c>
      <c r="C80" s="76">
        <f t="shared" si="24"/>
        <v>0</v>
      </c>
      <c r="D80" s="76">
        <f t="shared" si="24"/>
        <v>0</v>
      </c>
      <c r="E80" s="76">
        <f t="shared" si="24"/>
        <v>0</v>
      </c>
      <c r="F80" s="75">
        <f>SUM(B80:E80)</f>
        <v>0</v>
      </c>
      <c r="G80" s="76">
        <f t="shared" si="25"/>
        <v>0</v>
      </c>
      <c r="H80" s="76">
        <f t="shared" si="25"/>
        <v>0</v>
      </c>
      <c r="I80" s="76">
        <f t="shared" si="25"/>
        <v>0</v>
      </c>
      <c r="J80" s="76">
        <f t="shared" si="25"/>
        <v>0</v>
      </c>
      <c r="K80" s="75">
        <f>SUM(G80:J80)</f>
        <v>0</v>
      </c>
    </row>
    <row r="81" spans="1:11" ht="12.75" hidden="1" customHeight="1" outlineLevel="1" x14ac:dyDescent="0.2">
      <c r="A81" s="55" t="str">
        <f>"         "&amp;Labels!B93</f>
        <v xml:space="preserve">         Indirect</v>
      </c>
      <c r="B81" s="76"/>
      <c r="C81" s="76"/>
      <c r="D81" s="76"/>
      <c r="E81" s="76"/>
      <c r="F81" s="75"/>
      <c r="G81" s="76"/>
      <c r="H81" s="76"/>
      <c r="I81" s="76"/>
      <c r="J81" s="76"/>
      <c r="K81" s="75"/>
    </row>
    <row r="82" spans="1:11" ht="12.75" hidden="1" customHeight="1" outlineLevel="1" x14ac:dyDescent="0.2">
      <c r="A82" s="55" t="str">
        <f>"            "&amp;Labels!B96</f>
        <v xml:space="preserve">            Direct</v>
      </c>
      <c r="B82" s="77">
        <f t="shared" ref="B82:E84" si="26">B42</f>
        <v>0</v>
      </c>
      <c r="C82" s="77">
        <f t="shared" si="26"/>
        <v>0</v>
      </c>
      <c r="D82" s="77">
        <f t="shared" si="26"/>
        <v>0</v>
      </c>
      <c r="E82" s="77">
        <f t="shared" si="26"/>
        <v>0</v>
      </c>
      <c r="F82" s="75">
        <f>SUM(B82:E82)</f>
        <v>0</v>
      </c>
      <c r="G82" s="77">
        <f t="shared" ref="G82:J84" si="27">G42</f>
        <v>0</v>
      </c>
      <c r="H82" s="77">
        <f t="shared" si="27"/>
        <v>0</v>
      </c>
      <c r="I82" s="77">
        <f t="shared" si="27"/>
        <v>0</v>
      </c>
      <c r="J82" s="77">
        <f t="shared" si="27"/>
        <v>0</v>
      </c>
      <c r="K82" s="75">
        <f>SUM(G82:J82)</f>
        <v>0</v>
      </c>
    </row>
    <row r="83" spans="1:11" ht="12.75" hidden="1" customHeight="1" outlineLevel="1" x14ac:dyDescent="0.2">
      <c r="A83" s="55" t="str">
        <f>"            "&amp;Labels!B97</f>
        <v xml:space="preserve">            Indirect</v>
      </c>
      <c r="B83" s="77">
        <f t="shared" si="26"/>
        <v>0</v>
      </c>
      <c r="C83" s="77">
        <f t="shared" si="26"/>
        <v>0</v>
      </c>
      <c r="D83" s="77">
        <f t="shared" si="26"/>
        <v>0</v>
      </c>
      <c r="E83" s="77">
        <f t="shared" si="26"/>
        <v>0</v>
      </c>
      <c r="F83" s="75">
        <f>SUM(B83:E83)</f>
        <v>0</v>
      </c>
      <c r="G83" s="77">
        <f t="shared" si="27"/>
        <v>0</v>
      </c>
      <c r="H83" s="77">
        <f t="shared" si="27"/>
        <v>0</v>
      </c>
      <c r="I83" s="77">
        <f t="shared" si="27"/>
        <v>0</v>
      </c>
      <c r="J83" s="77">
        <f t="shared" si="27"/>
        <v>0</v>
      </c>
      <c r="K83" s="75">
        <f>SUM(G83:J83)</f>
        <v>0</v>
      </c>
    </row>
    <row r="84" spans="1:11" ht="12.75" hidden="1" customHeight="1" outlineLevel="1" x14ac:dyDescent="0.2">
      <c r="A84" s="55" t="str">
        <f>"            "&amp;Labels!C95</f>
        <v xml:space="preserve">            Total</v>
      </c>
      <c r="B84" s="76">
        <f t="shared" si="26"/>
        <v>0</v>
      </c>
      <c r="C84" s="76">
        <f t="shared" si="26"/>
        <v>0</v>
      </c>
      <c r="D84" s="76">
        <f t="shared" si="26"/>
        <v>0</v>
      </c>
      <c r="E84" s="76">
        <f t="shared" si="26"/>
        <v>0</v>
      </c>
      <c r="F84" s="75">
        <f>SUM(B84:E84)</f>
        <v>0</v>
      </c>
      <c r="G84" s="76">
        <f t="shared" si="27"/>
        <v>0</v>
      </c>
      <c r="H84" s="76">
        <f t="shared" si="27"/>
        <v>0</v>
      </c>
      <c r="I84" s="76">
        <f t="shared" si="27"/>
        <v>0</v>
      </c>
      <c r="J84" s="76">
        <f t="shared" si="27"/>
        <v>0</v>
      </c>
      <c r="K84" s="75">
        <f>SUM(G84:J84)</f>
        <v>0</v>
      </c>
    </row>
    <row r="85" spans="1:11" ht="12.75" hidden="1" customHeight="1" outlineLevel="1" x14ac:dyDescent="0.2">
      <c r="A85" s="55" t="str">
        <f>"         "&amp;Labels!C91</f>
        <v xml:space="preserve">         Total</v>
      </c>
      <c r="B85" s="76">
        <f>B36</f>
        <v>0</v>
      </c>
      <c r="C85" s="76">
        <f>C36</f>
        <v>0</v>
      </c>
      <c r="D85" s="76">
        <f>D36</f>
        <v>0</v>
      </c>
      <c r="E85" s="76">
        <f>E36</f>
        <v>0</v>
      </c>
      <c r="F85" s="75">
        <f>SUM(B49:E49)</f>
        <v>0</v>
      </c>
      <c r="G85" s="76">
        <f>G36</f>
        <v>0</v>
      </c>
      <c r="H85" s="76">
        <f>H36</f>
        <v>0</v>
      </c>
      <c r="I85" s="76">
        <f>I36</f>
        <v>0</v>
      </c>
      <c r="J85" s="76">
        <f>J36</f>
        <v>0</v>
      </c>
      <c r="K85" s="75">
        <f>SUM(G49:J49)</f>
        <v>0</v>
      </c>
    </row>
    <row r="86" spans="1:11" ht="12.75" hidden="1" customHeight="1" outlineLevel="1" x14ac:dyDescent="0.2">
      <c r="A86" s="55" t="str">
        <f>"            "&amp;Labels!B96</f>
        <v xml:space="preserve">            Direct</v>
      </c>
      <c r="B86" s="77">
        <f t="shared" ref="B86:E87" si="28">B46</f>
        <v>0</v>
      </c>
      <c r="C86" s="77">
        <f t="shared" si="28"/>
        <v>0</v>
      </c>
      <c r="D86" s="77">
        <f t="shared" si="28"/>
        <v>0</v>
      </c>
      <c r="E86" s="77">
        <f t="shared" si="28"/>
        <v>0</v>
      </c>
      <c r="F86" s="75">
        <f>SUM(B86:E86)</f>
        <v>0</v>
      </c>
      <c r="G86" s="77">
        <f t="shared" ref="G86:J87" si="29">G46</f>
        <v>0</v>
      </c>
      <c r="H86" s="77">
        <f t="shared" si="29"/>
        <v>0</v>
      </c>
      <c r="I86" s="77">
        <f t="shared" si="29"/>
        <v>0</v>
      </c>
      <c r="J86" s="77">
        <f t="shared" si="29"/>
        <v>0</v>
      </c>
      <c r="K86" s="75">
        <f>SUM(G86:J86)</f>
        <v>0</v>
      </c>
    </row>
    <row r="87" spans="1:11" ht="12.75" hidden="1" customHeight="1" outlineLevel="1" x14ac:dyDescent="0.2">
      <c r="A87" s="55" t="str">
        <f>"            "&amp;Labels!B97</f>
        <v xml:space="preserve">            Indirect</v>
      </c>
      <c r="B87" s="77">
        <f t="shared" si="28"/>
        <v>0</v>
      </c>
      <c r="C87" s="77">
        <f t="shared" si="28"/>
        <v>0</v>
      </c>
      <c r="D87" s="77">
        <f t="shared" si="28"/>
        <v>0</v>
      </c>
      <c r="E87" s="77">
        <f t="shared" si="28"/>
        <v>0</v>
      </c>
      <c r="F87" s="75">
        <f>SUM(B87:E87)</f>
        <v>0</v>
      </c>
      <c r="G87" s="77">
        <f t="shared" si="29"/>
        <v>0</v>
      </c>
      <c r="H87" s="77">
        <f t="shared" si="29"/>
        <v>0</v>
      </c>
      <c r="I87" s="77">
        <f t="shared" si="29"/>
        <v>0</v>
      </c>
      <c r="J87" s="77">
        <f t="shared" si="29"/>
        <v>0</v>
      </c>
      <c r="K87" s="75">
        <f>SUM(G87:J87)</f>
        <v>0</v>
      </c>
    </row>
    <row r="88" spans="1:11" ht="12.75" hidden="1" customHeight="1" outlineLevel="1" x14ac:dyDescent="0.2">
      <c r="A88" s="59" t="str">
        <f>"            "&amp;Labels!C95</f>
        <v xml:space="preserve">            Total</v>
      </c>
      <c r="B88" s="79">
        <f>B36</f>
        <v>0</v>
      </c>
      <c r="C88" s="79">
        <f>C36</f>
        <v>0</v>
      </c>
      <c r="D88" s="79">
        <f>D36</f>
        <v>0</v>
      </c>
      <c r="E88" s="79">
        <f>E36</f>
        <v>0</v>
      </c>
      <c r="F88" s="80">
        <f>SUM(B49:E49)</f>
        <v>0</v>
      </c>
      <c r="G88" s="79">
        <f>G36</f>
        <v>0</v>
      </c>
      <c r="H88" s="79">
        <f>H36</f>
        <v>0</v>
      </c>
      <c r="I88" s="79">
        <f>I36</f>
        <v>0</v>
      </c>
      <c r="J88" s="79">
        <f>J36</f>
        <v>0</v>
      </c>
      <c r="K88" s="80">
        <f>SUM(G49:J49)</f>
        <v>0</v>
      </c>
    </row>
    <row r="89" spans="1:11" ht="12.75" hidden="1" customHeight="1" outlineLevel="1" x14ac:dyDescent="0.2">
      <c r="A89" s="280" t="str">
        <f>"Enter revenue history data on the worksheet 'Revenue History'"</f>
        <v>Enter revenue history data on the worksheet 'Revenue History'</v>
      </c>
      <c r="B89" s="280"/>
      <c r="C89" s="280"/>
      <c r="D89" s="280"/>
      <c r="E89" s="280"/>
      <c r="F89" s="280"/>
      <c r="G89" s="280"/>
      <c r="H89" s="280"/>
    </row>
    <row r="90" spans="1:11" ht="12.75" hidden="1" customHeight="1" outlineLevel="1" x14ac:dyDescent="0.2"/>
    <row r="91" spans="1:11" ht="12.75" hidden="1" customHeight="1" outlineLevel="1" collapsed="1" x14ac:dyDescent="0.2"/>
    <row r="92" spans="1:11" ht="12.75" customHeight="1" collapsed="1" x14ac:dyDescent="0.2"/>
    <row r="93" spans="1:11" ht="12.75" customHeight="1" x14ac:dyDescent="0.2">
      <c r="A93" s="281" t="str">
        <f>"Unit Sales History"</f>
        <v>Unit Sales History</v>
      </c>
      <c r="B93" s="281"/>
    </row>
    <row r="94" spans="1:11" ht="12.75" hidden="1" customHeight="1" outlineLevel="1" x14ac:dyDescent="0.2">
      <c r="A94" s="1" t="str">
        <f>" "</f>
        <v xml:space="preserve"> </v>
      </c>
    </row>
    <row r="95" spans="1:11" ht="12.75" hidden="1" customHeight="1" outlineLevel="1" x14ac:dyDescent="0.2">
      <c r="B95" s="9" t="str">
        <f>'(FnCalls 1)'!G6</f>
        <v>Q1 2009</v>
      </c>
      <c r="C95" s="10" t="str">
        <f>'(FnCalls 1)'!G7</f>
        <v>Q2 2009</v>
      </c>
      <c r="D95" s="10" t="str">
        <f>'(FnCalls 1)'!G8</f>
        <v>Q3 2009</v>
      </c>
      <c r="E95" s="10" t="str">
        <f>'(FnCalls 1)'!G9</f>
        <v>Q4 2009</v>
      </c>
      <c r="F95" s="48" t="str">
        <f>'(FnCalls 1)'!H6</f>
        <v>2009</v>
      </c>
      <c r="G95" s="10" t="str">
        <f>'(FnCalls 1)'!G10</f>
        <v>Q1 2010</v>
      </c>
      <c r="H95" s="10" t="str">
        <f>'(FnCalls 1)'!G11</f>
        <v>Q2 2010</v>
      </c>
      <c r="I95" s="10" t="str">
        <f>'(FnCalls 1)'!G12</f>
        <v>Q3 2010</v>
      </c>
      <c r="J95" s="10" t="str">
        <f>'(FnCalls 1)'!G13</f>
        <v>Q4 2010</v>
      </c>
      <c r="K95" s="48" t="str">
        <f>'(FnCalls 1)'!H10</f>
        <v>2010</v>
      </c>
    </row>
    <row r="96" spans="1:11" ht="12.75" hidden="1" customHeight="1" outlineLevel="1" x14ac:dyDescent="0.2">
      <c r="A96" s="49" t="str">
        <f>Labels!B76</f>
        <v>Sales Units History</v>
      </c>
      <c r="B96" s="81"/>
      <c r="C96" s="81"/>
      <c r="D96" s="81"/>
      <c r="E96" s="81"/>
      <c r="F96" s="82"/>
      <c r="G96" s="81"/>
      <c r="H96" s="81"/>
      <c r="I96" s="81"/>
      <c r="J96" s="81"/>
      <c r="K96" s="82"/>
    </row>
    <row r="97" spans="1:11" ht="12.75" hidden="1" customHeight="1" outlineLevel="1" x14ac:dyDescent="0.2">
      <c r="A97" s="52" t="str">
        <f>"   "&amp;Labels!B111</f>
        <v xml:space="preserve">   Drill Press</v>
      </c>
      <c r="B97" s="83"/>
      <c r="C97" s="83"/>
      <c r="D97" s="83"/>
      <c r="E97" s="83"/>
      <c r="F97" s="84"/>
      <c r="G97" s="83"/>
      <c r="H97" s="83"/>
      <c r="I97" s="83"/>
      <c r="J97" s="83"/>
      <c r="K97" s="84"/>
    </row>
    <row r="98" spans="1:11" ht="12.75" hidden="1" customHeight="1" outlineLevel="1" x14ac:dyDescent="0.2">
      <c r="A98" s="55" t="str">
        <f>"      "&amp;Labels!B100</f>
        <v xml:space="preserve">      East</v>
      </c>
      <c r="B98" s="85"/>
      <c r="C98" s="85"/>
      <c r="D98" s="85"/>
      <c r="E98" s="85"/>
      <c r="F98" s="84"/>
      <c r="G98" s="85"/>
      <c r="H98" s="85"/>
      <c r="I98" s="85"/>
      <c r="J98" s="85"/>
      <c r="K98" s="84"/>
    </row>
    <row r="99" spans="1:11" ht="12.75" hidden="1" customHeight="1" outlineLevel="1" x14ac:dyDescent="0.2">
      <c r="A99" s="55" t="str">
        <f>"         "&amp;Labels!B92</f>
        <v xml:space="preserve">         Direct</v>
      </c>
      <c r="B99" s="85"/>
      <c r="C99" s="85"/>
      <c r="D99" s="85"/>
      <c r="E99" s="85"/>
      <c r="F99" s="84"/>
      <c r="G99" s="85"/>
      <c r="H99" s="85"/>
      <c r="I99" s="85"/>
      <c r="J99" s="85"/>
      <c r="K99" s="84"/>
    </row>
    <row r="100" spans="1:11" ht="12.75" hidden="1" customHeight="1" outlineLevel="1" x14ac:dyDescent="0.2">
      <c r="A100" s="55" t="str">
        <f>"            "&amp;Labels!B96</f>
        <v xml:space="preserve">            Direct</v>
      </c>
      <c r="B100" s="86">
        <f>'History Input'!F28</f>
        <v>0</v>
      </c>
      <c r="C100" s="86">
        <f>'History Input'!G28</f>
        <v>0</v>
      </c>
      <c r="D100" s="86">
        <f>'History Input'!H28</f>
        <v>0</v>
      </c>
      <c r="E100" s="86">
        <f>'History Input'!I28</f>
        <v>0</v>
      </c>
      <c r="F100" s="84">
        <f>SUM(B100:E100)</f>
        <v>0</v>
      </c>
      <c r="G100" s="86">
        <f>'History Input'!J28</f>
        <v>0</v>
      </c>
      <c r="H100" s="86">
        <f>'History Input'!K28</f>
        <v>0</v>
      </c>
      <c r="I100" s="86">
        <f>'History Input'!L28</f>
        <v>0</v>
      </c>
      <c r="J100" s="86">
        <f>'History Input'!M28</f>
        <v>0</v>
      </c>
      <c r="K100" s="84">
        <f>SUM(G100:J100)</f>
        <v>0</v>
      </c>
    </row>
    <row r="101" spans="1:11" ht="12.75" hidden="1" customHeight="1" outlineLevel="1" x14ac:dyDescent="0.2">
      <c r="A101" s="55" t="str">
        <f>"            "&amp;Labels!B97</f>
        <v xml:space="preserve">            Indirect</v>
      </c>
      <c r="B101" s="86">
        <f>'History Input'!F29</f>
        <v>0</v>
      </c>
      <c r="C101" s="86">
        <f>'History Input'!G29</f>
        <v>0</v>
      </c>
      <c r="D101" s="86">
        <f>'History Input'!H29</f>
        <v>0</v>
      </c>
      <c r="E101" s="86">
        <f>'History Input'!I29</f>
        <v>0</v>
      </c>
      <c r="F101" s="84">
        <f>SUM(B101:E101)</f>
        <v>0</v>
      </c>
      <c r="G101" s="86">
        <f>'History Input'!J29</f>
        <v>0</v>
      </c>
      <c r="H101" s="86">
        <f>'History Input'!K29</f>
        <v>0</v>
      </c>
      <c r="I101" s="86">
        <f>'History Input'!L29</f>
        <v>0</v>
      </c>
      <c r="J101" s="86">
        <f>'History Input'!M29</f>
        <v>0</v>
      </c>
      <c r="K101" s="84">
        <f>SUM(G101:J101)</f>
        <v>0</v>
      </c>
    </row>
    <row r="102" spans="1:11" ht="12.75" hidden="1" customHeight="1" outlineLevel="1" x14ac:dyDescent="0.2">
      <c r="A102" s="55" t="str">
        <f>"            "&amp;Labels!C95</f>
        <v xml:space="preserve">            Total</v>
      </c>
      <c r="B102" s="85">
        <f>SUM(B100:B101)</f>
        <v>0</v>
      </c>
      <c r="C102" s="85">
        <f>SUM(C100:C101)</f>
        <v>0</v>
      </c>
      <c r="D102" s="85">
        <f>SUM(D100:D101)</f>
        <v>0</v>
      </c>
      <c r="E102" s="85">
        <f>SUM(E100:E101)</f>
        <v>0</v>
      </c>
      <c r="F102" s="84">
        <f>SUM(B102:E102)</f>
        <v>0</v>
      </c>
      <c r="G102" s="85">
        <f>SUM(G100:G101)</f>
        <v>0</v>
      </c>
      <c r="H102" s="85">
        <f>SUM(H100:H101)</f>
        <v>0</v>
      </c>
      <c r="I102" s="85">
        <f>SUM(I100:I101)</f>
        <v>0</v>
      </c>
      <c r="J102" s="85">
        <f>SUM(J100:J101)</f>
        <v>0</v>
      </c>
      <c r="K102" s="84">
        <f>SUM(G102:J102)</f>
        <v>0</v>
      </c>
    </row>
    <row r="103" spans="1:11" ht="12.75" hidden="1" customHeight="1" outlineLevel="1" x14ac:dyDescent="0.2">
      <c r="A103" s="55" t="str">
        <f>"         "&amp;Labels!B93</f>
        <v xml:space="preserve">         Indirect</v>
      </c>
      <c r="B103" s="85"/>
      <c r="C103" s="85"/>
      <c r="D103" s="85"/>
      <c r="E103" s="85"/>
      <c r="F103" s="84"/>
      <c r="G103" s="85"/>
      <c r="H103" s="85"/>
      <c r="I103" s="85"/>
      <c r="J103" s="85"/>
      <c r="K103" s="84"/>
    </row>
    <row r="104" spans="1:11" ht="12.75" hidden="1" customHeight="1" outlineLevel="1" x14ac:dyDescent="0.2">
      <c r="A104" s="55" t="str">
        <f>"            "&amp;Labels!B96</f>
        <v xml:space="preserve">            Direct</v>
      </c>
      <c r="B104" s="86">
        <f>'History Input'!F30</f>
        <v>0</v>
      </c>
      <c r="C104" s="86">
        <f>'History Input'!G30</f>
        <v>0</v>
      </c>
      <c r="D104" s="86">
        <f>'History Input'!H30</f>
        <v>0</v>
      </c>
      <c r="E104" s="86">
        <f>'History Input'!I30</f>
        <v>0</v>
      </c>
      <c r="F104" s="84">
        <f t="shared" ref="F104:F109" si="30">SUM(B104:E104)</f>
        <v>0</v>
      </c>
      <c r="G104" s="86">
        <f>'History Input'!J30</f>
        <v>0</v>
      </c>
      <c r="H104" s="86">
        <f>'History Input'!K30</f>
        <v>0</v>
      </c>
      <c r="I104" s="86">
        <f>'History Input'!L30</f>
        <v>0</v>
      </c>
      <c r="J104" s="86">
        <f>'History Input'!M30</f>
        <v>0</v>
      </c>
      <c r="K104" s="84">
        <f t="shared" ref="K104:K109" si="31">SUM(G104:J104)</f>
        <v>0</v>
      </c>
    </row>
    <row r="105" spans="1:11" ht="12.75" hidden="1" customHeight="1" outlineLevel="1" x14ac:dyDescent="0.2">
      <c r="A105" s="55" t="str">
        <f>"            "&amp;Labels!B97</f>
        <v xml:space="preserve">            Indirect</v>
      </c>
      <c r="B105" s="86">
        <f>'History Input'!F31</f>
        <v>0</v>
      </c>
      <c r="C105" s="86">
        <f>'History Input'!G31</f>
        <v>0</v>
      </c>
      <c r="D105" s="86">
        <f>'History Input'!H31</f>
        <v>0</v>
      </c>
      <c r="E105" s="86">
        <f>'History Input'!I31</f>
        <v>0</v>
      </c>
      <c r="F105" s="84">
        <f t="shared" si="30"/>
        <v>0</v>
      </c>
      <c r="G105" s="86">
        <f>'History Input'!J31</f>
        <v>0</v>
      </c>
      <c r="H105" s="86">
        <f>'History Input'!K31</f>
        <v>0</v>
      </c>
      <c r="I105" s="86">
        <f>'History Input'!L31</f>
        <v>0</v>
      </c>
      <c r="J105" s="86">
        <f>'History Input'!M31</f>
        <v>0</v>
      </c>
      <c r="K105" s="84">
        <f t="shared" si="31"/>
        <v>0</v>
      </c>
    </row>
    <row r="106" spans="1:11" ht="12.75" hidden="1" customHeight="1" outlineLevel="1" x14ac:dyDescent="0.2">
      <c r="A106" s="55" t="str">
        <f>"            "&amp;Labels!C95</f>
        <v xml:space="preserve">            Total</v>
      </c>
      <c r="B106" s="85">
        <f>SUM(B104:B105)</f>
        <v>0</v>
      </c>
      <c r="C106" s="85">
        <f>SUM(C104:C105)</f>
        <v>0</v>
      </c>
      <c r="D106" s="85">
        <f>SUM(D104:D105)</f>
        <v>0</v>
      </c>
      <c r="E106" s="85">
        <f>SUM(E104:E105)</f>
        <v>0</v>
      </c>
      <c r="F106" s="84">
        <f t="shared" si="30"/>
        <v>0</v>
      </c>
      <c r="G106" s="85">
        <f>SUM(G104:G105)</f>
        <v>0</v>
      </c>
      <c r="H106" s="85">
        <f>SUM(H104:H105)</f>
        <v>0</v>
      </c>
      <c r="I106" s="85">
        <f>SUM(I104:I105)</f>
        <v>0</v>
      </c>
      <c r="J106" s="85">
        <f>SUM(J104:J105)</f>
        <v>0</v>
      </c>
      <c r="K106" s="84">
        <f t="shared" si="31"/>
        <v>0</v>
      </c>
    </row>
    <row r="107" spans="1:11" ht="12.75" hidden="1" customHeight="1" outlineLevel="1" x14ac:dyDescent="0.2">
      <c r="A107" s="55" t="str">
        <f>"         "&amp;Labels!C91</f>
        <v xml:space="preserve">         Total</v>
      </c>
      <c r="B107" s="85">
        <f>SUM(B102,B106)</f>
        <v>0</v>
      </c>
      <c r="C107" s="85">
        <f>SUM(C102,C106)</f>
        <v>0</v>
      </c>
      <c r="D107" s="85">
        <f>SUM(D102,D106)</f>
        <v>0</v>
      </c>
      <c r="E107" s="85">
        <f>SUM(E102,E106)</f>
        <v>0</v>
      </c>
      <c r="F107" s="84">
        <f t="shared" si="30"/>
        <v>0</v>
      </c>
      <c r="G107" s="85">
        <f>SUM(G102,G106)</f>
        <v>0</v>
      </c>
      <c r="H107" s="85">
        <f>SUM(H102,H106)</f>
        <v>0</v>
      </c>
      <c r="I107" s="85">
        <f>SUM(I102,I106)</f>
        <v>0</v>
      </c>
      <c r="J107" s="85">
        <f>SUM(J102,J106)</f>
        <v>0</v>
      </c>
      <c r="K107" s="84">
        <f t="shared" si="31"/>
        <v>0</v>
      </c>
    </row>
    <row r="108" spans="1:11" ht="12.75" hidden="1" customHeight="1" outlineLevel="1" x14ac:dyDescent="0.2">
      <c r="A108" s="55" t="str">
        <f>"            "&amp;Labels!B96</f>
        <v xml:space="preserve">            Direct</v>
      </c>
      <c r="B108" s="86">
        <f t="shared" ref="B108:E110" si="32">SUM(B100,B104)</f>
        <v>0</v>
      </c>
      <c r="C108" s="86">
        <f t="shared" si="32"/>
        <v>0</v>
      </c>
      <c r="D108" s="86">
        <f t="shared" si="32"/>
        <v>0</v>
      </c>
      <c r="E108" s="86">
        <f t="shared" si="32"/>
        <v>0</v>
      </c>
      <c r="F108" s="84">
        <f t="shared" si="30"/>
        <v>0</v>
      </c>
      <c r="G108" s="86">
        <f t="shared" ref="G108:J110" si="33">SUM(G100,G104)</f>
        <v>0</v>
      </c>
      <c r="H108" s="86">
        <f t="shared" si="33"/>
        <v>0</v>
      </c>
      <c r="I108" s="86">
        <f t="shared" si="33"/>
        <v>0</v>
      </c>
      <c r="J108" s="86">
        <f t="shared" si="33"/>
        <v>0</v>
      </c>
      <c r="K108" s="84">
        <f t="shared" si="31"/>
        <v>0</v>
      </c>
    </row>
    <row r="109" spans="1:11" ht="12.75" hidden="1" customHeight="1" outlineLevel="1" x14ac:dyDescent="0.2">
      <c r="A109" s="55" t="str">
        <f>"            "&amp;Labels!B97</f>
        <v xml:space="preserve">            Indirect</v>
      </c>
      <c r="B109" s="86">
        <f t="shared" si="32"/>
        <v>0</v>
      </c>
      <c r="C109" s="86">
        <f t="shared" si="32"/>
        <v>0</v>
      </c>
      <c r="D109" s="86">
        <f t="shared" si="32"/>
        <v>0</v>
      </c>
      <c r="E109" s="86">
        <f t="shared" si="32"/>
        <v>0</v>
      </c>
      <c r="F109" s="84">
        <f t="shared" si="30"/>
        <v>0</v>
      </c>
      <c r="G109" s="86">
        <f t="shared" si="33"/>
        <v>0</v>
      </c>
      <c r="H109" s="86">
        <f t="shared" si="33"/>
        <v>0</v>
      </c>
      <c r="I109" s="86">
        <f t="shared" si="33"/>
        <v>0</v>
      </c>
      <c r="J109" s="86">
        <f t="shared" si="33"/>
        <v>0</v>
      </c>
      <c r="K109" s="84">
        <f t="shared" si="31"/>
        <v>0</v>
      </c>
    </row>
    <row r="110" spans="1:11" ht="12.75" hidden="1" customHeight="1" outlineLevel="1" x14ac:dyDescent="0.2">
      <c r="A110" s="55" t="str">
        <f>"            "&amp;Labels!C95</f>
        <v xml:space="preserve">            Total</v>
      </c>
      <c r="B110" s="85">
        <f t="shared" si="32"/>
        <v>0</v>
      </c>
      <c r="C110" s="85">
        <f t="shared" si="32"/>
        <v>0</v>
      </c>
      <c r="D110" s="85">
        <f t="shared" si="32"/>
        <v>0</v>
      </c>
      <c r="E110" s="85">
        <f t="shared" si="32"/>
        <v>0</v>
      </c>
      <c r="F110" s="84">
        <f>SUM(B107:E107)</f>
        <v>0</v>
      </c>
      <c r="G110" s="85">
        <f t="shared" si="33"/>
        <v>0</v>
      </c>
      <c r="H110" s="85">
        <f t="shared" si="33"/>
        <v>0</v>
      </c>
      <c r="I110" s="85">
        <f t="shared" si="33"/>
        <v>0</v>
      </c>
      <c r="J110" s="85">
        <f t="shared" si="33"/>
        <v>0</v>
      </c>
      <c r="K110" s="84">
        <f>SUM(G107:J107)</f>
        <v>0</v>
      </c>
    </row>
    <row r="111" spans="1:11" ht="12.75" hidden="1" customHeight="1" outlineLevel="1" x14ac:dyDescent="0.2">
      <c r="A111" s="55" t="str">
        <f>"      "&amp;Labels!B101</f>
        <v xml:space="preserve">      West</v>
      </c>
      <c r="B111" s="85"/>
      <c r="C111" s="85"/>
      <c r="D111" s="85"/>
      <c r="E111" s="85"/>
      <c r="F111" s="84"/>
      <c r="G111" s="85"/>
      <c r="H111" s="85"/>
      <c r="I111" s="85"/>
      <c r="J111" s="85"/>
      <c r="K111" s="84"/>
    </row>
    <row r="112" spans="1:11" ht="12.75" hidden="1" customHeight="1" outlineLevel="1" x14ac:dyDescent="0.2">
      <c r="A112" s="55" t="str">
        <f>"         "&amp;Labels!B92</f>
        <v xml:space="preserve">         Direct</v>
      </c>
      <c r="B112" s="85"/>
      <c r="C112" s="85"/>
      <c r="D112" s="85"/>
      <c r="E112" s="85"/>
      <c r="F112" s="84"/>
      <c r="G112" s="85"/>
      <c r="H112" s="85"/>
      <c r="I112" s="85"/>
      <c r="J112" s="85"/>
      <c r="K112" s="84"/>
    </row>
    <row r="113" spans="1:11" ht="12.75" hidden="1" customHeight="1" outlineLevel="1" x14ac:dyDescent="0.2">
      <c r="A113" s="55" t="str">
        <f>"            "&amp;Labels!B96</f>
        <v xml:space="preserve">            Direct</v>
      </c>
      <c r="B113" s="86">
        <f>'History Input'!F32</f>
        <v>0</v>
      </c>
      <c r="C113" s="86">
        <f>'History Input'!G32</f>
        <v>0</v>
      </c>
      <c r="D113" s="86">
        <f>'History Input'!H32</f>
        <v>0</v>
      </c>
      <c r="E113" s="86">
        <f>'History Input'!I32</f>
        <v>0</v>
      </c>
      <c r="F113" s="84">
        <f>SUM(B113:E113)</f>
        <v>0</v>
      </c>
      <c r="G113" s="86">
        <f>'History Input'!J32</f>
        <v>0</v>
      </c>
      <c r="H113" s="86">
        <f>'History Input'!K32</f>
        <v>0</v>
      </c>
      <c r="I113" s="86">
        <f>'History Input'!L32</f>
        <v>0</v>
      </c>
      <c r="J113" s="86">
        <f>'History Input'!M32</f>
        <v>0</v>
      </c>
      <c r="K113" s="84">
        <f>SUM(G113:J113)</f>
        <v>0</v>
      </c>
    </row>
    <row r="114" spans="1:11" ht="12.75" hidden="1" customHeight="1" outlineLevel="1" x14ac:dyDescent="0.2">
      <c r="A114" s="55" t="str">
        <f>"            "&amp;Labels!B97</f>
        <v xml:space="preserve">            Indirect</v>
      </c>
      <c r="B114" s="86">
        <f>'History Input'!F33</f>
        <v>0</v>
      </c>
      <c r="C114" s="86">
        <f>'History Input'!G33</f>
        <v>0</v>
      </c>
      <c r="D114" s="86">
        <f>'History Input'!H33</f>
        <v>0</v>
      </c>
      <c r="E114" s="86">
        <f>'History Input'!I33</f>
        <v>0</v>
      </c>
      <c r="F114" s="84">
        <f>SUM(B114:E114)</f>
        <v>0</v>
      </c>
      <c r="G114" s="86">
        <f>'History Input'!J33</f>
        <v>0</v>
      </c>
      <c r="H114" s="86">
        <f>'History Input'!K33</f>
        <v>0</v>
      </c>
      <c r="I114" s="86">
        <f>'History Input'!L33</f>
        <v>0</v>
      </c>
      <c r="J114" s="86">
        <f>'History Input'!M33</f>
        <v>0</v>
      </c>
      <c r="K114" s="84">
        <f>SUM(G114:J114)</f>
        <v>0</v>
      </c>
    </row>
    <row r="115" spans="1:11" ht="12.75" hidden="1" customHeight="1" outlineLevel="1" x14ac:dyDescent="0.2">
      <c r="A115" s="55" t="str">
        <f>"            "&amp;Labels!C95</f>
        <v xml:space="preserve">            Total</v>
      </c>
      <c r="B115" s="85">
        <f>SUM(B113:B114)</f>
        <v>0</v>
      </c>
      <c r="C115" s="85">
        <f>SUM(C113:C114)</f>
        <v>0</v>
      </c>
      <c r="D115" s="85">
        <f>SUM(D113:D114)</f>
        <v>0</v>
      </c>
      <c r="E115" s="85">
        <f>SUM(E113:E114)</f>
        <v>0</v>
      </c>
      <c r="F115" s="84">
        <f>SUM(B115:E115)</f>
        <v>0</v>
      </c>
      <c r="G115" s="85">
        <f>SUM(G113:G114)</f>
        <v>0</v>
      </c>
      <c r="H115" s="85">
        <f>SUM(H113:H114)</f>
        <v>0</v>
      </c>
      <c r="I115" s="85">
        <f>SUM(I113:I114)</f>
        <v>0</v>
      </c>
      <c r="J115" s="85">
        <f>SUM(J113:J114)</f>
        <v>0</v>
      </c>
      <c r="K115" s="84">
        <f>SUM(G115:J115)</f>
        <v>0</v>
      </c>
    </row>
    <row r="116" spans="1:11" ht="12.75" hidden="1" customHeight="1" outlineLevel="1" x14ac:dyDescent="0.2">
      <c r="A116" s="55" t="str">
        <f>"         "&amp;Labels!B93</f>
        <v xml:space="preserve">         Indirect</v>
      </c>
      <c r="B116" s="85"/>
      <c r="C116" s="85"/>
      <c r="D116" s="85"/>
      <c r="E116" s="85"/>
      <c r="F116" s="84"/>
      <c r="G116" s="85"/>
      <c r="H116" s="85"/>
      <c r="I116" s="85"/>
      <c r="J116" s="85"/>
      <c r="K116" s="84"/>
    </row>
    <row r="117" spans="1:11" ht="12.75" hidden="1" customHeight="1" outlineLevel="1" x14ac:dyDescent="0.2">
      <c r="A117" s="55" t="str">
        <f>"            "&amp;Labels!B96</f>
        <v xml:space="preserve">            Direct</v>
      </c>
      <c r="B117" s="86">
        <f>'History Input'!F34</f>
        <v>0</v>
      </c>
      <c r="C117" s="86">
        <f>'History Input'!G34</f>
        <v>0</v>
      </c>
      <c r="D117" s="86">
        <f>'History Input'!H34</f>
        <v>0</v>
      </c>
      <c r="E117" s="86">
        <f>'History Input'!I34</f>
        <v>0</v>
      </c>
      <c r="F117" s="84">
        <f t="shared" ref="F117:F122" si="34">SUM(B117:E117)</f>
        <v>0</v>
      </c>
      <c r="G117" s="86">
        <f>'History Input'!J34</f>
        <v>0</v>
      </c>
      <c r="H117" s="86">
        <f>'History Input'!K34</f>
        <v>0</v>
      </c>
      <c r="I117" s="86">
        <f>'History Input'!L34</f>
        <v>0</v>
      </c>
      <c r="J117" s="86">
        <f>'History Input'!M34</f>
        <v>0</v>
      </c>
      <c r="K117" s="84">
        <f t="shared" ref="K117:K122" si="35">SUM(G117:J117)</f>
        <v>0</v>
      </c>
    </row>
    <row r="118" spans="1:11" ht="12.75" hidden="1" customHeight="1" outlineLevel="1" x14ac:dyDescent="0.2">
      <c r="A118" s="55" t="str">
        <f>"            "&amp;Labels!B97</f>
        <v xml:space="preserve">            Indirect</v>
      </c>
      <c r="B118" s="86">
        <f>'History Input'!F35</f>
        <v>0</v>
      </c>
      <c r="C118" s="86">
        <f>'History Input'!G35</f>
        <v>0</v>
      </c>
      <c r="D118" s="86">
        <f>'History Input'!H35</f>
        <v>0</v>
      </c>
      <c r="E118" s="86">
        <f>'History Input'!I35</f>
        <v>0</v>
      </c>
      <c r="F118" s="84">
        <f t="shared" si="34"/>
        <v>0</v>
      </c>
      <c r="G118" s="86">
        <f>'History Input'!J35</f>
        <v>0</v>
      </c>
      <c r="H118" s="86">
        <f>'History Input'!K35</f>
        <v>0</v>
      </c>
      <c r="I118" s="86">
        <f>'History Input'!L35</f>
        <v>0</v>
      </c>
      <c r="J118" s="86">
        <f>'History Input'!M35</f>
        <v>0</v>
      </c>
      <c r="K118" s="84">
        <f t="shared" si="35"/>
        <v>0</v>
      </c>
    </row>
    <row r="119" spans="1:11" ht="12.75" hidden="1" customHeight="1" outlineLevel="1" x14ac:dyDescent="0.2">
      <c r="A119" s="55" t="str">
        <f>"            "&amp;Labels!C95</f>
        <v xml:space="preserve">            Total</v>
      </c>
      <c r="B119" s="85">
        <f>SUM(B117:B118)</f>
        <v>0</v>
      </c>
      <c r="C119" s="85">
        <f>SUM(C117:C118)</f>
        <v>0</v>
      </c>
      <c r="D119" s="85">
        <f>SUM(D117:D118)</f>
        <v>0</v>
      </c>
      <c r="E119" s="85">
        <f>SUM(E117:E118)</f>
        <v>0</v>
      </c>
      <c r="F119" s="84">
        <f t="shared" si="34"/>
        <v>0</v>
      </c>
      <c r="G119" s="85">
        <f>SUM(G117:G118)</f>
        <v>0</v>
      </c>
      <c r="H119" s="85">
        <f>SUM(H117:H118)</f>
        <v>0</v>
      </c>
      <c r="I119" s="85">
        <f>SUM(I117:I118)</f>
        <v>0</v>
      </c>
      <c r="J119" s="85">
        <f>SUM(J117:J118)</f>
        <v>0</v>
      </c>
      <c r="K119" s="84">
        <f t="shared" si="35"/>
        <v>0</v>
      </c>
    </row>
    <row r="120" spans="1:11" ht="12.75" hidden="1" customHeight="1" outlineLevel="1" x14ac:dyDescent="0.2">
      <c r="A120" s="55" t="str">
        <f>"         "&amp;Labels!C91</f>
        <v xml:space="preserve">         Total</v>
      </c>
      <c r="B120" s="85">
        <f>SUM(B115,B119)</f>
        <v>0</v>
      </c>
      <c r="C120" s="85">
        <f>SUM(C115,C119)</f>
        <v>0</v>
      </c>
      <c r="D120" s="85">
        <f>SUM(D115,D119)</f>
        <v>0</v>
      </c>
      <c r="E120" s="85">
        <f>SUM(E115,E119)</f>
        <v>0</v>
      </c>
      <c r="F120" s="84">
        <f t="shared" si="34"/>
        <v>0</v>
      </c>
      <c r="G120" s="85">
        <f>SUM(G115,G119)</f>
        <v>0</v>
      </c>
      <c r="H120" s="85">
        <f>SUM(H115,H119)</f>
        <v>0</v>
      </c>
      <c r="I120" s="85">
        <f>SUM(I115,I119)</f>
        <v>0</v>
      </c>
      <c r="J120" s="85">
        <f>SUM(J115,J119)</f>
        <v>0</v>
      </c>
      <c r="K120" s="84">
        <f t="shared" si="35"/>
        <v>0</v>
      </c>
    </row>
    <row r="121" spans="1:11" ht="12.75" hidden="1" customHeight="1" outlineLevel="1" x14ac:dyDescent="0.2">
      <c r="A121" s="55" t="str">
        <f>"            "&amp;Labels!B96</f>
        <v xml:space="preserve">            Direct</v>
      </c>
      <c r="B121" s="86">
        <f t="shared" ref="B121:E123" si="36">SUM(B113,B117)</f>
        <v>0</v>
      </c>
      <c r="C121" s="86">
        <f t="shared" si="36"/>
        <v>0</v>
      </c>
      <c r="D121" s="86">
        <f t="shared" si="36"/>
        <v>0</v>
      </c>
      <c r="E121" s="86">
        <f t="shared" si="36"/>
        <v>0</v>
      </c>
      <c r="F121" s="84">
        <f t="shared" si="34"/>
        <v>0</v>
      </c>
      <c r="G121" s="86">
        <f t="shared" ref="G121:J123" si="37">SUM(G113,G117)</f>
        <v>0</v>
      </c>
      <c r="H121" s="86">
        <f t="shared" si="37"/>
        <v>0</v>
      </c>
      <c r="I121" s="86">
        <f t="shared" si="37"/>
        <v>0</v>
      </c>
      <c r="J121" s="86">
        <f t="shared" si="37"/>
        <v>0</v>
      </c>
      <c r="K121" s="84">
        <f t="shared" si="35"/>
        <v>0</v>
      </c>
    </row>
    <row r="122" spans="1:11" ht="12.75" hidden="1" customHeight="1" outlineLevel="1" x14ac:dyDescent="0.2">
      <c r="A122" s="55" t="str">
        <f>"            "&amp;Labels!B97</f>
        <v xml:space="preserve">            Indirect</v>
      </c>
      <c r="B122" s="86">
        <f t="shared" si="36"/>
        <v>0</v>
      </c>
      <c r="C122" s="86">
        <f t="shared" si="36"/>
        <v>0</v>
      </c>
      <c r="D122" s="86">
        <f t="shared" si="36"/>
        <v>0</v>
      </c>
      <c r="E122" s="86">
        <f t="shared" si="36"/>
        <v>0</v>
      </c>
      <c r="F122" s="84">
        <f t="shared" si="34"/>
        <v>0</v>
      </c>
      <c r="G122" s="86">
        <f t="shared" si="37"/>
        <v>0</v>
      </c>
      <c r="H122" s="86">
        <f t="shared" si="37"/>
        <v>0</v>
      </c>
      <c r="I122" s="86">
        <f t="shared" si="37"/>
        <v>0</v>
      </c>
      <c r="J122" s="86">
        <f t="shared" si="37"/>
        <v>0</v>
      </c>
      <c r="K122" s="84">
        <f t="shared" si="35"/>
        <v>0</v>
      </c>
    </row>
    <row r="123" spans="1:11" ht="12.75" hidden="1" customHeight="1" outlineLevel="1" x14ac:dyDescent="0.2">
      <c r="A123" s="55" t="str">
        <f>"            "&amp;Labels!C95</f>
        <v xml:space="preserve">            Total</v>
      </c>
      <c r="B123" s="85">
        <f t="shared" si="36"/>
        <v>0</v>
      </c>
      <c r="C123" s="85">
        <f t="shared" si="36"/>
        <v>0</v>
      </c>
      <c r="D123" s="85">
        <f t="shared" si="36"/>
        <v>0</v>
      </c>
      <c r="E123" s="85">
        <f t="shared" si="36"/>
        <v>0</v>
      </c>
      <c r="F123" s="84">
        <f>SUM(B120:E120)</f>
        <v>0</v>
      </c>
      <c r="G123" s="85">
        <f t="shared" si="37"/>
        <v>0</v>
      </c>
      <c r="H123" s="85">
        <f t="shared" si="37"/>
        <v>0</v>
      </c>
      <c r="I123" s="85">
        <f t="shared" si="37"/>
        <v>0</v>
      </c>
      <c r="J123" s="85">
        <f t="shared" si="37"/>
        <v>0</v>
      </c>
      <c r="K123" s="84">
        <f>SUM(G120:J120)</f>
        <v>0</v>
      </c>
    </row>
    <row r="124" spans="1:11" ht="12.75" hidden="1" customHeight="1" outlineLevel="1" x14ac:dyDescent="0.2">
      <c r="A124" s="52" t="str">
        <f>"      "&amp;Labels!C99</f>
        <v xml:space="preserve">      Total</v>
      </c>
      <c r="B124" s="83">
        <f>SUM(B128,B132)</f>
        <v>0</v>
      </c>
      <c r="C124" s="83">
        <f>SUM(C128,C132)</f>
        <v>0</v>
      </c>
      <c r="D124" s="83">
        <f>SUM(D128,D132)</f>
        <v>0</v>
      </c>
      <c r="E124" s="83">
        <f>SUM(E128,E132)</f>
        <v>0</v>
      </c>
      <c r="F124" s="84">
        <f>SUM(B124:E124)</f>
        <v>0</v>
      </c>
      <c r="G124" s="83">
        <f>SUM(G128,G132)</f>
        <v>0</v>
      </c>
      <c r="H124" s="83">
        <f>SUM(H128,H132)</f>
        <v>0</v>
      </c>
      <c r="I124" s="83">
        <f>SUM(I128,I132)</f>
        <v>0</v>
      </c>
      <c r="J124" s="83">
        <f>SUM(J128,J132)</f>
        <v>0</v>
      </c>
      <c r="K124" s="84">
        <f>SUM(G124:J124)</f>
        <v>0</v>
      </c>
    </row>
    <row r="125" spans="1:11" ht="12.75" hidden="1" customHeight="1" outlineLevel="1" x14ac:dyDescent="0.2">
      <c r="A125" s="55" t="str">
        <f>"         "&amp;Labels!B92</f>
        <v xml:space="preserve">         Direct</v>
      </c>
      <c r="B125" s="85"/>
      <c r="C125" s="85"/>
      <c r="D125" s="85"/>
      <c r="E125" s="85"/>
      <c r="F125" s="84"/>
      <c r="G125" s="85"/>
      <c r="H125" s="85"/>
      <c r="I125" s="85"/>
      <c r="J125" s="85"/>
      <c r="K125" s="84"/>
    </row>
    <row r="126" spans="1:11" ht="12.75" hidden="1" customHeight="1" outlineLevel="1" x14ac:dyDescent="0.2">
      <c r="A126" s="55" t="str">
        <f>"            "&amp;Labels!B96</f>
        <v xml:space="preserve">            Direct</v>
      </c>
      <c r="B126" s="86">
        <f t="shared" ref="B126:E128" si="38">SUM(B100,B113)</f>
        <v>0</v>
      </c>
      <c r="C126" s="86">
        <f t="shared" si="38"/>
        <v>0</v>
      </c>
      <c r="D126" s="86">
        <f t="shared" si="38"/>
        <v>0</v>
      </c>
      <c r="E126" s="86">
        <f t="shared" si="38"/>
        <v>0</v>
      </c>
      <c r="F126" s="84">
        <f>SUM(B126:E126)</f>
        <v>0</v>
      </c>
      <c r="G126" s="86">
        <f t="shared" ref="G126:J128" si="39">SUM(G100,G113)</f>
        <v>0</v>
      </c>
      <c r="H126" s="86">
        <f t="shared" si="39"/>
        <v>0</v>
      </c>
      <c r="I126" s="86">
        <f t="shared" si="39"/>
        <v>0</v>
      </c>
      <c r="J126" s="86">
        <f t="shared" si="39"/>
        <v>0</v>
      </c>
      <c r="K126" s="84">
        <f>SUM(G126:J126)</f>
        <v>0</v>
      </c>
    </row>
    <row r="127" spans="1:11" ht="12.75" hidden="1" customHeight="1" outlineLevel="1" x14ac:dyDescent="0.2">
      <c r="A127" s="55" t="str">
        <f>"            "&amp;Labels!B97</f>
        <v xml:space="preserve">            Indirect</v>
      </c>
      <c r="B127" s="86">
        <f t="shared" si="38"/>
        <v>0</v>
      </c>
      <c r="C127" s="86">
        <f t="shared" si="38"/>
        <v>0</v>
      </c>
      <c r="D127" s="86">
        <f t="shared" si="38"/>
        <v>0</v>
      </c>
      <c r="E127" s="86">
        <f t="shared" si="38"/>
        <v>0</v>
      </c>
      <c r="F127" s="84">
        <f>SUM(B127:E127)</f>
        <v>0</v>
      </c>
      <c r="G127" s="86">
        <f t="shared" si="39"/>
        <v>0</v>
      </c>
      <c r="H127" s="86">
        <f t="shared" si="39"/>
        <v>0</v>
      </c>
      <c r="I127" s="86">
        <f t="shared" si="39"/>
        <v>0</v>
      </c>
      <c r="J127" s="86">
        <f t="shared" si="39"/>
        <v>0</v>
      </c>
      <c r="K127" s="84">
        <f>SUM(G127:J127)</f>
        <v>0</v>
      </c>
    </row>
    <row r="128" spans="1:11" ht="12.75" hidden="1" customHeight="1" outlineLevel="1" x14ac:dyDescent="0.2">
      <c r="A128" s="55" t="str">
        <f>"            "&amp;Labels!C95</f>
        <v xml:space="preserve">            Total</v>
      </c>
      <c r="B128" s="85">
        <f t="shared" si="38"/>
        <v>0</v>
      </c>
      <c r="C128" s="85">
        <f t="shared" si="38"/>
        <v>0</v>
      </c>
      <c r="D128" s="85">
        <f t="shared" si="38"/>
        <v>0</v>
      </c>
      <c r="E128" s="85">
        <f t="shared" si="38"/>
        <v>0</v>
      </c>
      <c r="F128" s="84">
        <f>SUM(B128:E128)</f>
        <v>0</v>
      </c>
      <c r="G128" s="85">
        <f t="shared" si="39"/>
        <v>0</v>
      </c>
      <c r="H128" s="85">
        <f t="shared" si="39"/>
        <v>0</v>
      </c>
      <c r="I128" s="85">
        <f t="shared" si="39"/>
        <v>0</v>
      </c>
      <c r="J128" s="85">
        <f t="shared" si="39"/>
        <v>0</v>
      </c>
      <c r="K128" s="84">
        <f>SUM(G128:J128)</f>
        <v>0</v>
      </c>
    </row>
    <row r="129" spans="1:11" ht="12.75" hidden="1" customHeight="1" outlineLevel="1" x14ac:dyDescent="0.2">
      <c r="A129" s="55" t="str">
        <f>"         "&amp;Labels!B93</f>
        <v xml:space="preserve">         Indirect</v>
      </c>
      <c r="B129" s="85"/>
      <c r="C129" s="85"/>
      <c r="D129" s="85"/>
      <c r="E129" s="85"/>
      <c r="F129" s="84"/>
      <c r="G129" s="85"/>
      <c r="H129" s="85"/>
      <c r="I129" s="85"/>
      <c r="J129" s="85"/>
      <c r="K129" s="84"/>
    </row>
    <row r="130" spans="1:11" ht="12.75" hidden="1" customHeight="1" outlineLevel="1" x14ac:dyDescent="0.2">
      <c r="A130" s="55" t="str">
        <f>"            "&amp;Labels!B96</f>
        <v xml:space="preserve">            Direct</v>
      </c>
      <c r="B130" s="86">
        <f t="shared" ref="B130:E135" si="40">SUM(B104,B117)</f>
        <v>0</v>
      </c>
      <c r="C130" s="86">
        <f t="shared" si="40"/>
        <v>0</v>
      </c>
      <c r="D130" s="86">
        <f t="shared" si="40"/>
        <v>0</v>
      </c>
      <c r="E130" s="86">
        <f t="shared" si="40"/>
        <v>0</v>
      </c>
      <c r="F130" s="84">
        <f>SUM(B130:E130)</f>
        <v>0</v>
      </c>
      <c r="G130" s="86">
        <f t="shared" ref="G130:J135" si="41">SUM(G104,G117)</f>
        <v>0</v>
      </c>
      <c r="H130" s="86">
        <f t="shared" si="41"/>
        <v>0</v>
      </c>
      <c r="I130" s="86">
        <f t="shared" si="41"/>
        <v>0</v>
      </c>
      <c r="J130" s="86">
        <f t="shared" si="41"/>
        <v>0</v>
      </c>
      <c r="K130" s="84">
        <f>SUM(G130:J130)</f>
        <v>0</v>
      </c>
    </row>
    <row r="131" spans="1:11" ht="12.75" hidden="1" customHeight="1" outlineLevel="1" x14ac:dyDescent="0.2">
      <c r="A131" s="55" t="str">
        <f>"            "&amp;Labels!B97</f>
        <v xml:space="preserve">            Indirect</v>
      </c>
      <c r="B131" s="86">
        <f t="shared" si="40"/>
        <v>0</v>
      </c>
      <c r="C131" s="86">
        <f t="shared" si="40"/>
        <v>0</v>
      </c>
      <c r="D131" s="86">
        <f t="shared" si="40"/>
        <v>0</v>
      </c>
      <c r="E131" s="86">
        <f t="shared" si="40"/>
        <v>0</v>
      </c>
      <c r="F131" s="84">
        <f>SUM(B131:E131)</f>
        <v>0</v>
      </c>
      <c r="G131" s="86">
        <f t="shared" si="41"/>
        <v>0</v>
      </c>
      <c r="H131" s="86">
        <f t="shared" si="41"/>
        <v>0</v>
      </c>
      <c r="I131" s="86">
        <f t="shared" si="41"/>
        <v>0</v>
      </c>
      <c r="J131" s="86">
        <f t="shared" si="41"/>
        <v>0</v>
      </c>
      <c r="K131" s="84">
        <f>SUM(G131:J131)</f>
        <v>0</v>
      </c>
    </row>
    <row r="132" spans="1:11" ht="12.75" hidden="1" customHeight="1" outlineLevel="1" x14ac:dyDescent="0.2">
      <c r="A132" s="55" t="str">
        <f>"            "&amp;Labels!C95</f>
        <v xml:space="preserve">            Total</v>
      </c>
      <c r="B132" s="85">
        <f t="shared" si="40"/>
        <v>0</v>
      </c>
      <c r="C132" s="85">
        <f t="shared" si="40"/>
        <v>0</v>
      </c>
      <c r="D132" s="85">
        <f t="shared" si="40"/>
        <v>0</v>
      </c>
      <c r="E132" s="85">
        <f t="shared" si="40"/>
        <v>0</v>
      </c>
      <c r="F132" s="84">
        <f>SUM(B132:E132)</f>
        <v>0</v>
      </c>
      <c r="G132" s="85">
        <f t="shared" si="41"/>
        <v>0</v>
      </c>
      <c r="H132" s="85">
        <f t="shared" si="41"/>
        <v>0</v>
      </c>
      <c r="I132" s="85">
        <f t="shared" si="41"/>
        <v>0</v>
      </c>
      <c r="J132" s="85">
        <f t="shared" si="41"/>
        <v>0</v>
      </c>
      <c r="K132" s="84">
        <f>SUM(G132:J132)</f>
        <v>0</v>
      </c>
    </row>
    <row r="133" spans="1:11" ht="12.75" hidden="1" customHeight="1" outlineLevel="1" x14ac:dyDescent="0.2">
      <c r="A133" s="55" t="str">
        <f>"         "&amp;Labels!C91</f>
        <v xml:space="preserve">         Total</v>
      </c>
      <c r="B133" s="85">
        <f t="shared" si="40"/>
        <v>0</v>
      </c>
      <c r="C133" s="85">
        <f t="shared" si="40"/>
        <v>0</v>
      </c>
      <c r="D133" s="85">
        <f t="shared" si="40"/>
        <v>0</v>
      </c>
      <c r="E133" s="85">
        <f t="shared" si="40"/>
        <v>0</v>
      </c>
      <c r="F133" s="84">
        <f>SUM(B124:E124)</f>
        <v>0</v>
      </c>
      <c r="G133" s="85">
        <f t="shared" si="41"/>
        <v>0</v>
      </c>
      <c r="H133" s="85">
        <f t="shared" si="41"/>
        <v>0</v>
      </c>
      <c r="I133" s="85">
        <f t="shared" si="41"/>
        <v>0</v>
      </c>
      <c r="J133" s="85">
        <f t="shared" si="41"/>
        <v>0</v>
      </c>
      <c r="K133" s="84">
        <f>SUM(G124:J124)</f>
        <v>0</v>
      </c>
    </row>
    <row r="134" spans="1:11" ht="12.75" hidden="1" customHeight="1" outlineLevel="1" x14ac:dyDescent="0.2">
      <c r="A134" s="55" t="str">
        <f>"            "&amp;Labels!B96</f>
        <v xml:space="preserve">            Direct</v>
      </c>
      <c r="B134" s="86">
        <f t="shared" si="40"/>
        <v>0</v>
      </c>
      <c r="C134" s="86">
        <f t="shared" si="40"/>
        <v>0</v>
      </c>
      <c r="D134" s="86">
        <f t="shared" si="40"/>
        <v>0</v>
      </c>
      <c r="E134" s="86">
        <f t="shared" si="40"/>
        <v>0</v>
      </c>
      <c r="F134" s="84">
        <f>SUM(B134:E134)</f>
        <v>0</v>
      </c>
      <c r="G134" s="86">
        <f t="shared" si="41"/>
        <v>0</v>
      </c>
      <c r="H134" s="86">
        <f t="shared" si="41"/>
        <v>0</v>
      </c>
      <c r="I134" s="86">
        <f t="shared" si="41"/>
        <v>0</v>
      </c>
      <c r="J134" s="86">
        <f t="shared" si="41"/>
        <v>0</v>
      </c>
      <c r="K134" s="84">
        <f>SUM(G134:J134)</f>
        <v>0</v>
      </c>
    </row>
    <row r="135" spans="1:11" ht="12.75" hidden="1" customHeight="1" outlineLevel="1" x14ac:dyDescent="0.2">
      <c r="A135" s="55" t="str">
        <f>"            "&amp;Labels!B97</f>
        <v xml:space="preserve">            Indirect</v>
      </c>
      <c r="B135" s="86">
        <f t="shared" si="40"/>
        <v>0</v>
      </c>
      <c r="C135" s="86">
        <f t="shared" si="40"/>
        <v>0</v>
      </c>
      <c r="D135" s="86">
        <f t="shared" si="40"/>
        <v>0</v>
      </c>
      <c r="E135" s="86">
        <f t="shared" si="40"/>
        <v>0</v>
      </c>
      <c r="F135" s="84">
        <f>SUM(B135:E135)</f>
        <v>0</v>
      </c>
      <c r="G135" s="86">
        <f t="shared" si="41"/>
        <v>0</v>
      </c>
      <c r="H135" s="86">
        <f t="shared" si="41"/>
        <v>0</v>
      </c>
      <c r="I135" s="86">
        <f t="shared" si="41"/>
        <v>0</v>
      </c>
      <c r="J135" s="86">
        <f t="shared" si="41"/>
        <v>0</v>
      </c>
      <c r="K135" s="84">
        <f>SUM(G135:J135)</f>
        <v>0</v>
      </c>
    </row>
    <row r="136" spans="1:11" ht="12.75" hidden="1" customHeight="1" outlineLevel="1" x14ac:dyDescent="0.2">
      <c r="A136" s="55" t="str">
        <f>"            "&amp;Labels!C95</f>
        <v xml:space="preserve">            Total</v>
      </c>
      <c r="B136" s="85">
        <f>SUM(B107,B120)</f>
        <v>0</v>
      </c>
      <c r="C136" s="85">
        <f>SUM(C107,C120)</f>
        <v>0</v>
      </c>
      <c r="D136" s="85">
        <f>SUM(D107,D120)</f>
        <v>0</v>
      </c>
      <c r="E136" s="85">
        <f>SUM(E107,E120)</f>
        <v>0</v>
      </c>
      <c r="F136" s="84">
        <f>SUM(B124:E124)</f>
        <v>0</v>
      </c>
      <c r="G136" s="85">
        <f>SUM(G107,G120)</f>
        <v>0</v>
      </c>
      <c r="H136" s="85">
        <f>SUM(H107,H120)</f>
        <v>0</v>
      </c>
      <c r="I136" s="85">
        <f>SUM(I107,I120)</f>
        <v>0</v>
      </c>
      <c r="J136" s="85">
        <f>SUM(J107,J120)</f>
        <v>0</v>
      </c>
      <c r="K136" s="84">
        <f>SUM(G124:J124)</f>
        <v>0</v>
      </c>
    </row>
    <row r="137" spans="1:11" ht="12.75" hidden="1" customHeight="1" outlineLevel="1" x14ac:dyDescent="0.2">
      <c r="A137" s="57" t="str">
        <f>"   "&amp;Labels!C110</f>
        <v xml:space="preserve">   Total</v>
      </c>
      <c r="B137" s="87">
        <f>B124</f>
        <v>0</v>
      </c>
      <c r="C137" s="87">
        <f>C124</f>
        <v>0</v>
      </c>
      <c r="D137" s="87">
        <f>D124</f>
        <v>0</v>
      </c>
      <c r="E137" s="87">
        <f>E124</f>
        <v>0</v>
      </c>
      <c r="F137" s="84">
        <f>SUM(B137:E137)</f>
        <v>0</v>
      </c>
      <c r="G137" s="87">
        <f>G124</f>
        <v>0</v>
      </c>
      <c r="H137" s="87">
        <f>H124</f>
        <v>0</v>
      </c>
      <c r="I137" s="87">
        <f>I124</f>
        <v>0</v>
      </c>
      <c r="J137" s="87">
        <f>J124</f>
        <v>0</v>
      </c>
      <c r="K137" s="84">
        <f>SUM(G137:J137)</f>
        <v>0</v>
      </c>
    </row>
    <row r="138" spans="1:11" ht="12.75" hidden="1" customHeight="1" outlineLevel="1" x14ac:dyDescent="0.2">
      <c r="A138" s="55" t="str">
        <f>"      "&amp;Labels!B100</f>
        <v xml:space="preserve">      East</v>
      </c>
      <c r="B138" s="85"/>
      <c r="C138" s="85"/>
      <c r="D138" s="85"/>
      <c r="E138" s="85"/>
      <c r="F138" s="84"/>
      <c r="G138" s="85"/>
      <c r="H138" s="85"/>
      <c r="I138" s="85"/>
      <c r="J138" s="85"/>
      <c r="K138" s="84"/>
    </row>
    <row r="139" spans="1:11" ht="12.75" hidden="1" customHeight="1" outlineLevel="1" x14ac:dyDescent="0.2">
      <c r="A139" s="55" t="str">
        <f>"         "&amp;Labels!B92</f>
        <v xml:space="preserve">         Direct</v>
      </c>
      <c r="B139" s="85"/>
      <c r="C139" s="85"/>
      <c r="D139" s="85"/>
      <c r="E139" s="85"/>
      <c r="F139" s="84"/>
      <c r="G139" s="85"/>
      <c r="H139" s="85"/>
      <c r="I139" s="85"/>
      <c r="J139" s="85"/>
      <c r="K139" s="84"/>
    </row>
    <row r="140" spans="1:11" ht="12.75" hidden="1" customHeight="1" outlineLevel="1" x14ac:dyDescent="0.2">
      <c r="A140" s="55" t="str">
        <f>"            "&amp;Labels!B96</f>
        <v xml:space="preserve">            Direct</v>
      </c>
      <c r="B140" s="86">
        <f t="shared" ref="B140:E142" si="42">B100</f>
        <v>0</v>
      </c>
      <c r="C140" s="86">
        <f t="shared" si="42"/>
        <v>0</v>
      </c>
      <c r="D140" s="86">
        <f t="shared" si="42"/>
        <v>0</v>
      </c>
      <c r="E140" s="86">
        <f t="shared" si="42"/>
        <v>0</v>
      </c>
      <c r="F140" s="84">
        <f>SUM(B140:E140)</f>
        <v>0</v>
      </c>
      <c r="G140" s="86">
        <f t="shared" ref="G140:J142" si="43">G100</f>
        <v>0</v>
      </c>
      <c r="H140" s="86">
        <f t="shared" si="43"/>
        <v>0</v>
      </c>
      <c r="I140" s="86">
        <f t="shared" si="43"/>
        <v>0</v>
      </c>
      <c r="J140" s="86">
        <f t="shared" si="43"/>
        <v>0</v>
      </c>
      <c r="K140" s="84">
        <f>SUM(G140:J140)</f>
        <v>0</v>
      </c>
    </row>
    <row r="141" spans="1:11" ht="12.75" hidden="1" customHeight="1" outlineLevel="1" x14ac:dyDescent="0.2">
      <c r="A141" s="55" t="str">
        <f>"            "&amp;Labels!B97</f>
        <v xml:space="preserve">            Indirect</v>
      </c>
      <c r="B141" s="86">
        <f t="shared" si="42"/>
        <v>0</v>
      </c>
      <c r="C141" s="86">
        <f t="shared" si="42"/>
        <v>0</v>
      </c>
      <c r="D141" s="86">
        <f t="shared" si="42"/>
        <v>0</v>
      </c>
      <c r="E141" s="86">
        <f t="shared" si="42"/>
        <v>0</v>
      </c>
      <c r="F141" s="84">
        <f>SUM(B141:E141)</f>
        <v>0</v>
      </c>
      <c r="G141" s="86">
        <f t="shared" si="43"/>
        <v>0</v>
      </c>
      <c r="H141" s="86">
        <f t="shared" si="43"/>
        <v>0</v>
      </c>
      <c r="I141" s="86">
        <f t="shared" si="43"/>
        <v>0</v>
      </c>
      <c r="J141" s="86">
        <f t="shared" si="43"/>
        <v>0</v>
      </c>
      <c r="K141" s="84">
        <f>SUM(G141:J141)</f>
        <v>0</v>
      </c>
    </row>
    <row r="142" spans="1:11" ht="12.75" hidden="1" customHeight="1" outlineLevel="1" x14ac:dyDescent="0.2">
      <c r="A142" s="55" t="str">
        <f>"            "&amp;Labels!C95</f>
        <v xml:space="preserve">            Total</v>
      </c>
      <c r="B142" s="85">
        <f t="shared" si="42"/>
        <v>0</v>
      </c>
      <c r="C142" s="85">
        <f t="shared" si="42"/>
        <v>0</v>
      </c>
      <c r="D142" s="85">
        <f t="shared" si="42"/>
        <v>0</v>
      </c>
      <c r="E142" s="85">
        <f t="shared" si="42"/>
        <v>0</v>
      </c>
      <c r="F142" s="84">
        <f>SUM(B142:E142)</f>
        <v>0</v>
      </c>
      <c r="G142" s="85">
        <f t="shared" si="43"/>
        <v>0</v>
      </c>
      <c r="H142" s="85">
        <f t="shared" si="43"/>
        <v>0</v>
      </c>
      <c r="I142" s="85">
        <f t="shared" si="43"/>
        <v>0</v>
      </c>
      <c r="J142" s="85">
        <f t="shared" si="43"/>
        <v>0</v>
      </c>
      <c r="K142" s="84">
        <f>SUM(G142:J142)</f>
        <v>0</v>
      </c>
    </row>
    <row r="143" spans="1:11" ht="12.75" hidden="1" customHeight="1" outlineLevel="1" x14ac:dyDescent="0.2">
      <c r="A143" s="55" t="str">
        <f>"         "&amp;Labels!B93</f>
        <v xml:space="preserve">         Indirect</v>
      </c>
      <c r="B143" s="85"/>
      <c r="C143" s="85"/>
      <c r="D143" s="85"/>
      <c r="E143" s="85"/>
      <c r="F143" s="84"/>
      <c r="G143" s="85"/>
      <c r="H143" s="85"/>
      <c r="I143" s="85"/>
      <c r="J143" s="85"/>
      <c r="K143" s="84"/>
    </row>
    <row r="144" spans="1:11" ht="12.75" hidden="1" customHeight="1" outlineLevel="1" x14ac:dyDescent="0.2">
      <c r="A144" s="55" t="str">
        <f>"            "&amp;Labels!B96</f>
        <v xml:space="preserve">            Direct</v>
      </c>
      <c r="B144" s="86">
        <f t="shared" ref="B144:E149" si="44">B104</f>
        <v>0</v>
      </c>
      <c r="C144" s="86">
        <f t="shared" si="44"/>
        <v>0</v>
      </c>
      <c r="D144" s="86">
        <f t="shared" si="44"/>
        <v>0</v>
      </c>
      <c r="E144" s="86">
        <f t="shared" si="44"/>
        <v>0</v>
      </c>
      <c r="F144" s="84">
        <f t="shared" ref="F144:F149" si="45">SUM(B144:E144)</f>
        <v>0</v>
      </c>
      <c r="G144" s="86">
        <f t="shared" ref="G144:J149" si="46">G104</f>
        <v>0</v>
      </c>
      <c r="H144" s="86">
        <f t="shared" si="46"/>
        <v>0</v>
      </c>
      <c r="I144" s="86">
        <f t="shared" si="46"/>
        <v>0</v>
      </c>
      <c r="J144" s="86">
        <f t="shared" si="46"/>
        <v>0</v>
      </c>
      <c r="K144" s="84">
        <f t="shared" ref="K144:K149" si="47">SUM(G144:J144)</f>
        <v>0</v>
      </c>
    </row>
    <row r="145" spans="1:11" ht="12.75" hidden="1" customHeight="1" outlineLevel="1" x14ac:dyDescent="0.2">
      <c r="A145" s="55" t="str">
        <f>"            "&amp;Labels!B97</f>
        <v xml:space="preserve">            Indirect</v>
      </c>
      <c r="B145" s="86">
        <f t="shared" si="44"/>
        <v>0</v>
      </c>
      <c r="C145" s="86">
        <f t="shared" si="44"/>
        <v>0</v>
      </c>
      <c r="D145" s="86">
        <f t="shared" si="44"/>
        <v>0</v>
      </c>
      <c r="E145" s="86">
        <f t="shared" si="44"/>
        <v>0</v>
      </c>
      <c r="F145" s="84">
        <f t="shared" si="45"/>
        <v>0</v>
      </c>
      <c r="G145" s="86">
        <f t="shared" si="46"/>
        <v>0</v>
      </c>
      <c r="H145" s="86">
        <f t="shared" si="46"/>
        <v>0</v>
      </c>
      <c r="I145" s="86">
        <f t="shared" si="46"/>
        <v>0</v>
      </c>
      <c r="J145" s="86">
        <f t="shared" si="46"/>
        <v>0</v>
      </c>
      <c r="K145" s="84">
        <f t="shared" si="47"/>
        <v>0</v>
      </c>
    </row>
    <row r="146" spans="1:11" ht="12.75" hidden="1" customHeight="1" outlineLevel="1" x14ac:dyDescent="0.2">
      <c r="A146" s="55" t="str">
        <f>"            "&amp;Labels!C95</f>
        <v xml:space="preserve">            Total</v>
      </c>
      <c r="B146" s="85">
        <f t="shared" si="44"/>
        <v>0</v>
      </c>
      <c r="C146" s="85">
        <f t="shared" si="44"/>
        <v>0</v>
      </c>
      <c r="D146" s="85">
        <f t="shared" si="44"/>
        <v>0</v>
      </c>
      <c r="E146" s="85">
        <f t="shared" si="44"/>
        <v>0</v>
      </c>
      <c r="F146" s="84">
        <f t="shared" si="45"/>
        <v>0</v>
      </c>
      <c r="G146" s="85">
        <f t="shared" si="46"/>
        <v>0</v>
      </c>
      <c r="H146" s="85">
        <f t="shared" si="46"/>
        <v>0</v>
      </c>
      <c r="I146" s="85">
        <f t="shared" si="46"/>
        <v>0</v>
      </c>
      <c r="J146" s="85">
        <f t="shared" si="46"/>
        <v>0</v>
      </c>
      <c r="K146" s="84">
        <f t="shared" si="47"/>
        <v>0</v>
      </c>
    </row>
    <row r="147" spans="1:11" ht="12.75" hidden="1" customHeight="1" outlineLevel="1" x14ac:dyDescent="0.2">
      <c r="A147" s="55" t="str">
        <f>"         "&amp;Labels!C91</f>
        <v xml:space="preserve">         Total</v>
      </c>
      <c r="B147" s="85">
        <f t="shared" si="44"/>
        <v>0</v>
      </c>
      <c r="C147" s="85">
        <f t="shared" si="44"/>
        <v>0</v>
      </c>
      <c r="D147" s="85">
        <f t="shared" si="44"/>
        <v>0</v>
      </c>
      <c r="E147" s="85">
        <f t="shared" si="44"/>
        <v>0</v>
      </c>
      <c r="F147" s="84">
        <f t="shared" si="45"/>
        <v>0</v>
      </c>
      <c r="G147" s="85">
        <f t="shared" si="46"/>
        <v>0</v>
      </c>
      <c r="H147" s="85">
        <f t="shared" si="46"/>
        <v>0</v>
      </c>
      <c r="I147" s="85">
        <f t="shared" si="46"/>
        <v>0</v>
      </c>
      <c r="J147" s="85">
        <f t="shared" si="46"/>
        <v>0</v>
      </c>
      <c r="K147" s="84">
        <f t="shared" si="47"/>
        <v>0</v>
      </c>
    </row>
    <row r="148" spans="1:11" ht="12.75" hidden="1" customHeight="1" outlineLevel="1" x14ac:dyDescent="0.2">
      <c r="A148" s="55" t="str">
        <f>"            "&amp;Labels!B96</f>
        <v xml:space="preserve">            Direct</v>
      </c>
      <c r="B148" s="86">
        <f t="shared" si="44"/>
        <v>0</v>
      </c>
      <c r="C148" s="86">
        <f t="shared" si="44"/>
        <v>0</v>
      </c>
      <c r="D148" s="86">
        <f t="shared" si="44"/>
        <v>0</v>
      </c>
      <c r="E148" s="86">
        <f t="shared" si="44"/>
        <v>0</v>
      </c>
      <c r="F148" s="84">
        <f t="shared" si="45"/>
        <v>0</v>
      </c>
      <c r="G148" s="86">
        <f t="shared" si="46"/>
        <v>0</v>
      </c>
      <c r="H148" s="86">
        <f t="shared" si="46"/>
        <v>0</v>
      </c>
      <c r="I148" s="86">
        <f t="shared" si="46"/>
        <v>0</v>
      </c>
      <c r="J148" s="86">
        <f t="shared" si="46"/>
        <v>0</v>
      </c>
      <c r="K148" s="84">
        <f t="shared" si="47"/>
        <v>0</v>
      </c>
    </row>
    <row r="149" spans="1:11" ht="12.75" hidden="1" customHeight="1" outlineLevel="1" x14ac:dyDescent="0.2">
      <c r="A149" s="55" t="str">
        <f>"            "&amp;Labels!B97</f>
        <v xml:space="preserve">            Indirect</v>
      </c>
      <c r="B149" s="86">
        <f t="shared" si="44"/>
        <v>0</v>
      </c>
      <c r="C149" s="86">
        <f t="shared" si="44"/>
        <v>0</v>
      </c>
      <c r="D149" s="86">
        <f t="shared" si="44"/>
        <v>0</v>
      </c>
      <c r="E149" s="86">
        <f t="shared" si="44"/>
        <v>0</v>
      </c>
      <c r="F149" s="84">
        <f t="shared" si="45"/>
        <v>0</v>
      </c>
      <c r="G149" s="86">
        <f t="shared" si="46"/>
        <v>0</v>
      </c>
      <c r="H149" s="86">
        <f t="shared" si="46"/>
        <v>0</v>
      </c>
      <c r="I149" s="86">
        <f t="shared" si="46"/>
        <v>0</v>
      </c>
      <c r="J149" s="86">
        <f t="shared" si="46"/>
        <v>0</v>
      </c>
      <c r="K149" s="84">
        <f t="shared" si="47"/>
        <v>0</v>
      </c>
    </row>
    <row r="150" spans="1:11" ht="12.75" hidden="1" customHeight="1" outlineLevel="1" x14ac:dyDescent="0.2">
      <c r="A150" s="55" t="str">
        <f>"            "&amp;Labels!C95</f>
        <v xml:space="preserve">            Total</v>
      </c>
      <c r="B150" s="85">
        <f>B107</f>
        <v>0</v>
      </c>
      <c r="C150" s="85">
        <f>C107</f>
        <v>0</v>
      </c>
      <c r="D150" s="85">
        <f>D107</f>
        <v>0</v>
      </c>
      <c r="E150" s="85">
        <f>E107</f>
        <v>0</v>
      </c>
      <c r="F150" s="84">
        <f>SUM(B147:E147)</f>
        <v>0</v>
      </c>
      <c r="G150" s="85">
        <f>G107</f>
        <v>0</v>
      </c>
      <c r="H150" s="85">
        <f>H107</f>
        <v>0</v>
      </c>
      <c r="I150" s="85">
        <f>I107</f>
        <v>0</v>
      </c>
      <c r="J150" s="85">
        <f>J107</f>
        <v>0</v>
      </c>
      <c r="K150" s="84">
        <f>SUM(G147:J147)</f>
        <v>0</v>
      </c>
    </row>
    <row r="151" spans="1:11" ht="12.75" hidden="1" customHeight="1" outlineLevel="1" x14ac:dyDescent="0.2">
      <c r="A151" s="55" t="str">
        <f>"      "&amp;Labels!B101</f>
        <v xml:space="preserve">      West</v>
      </c>
      <c r="B151" s="85"/>
      <c r="C151" s="85"/>
      <c r="D151" s="85"/>
      <c r="E151" s="85"/>
      <c r="F151" s="84"/>
      <c r="G151" s="85"/>
      <c r="H151" s="85"/>
      <c r="I151" s="85"/>
      <c r="J151" s="85"/>
      <c r="K151" s="84"/>
    </row>
    <row r="152" spans="1:11" ht="12.75" hidden="1" customHeight="1" outlineLevel="1" x14ac:dyDescent="0.2">
      <c r="A152" s="55" t="str">
        <f>"         "&amp;Labels!B92</f>
        <v xml:space="preserve">         Direct</v>
      </c>
      <c r="B152" s="85"/>
      <c r="C152" s="85"/>
      <c r="D152" s="85"/>
      <c r="E152" s="85"/>
      <c r="F152" s="84"/>
      <c r="G152" s="85"/>
      <c r="H152" s="85"/>
      <c r="I152" s="85"/>
      <c r="J152" s="85"/>
      <c r="K152" s="84"/>
    </row>
    <row r="153" spans="1:11" ht="12.75" hidden="1" customHeight="1" outlineLevel="1" x14ac:dyDescent="0.2">
      <c r="A153" s="55" t="str">
        <f>"            "&amp;Labels!B96</f>
        <v xml:space="preserve">            Direct</v>
      </c>
      <c r="B153" s="86">
        <f t="shared" ref="B153:E155" si="48">B113</f>
        <v>0</v>
      </c>
      <c r="C153" s="86">
        <f t="shared" si="48"/>
        <v>0</v>
      </c>
      <c r="D153" s="86">
        <f t="shared" si="48"/>
        <v>0</v>
      </c>
      <c r="E153" s="86">
        <f t="shared" si="48"/>
        <v>0</v>
      </c>
      <c r="F153" s="84">
        <f>SUM(B153:E153)</f>
        <v>0</v>
      </c>
      <c r="G153" s="86">
        <f t="shared" ref="G153:J155" si="49">G113</f>
        <v>0</v>
      </c>
      <c r="H153" s="86">
        <f t="shared" si="49"/>
        <v>0</v>
      </c>
      <c r="I153" s="86">
        <f t="shared" si="49"/>
        <v>0</v>
      </c>
      <c r="J153" s="86">
        <f t="shared" si="49"/>
        <v>0</v>
      </c>
      <c r="K153" s="84">
        <f>SUM(G153:J153)</f>
        <v>0</v>
      </c>
    </row>
    <row r="154" spans="1:11" ht="12.75" hidden="1" customHeight="1" outlineLevel="1" x14ac:dyDescent="0.2">
      <c r="A154" s="55" t="str">
        <f>"            "&amp;Labels!B97</f>
        <v xml:space="preserve">            Indirect</v>
      </c>
      <c r="B154" s="86">
        <f t="shared" si="48"/>
        <v>0</v>
      </c>
      <c r="C154" s="86">
        <f t="shared" si="48"/>
        <v>0</v>
      </c>
      <c r="D154" s="86">
        <f t="shared" si="48"/>
        <v>0</v>
      </c>
      <c r="E154" s="86">
        <f t="shared" si="48"/>
        <v>0</v>
      </c>
      <c r="F154" s="84">
        <f>SUM(B154:E154)</f>
        <v>0</v>
      </c>
      <c r="G154" s="86">
        <f t="shared" si="49"/>
        <v>0</v>
      </c>
      <c r="H154" s="86">
        <f t="shared" si="49"/>
        <v>0</v>
      </c>
      <c r="I154" s="86">
        <f t="shared" si="49"/>
        <v>0</v>
      </c>
      <c r="J154" s="86">
        <f t="shared" si="49"/>
        <v>0</v>
      </c>
      <c r="K154" s="84">
        <f>SUM(G154:J154)</f>
        <v>0</v>
      </c>
    </row>
    <row r="155" spans="1:11" ht="12.75" hidden="1" customHeight="1" outlineLevel="1" x14ac:dyDescent="0.2">
      <c r="A155" s="55" t="str">
        <f>"            "&amp;Labels!C95</f>
        <v xml:space="preserve">            Total</v>
      </c>
      <c r="B155" s="85">
        <f t="shared" si="48"/>
        <v>0</v>
      </c>
      <c r="C155" s="85">
        <f t="shared" si="48"/>
        <v>0</v>
      </c>
      <c r="D155" s="85">
        <f t="shared" si="48"/>
        <v>0</v>
      </c>
      <c r="E155" s="85">
        <f t="shared" si="48"/>
        <v>0</v>
      </c>
      <c r="F155" s="84">
        <f>SUM(B155:E155)</f>
        <v>0</v>
      </c>
      <c r="G155" s="85">
        <f t="shared" si="49"/>
        <v>0</v>
      </c>
      <c r="H155" s="85">
        <f t="shared" si="49"/>
        <v>0</v>
      </c>
      <c r="I155" s="85">
        <f t="shared" si="49"/>
        <v>0</v>
      </c>
      <c r="J155" s="85">
        <f t="shared" si="49"/>
        <v>0</v>
      </c>
      <c r="K155" s="84">
        <f>SUM(G155:J155)</f>
        <v>0</v>
      </c>
    </row>
    <row r="156" spans="1:11" ht="12.75" hidden="1" customHeight="1" outlineLevel="1" x14ac:dyDescent="0.2">
      <c r="A156" s="55" t="str">
        <f>"         "&amp;Labels!B93</f>
        <v xml:space="preserve">         Indirect</v>
      </c>
      <c r="B156" s="85"/>
      <c r="C156" s="85"/>
      <c r="D156" s="85"/>
      <c r="E156" s="85"/>
      <c r="F156" s="84"/>
      <c r="G156" s="85"/>
      <c r="H156" s="85"/>
      <c r="I156" s="85"/>
      <c r="J156" s="85"/>
      <c r="K156" s="84"/>
    </row>
    <row r="157" spans="1:11" ht="12.75" hidden="1" customHeight="1" outlineLevel="1" x14ac:dyDescent="0.2">
      <c r="A157" s="55" t="str">
        <f>"            "&amp;Labels!B96</f>
        <v xml:space="preserve">            Direct</v>
      </c>
      <c r="B157" s="86">
        <f t="shared" ref="B157:E162" si="50">B117</f>
        <v>0</v>
      </c>
      <c r="C157" s="86">
        <f t="shared" si="50"/>
        <v>0</v>
      </c>
      <c r="D157" s="86">
        <f t="shared" si="50"/>
        <v>0</v>
      </c>
      <c r="E157" s="86">
        <f t="shared" si="50"/>
        <v>0</v>
      </c>
      <c r="F157" s="84">
        <f t="shared" ref="F157:F162" si="51">SUM(B157:E157)</f>
        <v>0</v>
      </c>
      <c r="G157" s="86">
        <f t="shared" ref="G157:J162" si="52">G117</f>
        <v>0</v>
      </c>
      <c r="H157" s="86">
        <f t="shared" si="52"/>
        <v>0</v>
      </c>
      <c r="I157" s="86">
        <f t="shared" si="52"/>
        <v>0</v>
      </c>
      <c r="J157" s="86">
        <f t="shared" si="52"/>
        <v>0</v>
      </c>
      <c r="K157" s="84">
        <f t="shared" ref="K157:K162" si="53">SUM(G157:J157)</f>
        <v>0</v>
      </c>
    </row>
    <row r="158" spans="1:11" ht="12.75" hidden="1" customHeight="1" outlineLevel="1" x14ac:dyDescent="0.2">
      <c r="A158" s="55" t="str">
        <f>"            "&amp;Labels!B97</f>
        <v xml:space="preserve">            Indirect</v>
      </c>
      <c r="B158" s="86">
        <f t="shared" si="50"/>
        <v>0</v>
      </c>
      <c r="C158" s="86">
        <f t="shared" si="50"/>
        <v>0</v>
      </c>
      <c r="D158" s="86">
        <f t="shared" si="50"/>
        <v>0</v>
      </c>
      <c r="E158" s="86">
        <f t="shared" si="50"/>
        <v>0</v>
      </c>
      <c r="F158" s="84">
        <f t="shared" si="51"/>
        <v>0</v>
      </c>
      <c r="G158" s="86">
        <f t="shared" si="52"/>
        <v>0</v>
      </c>
      <c r="H158" s="86">
        <f t="shared" si="52"/>
        <v>0</v>
      </c>
      <c r="I158" s="86">
        <f t="shared" si="52"/>
        <v>0</v>
      </c>
      <c r="J158" s="86">
        <f t="shared" si="52"/>
        <v>0</v>
      </c>
      <c r="K158" s="84">
        <f t="shared" si="53"/>
        <v>0</v>
      </c>
    </row>
    <row r="159" spans="1:11" ht="12.75" hidden="1" customHeight="1" outlineLevel="1" x14ac:dyDescent="0.2">
      <c r="A159" s="55" t="str">
        <f>"            "&amp;Labels!C95</f>
        <v xml:space="preserve">            Total</v>
      </c>
      <c r="B159" s="85">
        <f t="shared" si="50"/>
        <v>0</v>
      </c>
      <c r="C159" s="85">
        <f t="shared" si="50"/>
        <v>0</v>
      </c>
      <c r="D159" s="85">
        <f t="shared" si="50"/>
        <v>0</v>
      </c>
      <c r="E159" s="85">
        <f t="shared" si="50"/>
        <v>0</v>
      </c>
      <c r="F159" s="84">
        <f t="shared" si="51"/>
        <v>0</v>
      </c>
      <c r="G159" s="85">
        <f t="shared" si="52"/>
        <v>0</v>
      </c>
      <c r="H159" s="85">
        <f t="shared" si="52"/>
        <v>0</v>
      </c>
      <c r="I159" s="85">
        <f t="shared" si="52"/>
        <v>0</v>
      </c>
      <c r="J159" s="85">
        <f t="shared" si="52"/>
        <v>0</v>
      </c>
      <c r="K159" s="84">
        <f t="shared" si="53"/>
        <v>0</v>
      </c>
    </row>
    <row r="160" spans="1:11" ht="12.75" hidden="1" customHeight="1" outlineLevel="1" x14ac:dyDescent="0.2">
      <c r="A160" s="55" t="str">
        <f>"         "&amp;Labels!C91</f>
        <v xml:space="preserve">         Total</v>
      </c>
      <c r="B160" s="85">
        <f t="shared" si="50"/>
        <v>0</v>
      </c>
      <c r="C160" s="85">
        <f t="shared" si="50"/>
        <v>0</v>
      </c>
      <c r="D160" s="85">
        <f t="shared" si="50"/>
        <v>0</v>
      </c>
      <c r="E160" s="85">
        <f t="shared" si="50"/>
        <v>0</v>
      </c>
      <c r="F160" s="84">
        <f t="shared" si="51"/>
        <v>0</v>
      </c>
      <c r="G160" s="85">
        <f t="shared" si="52"/>
        <v>0</v>
      </c>
      <c r="H160" s="85">
        <f t="shared" si="52"/>
        <v>0</v>
      </c>
      <c r="I160" s="85">
        <f t="shared" si="52"/>
        <v>0</v>
      </c>
      <c r="J160" s="85">
        <f t="shared" si="52"/>
        <v>0</v>
      </c>
      <c r="K160" s="84">
        <f t="shared" si="53"/>
        <v>0</v>
      </c>
    </row>
    <row r="161" spans="1:11" ht="12.75" hidden="1" customHeight="1" outlineLevel="1" x14ac:dyDescent="0.2">
      <c r="A161" s="55" t="str">
        <f>"            "&amp;Labels!B96</f>
        <v xml:space="preserve">            Direct</v>
      </c>
      <c r="B161" s="86">
        <f t="shared" si="50"/>
        <v>0</v>
      </c>
      <c r="C161" s="86">
        <f t="shared" si="50"/>
        <v>0</v>
      </c>
      <c r="D161" s="86">
        <f t="shared" si="50"/>
        <v>0</v>
      </c>
      <c r="E161" s="86">
        <f t="shared" si="50"/>
        <v>0</v>
      </c>
      <c r="F161" s="84">
        <f t="shared" si="51"/>
        <v>0</v>
      </c>
      <c r="G161" s="86">
        <f t="shared" si="52"/>
        <v>0</v>
      </c>
      <c r="H161" s="86">
        <f t="shared" si="52"/>
        <v>0</v>
      </c>
      <c r="I161" s="86">
        <f t="shared" si="52"/>
        <v>0</v>
      </c>
      <c r="J161" s="86">
        <f t="shared" si="52"/>
        <v>0</v>
      </c>
      <c r="K161" s="84">
        <f t="shared" si="53"/>
        <v>0</v>
      </c>
    </row>
    <row r="162" spans="1:11" ht="12.75" hidden="1" customHeight="1" outlineLevel="1" x14ac:dyDescent="0.2">
      <c r="A162" s="55" t="str">
        <f>"            "&amp;Labels!B97</f>
        <v xml:space="preserve">            Indirect</v>
      </c>
      <c r="B162" s="86">
        <f t="shared" si="50"/>
        <v>0</v>
      </c>
      <c r="C162" s="86">
        <f t="shared" si="50"/>
        <v>0</v>
      </c>
      <c r="D162" s="86">
        <f t="shared" si="50"/>
        <v>0</v>
      </c>
      <c r="E162" s="86">
        <f t="shared" si="50"/>
        <v>0</v>
      </c>
      <c r="F162" s="84">
        <f t="shared" si="51"/>
        <v>0</v>
      </c>
      <c r="G162" s="86">
        <f t="shared" si="52"/>
        <v>0</v>
      </c>
      <c r="H162" s="86">
        <f t="shared" si="52"/>
        <v>0</v>
      </c>
      <c r="I162" s="86">
        <f t="shared" si="52"/>
        <v>0</v>
      </c>
      <c r="J162" s="86">
        <f t="shared" si="52"/>
        <v>0</v>
      </c>
      <c r="K162" s="84">
        <f t="shared" si="53"/>
        <v>0</v>
      </c>
    </row>
    <row r="163" spans="1:11" ht="12.75" hidden="1" customHeight="1" outlineLevel="1" x14ac:dyDescent="0.2">
      <c r="A163" s="55" t="str">
        <f>"            "&amp;Labels!C95</f>
        <v xml:space="preserve">            Total</v>
      </c>
      <c r="B163" s="85">
        <f>B120</f>
        <v>0</v>
      </c>
      <c r="C163" s="85">
        <f>C120</f>
        <v>0</v>
      </c>
      <c r="D163" s="85">
        <f>D120</f>
        <v>0</v>
      </c>
      <c r="E163" s="85">
        <f>E120</f>
        <v>0</v>
      </c>
      <c r="F163" s="84">
        <f>SUM(B160:E160)</f>
        <v>0</v>
      </c>
      <c r="G163" s="85">
        <f>G120</f>
        <v>0</v>
      </c>
      <c r="H163" s="85">
        <f>H120</f>
        <v>0</v>
      </c>
      <c r="I163" s="85">
        <f>I120</f>
        <v>0</v>
      </c>
      <c r="J163" s="85">
        <f>J120</f>
        <v>0</v>
      </c>
      <c r="K163" s="84">
        <f>SUM(G160:J160)</f>
        <v>0</v>
      </c>
    </row>
    <row r="164" spans="1:11" ht="12.75" hidden="1" customHeight="1" outlineLevel="1" x14ac:dyDescent="0.2">
      <c r="A164" s="52" t="str">
        <f>"      "&amp;Labels!C99</f>
        <v xml:space="preserve">      Total</v>
      </c>
      <c r="B164" s="83">
        <f>B124</f>
        <v>0</v>
      </c>
      <c r="C164" s="83">
        <f>C124</f>
        <v>0</v>
      </c>
      <c r="D164" s="83">
        <f>D124</f>
        <v>0</v>
      </c>
      <c r="E164" s="83">
        <f>E124</f>
        <v>0</v>
      </c>
      <c r="F164" s="84">
        <f>SUM(B137:E137)</f>
        <v>0</v>
      </c>
      <c r="G164" s="83">
        <f>G124</f>
        <v>0</v>
      </c>
      <c r="H164" s="83">
        <f>H124</f>
        <v>0</v>
      </c>
      <c r="I164" s="83">
        <f>I124</f>
        <v>0</v>
      </c>
      <c r="J164" s="83">
        <f>J124</f>
        <v>0</v>
      </c>
      <c r="K164" s="84">
        <f>SUM(G137:J137)</f>
        <v>0</v>
      </c>
    </row>
    <row r="165" spans="1:11" ht="12.75" hidden="1" customHeight="1" outlineLevel="1" x14ac:dyDescent="0.2">
      <c r="A165" s="55" t="str">
        <f>"         "&amp;Labels!B92</f>
        <v xml:space="preserve">         Direct</v>
      </c>
      <c r="B165" s="85"/>
      <c r="C165" s="85"/>
      <c r="D165" s="85"/>
      <c r="E165" s="85"/>
      <c r="F165" s="84"/>
      <c r="G165" s="85"/>
      <c r="H165" s="85"/>
      <c r="I165" s="85"/>
      <c r="J165" s="85"/>
      <c r="K165" s="84"/>
    </row>
    <row r="166" spans="1:11" ht="12.75" hidden="1" customHeight="1" outlineLevel="1" x14ac:dyDescent="0.2">
      <c r="A166" s="55" t="str">
        <f>"            "&amp;Labels!B96</f>
        <v xml:space="preserve">            Direct</v>
      </c>
      <c r="B166" s="86">
        <f t="shared" ref="B166:E168" si="54">B126</f>
        <v>0</v>
      </c>
      <c r="C166" s="86">
        <f t="shared" si="54"/>
        <v>0</v>
      </c>
      <c r="D166" s="86">
        <f t="shared" si="54"/>
        <v>0</v>
      </c>
      <c r="E166" s="86">
        <f t="shared" si="54"/>
        <v>0</v>
      </c>
      <c r="F166" s="84">
        <f>SUM(B166:E166)</f>
        <v>0</v>
      </c>
      <c r="G166" s="86">
        <f t="shared" ref="G166:J168" si="55">G126</f>
        <v>0</v>
      </c>
      <c r="H166" s="86">
        <f t="shared" si="55"/>
        <v>0</v>
      </c>
      <c r="I166" s="86">
        <f t="shared" si="55"/>
        <v>0</v>
      </c>
      <c r="J166" s="86">
        <f t="shared" si="55"/>
        <v>0</v>
      </c>
      <c r="K166" s="84">
        <f>SUM(G166:J166)</f>
        <v>0</v>
      </c>
    </row>
    <row r="167" spans="1:11" ht="12.75" hidden="1" customHeight="1" outlineLevel="1" x14ac:dyDescent="0.2">
      <c r="A167" s="55" t="str">
        <f>"            "&amp;Labels!B97</f>
        <v xml:space="preserve">            Indirect</v>
      </c>
      <c r="B167" s="86">
        <f t="shared" si="54"/>
        <v>0</v>
      </c>
      <c r="C167" s="86">
        <f t="shared" si="54"/>
        <v>0</v>
      </c>
      <c r="D167" s="86">
        <f t="shared" si="54"/>
        <v>0</v>
      </c>
      <c r="E167" s="86">
        <f t="shared" si="54"/>
        <v>0</v>
      </c>
      <c r="F167" s="84">
        <f>SUM(B167:E167)</f>
        <v>0</v>
      </c>
      <c r="G167" s="86">
        <f t="shared" si="55"/>
        <v>0</v>
      </c>
      <c r="H167" s="86">
        <f t="shared" si="55"/>
        <v>0</v>
      </c>
      <c r="I167" s="86">
        <f t="shared" si="55"/>
        <v>0</v>
      </c>
      <c r="J167" s="86">
        <f t="shared" si="55"/>
        <v>0</v>
      </c>
      <c r="K167" s="84">
        <f>SUM(G167:J167)</f>
        <v>0</v>
      </c>
    </row>
    <row r="168" spans="1:11" ht="12.75" hidden="1" customHeight="1" outlineLevel="1" x14ac:dyDescent="0.2">
      <c r="A168" s="55" t="str">
        <f>"            "&amp;Labels!C95</f>
        <v xml:space="preserve">            Total</v>
      </c>
      <c r="B168" s="85">
        <f t="shared" si="54"/>
        <v>0</v>
      </c>
      <c r="C168" s="85">
        <f t="shared" si="54"/>
        <v>0</v>
      </c>
      <c r="D168" s="85">
        <f t="shared" si="54"/>
        <v>0</v>
      </c>
      <c r="E168" s="85">
        <f t="shared" si="54"/>
        <v>0</v>
      </c>
      <c r="F168" s="84">
        <f>SUM(B168:E168)</f>
        <v>0</v>
      </c>
      <c r="G168" s="85">
        <f t="shared" si="55"/>
        <v>0</v>
      </c>
      <c r="H168" s="85">
        <f t="shared" si="55"/>
        <v>0</v>
      </c>
      <c r="I168" s="85">
        <f t="shared" si="55"/>
        <v>0</v>
      </c>
      <c r="J168" s="85">
        <f t="shared" si="55"/>
        <v>0</v>
      </c>
      <c r="K168" s="84">
        <f>SUM(G168:J168)</f>
        <v>0</v>
      </c>
    </row>
    <row r="169" spans="1:11" ht="12.75" hidden="1" customHeight="1" outlineLevel="1" x14ac:dyDescent="0.2">
      <c r="A169" s="55" t="str">
        <f>"         "&amp;Labels!B93</f>
        <v xml:space="preserve">         Indirect</v>
      </c>
      <c r="B169" s="85"/>
      <c r="C169" s="85"/>
      <c r="D169" s="85"/>
      <c r="E169" s="85"/>
      <c r="F169" s="84"/>
      <c r="G169" s="85"/>
      <c r="H169" s="85"/>
      <c r="I169" s="85"/>
      <c r="J169" s="85"/>
      <c r="K169" s="84"/>
    </row>
    <row r="170" spans="1:11" ht="12.75" hidden="1" customHeight="1" outlineLevel="1" x14ac:dyDescent="0.2">
      <c r="A170" s="55" t="str">
        <f>"            "&amp;Labels!B96</f>
        <v xml:space="preserve">            Direct</v>
      </c>
      <c r="B170" s="86">
        <f t="shared" ref="B170:E172" si="56">B130</f>
        <v>0</v>
      </c>
      <c r="C170" s="86">
        <f t="shared" si="56"/>
        <v>0</v>
      </c>
      <c r="D170" s="86">
        <f t="shared" si="56"/>
        <v>0</v>
      </c>
      <c r="E170" s="86">
        <f t="shared" si="56"/>
        <v>0</v>
      </c>
      <c r="F170" s="84">
        <f>SUM(B170:E170)</f>
        <v>0</v>
      </c>
      <c r="G170" s="86">
        <f t="shared" ref="G170:J172" si="57">G130</f>
        <v>0</v>
      </c>
      <c r="H170" s="86">
        <f t="shared" si="57"/>
        <v>0</v>
      </c>
      <c r="I170" s="86">
        <f t="shared" si="57"/>
        <v>0</v>
      </c>
      <c r="J170" s="86">
        <f t="shared" si="57"/>
        <v>0</v>
      </c>
      <c r="K170" s="84">
        <f>SUM(G170:J170)</f>
        <v>0</v>
      </c>
    </row>
    <row r="171" spans="1:11" ht="12.75" hidden="1" customHeight="1" outlineLevel="1" x14ac:dyDescent="0.2">
      <c r="A171" s="55" t="str">
        <f>"            "&amp;Labels!B97</f>
        <v xml:space="preserve">            Indirect</v>
      </c>
      <c r="B171" s="86">
        <f t="shared" si="56"/>
        <v>0</v>
      </c>
      <c r="C171" s="86">
        <f t="shared" si="56"/>
        <v>0</v>
      </c>
      <c r="D171" s="86">
        <f t="shared" si="56"/>
        <v>0</v>
      </c>
      <c r="E171" s="86">
        <f t="shared" si="56"/>
        <v>0</v>
      </c>
      <c r="F171" s="84">
        <f>SUM(B171:E171)</f>
        <v>0</v>
      </c>
      <c r="G171" s="86">
        <f t="shared" si="57"/>
        <v>0</v>
      </c>
      <c r="H171" s="86">
        <f t="shared" si="57"/>
        <v>0</v>
      </c>
      <c r="I171" s="86">
        <f t="shared" si="57"/>
        <v>0</v>
      </c>
      <c r="J171" s="86">
        <f t="shared" si="57"/>
        <v>0</v>
      </c>
      <c r="K171" s="84">
        <f>SUM(G171:J171)</f>
        <v>0</v>
      </c>
    </row>
    <row r="172" spans="1:11" ht="12.75" hidden="1" customHeight="1" outlineLevel="1" x14ac:dyDescent="0.2">
      <c r="A172" s="55" t="str">
        <f>"            "&amp;Labels!C95</f>
        <v xml:space="preserve">            Total</v>
      </c>
      <c r="B172" s="85">
        <f t="shared" si="56"/>
        <v>0</v>
      </c>
      <c r="C172" s="85">
        <f t="shared" si="56"/>
        <v>0</v>
      </c>
      <c r="D172" s="85">
        <f t="shared" si="56"/>
        <v>0</v>
      </c>
      <c r="E172" s="85">
        <f t="shared" si="56"/>
        <v>0</v>
      </c>
      <c r="F172" s="84">
        <f>SUM(B172:E172)</f>
        <v>0</v>
      </c>
      <c r="G172" s="85">
        <f t="shared" si="57"/>
        <v>0</v>
      </c>
      <c r="H172" s="85">
        <f t="shared" si="57"/>
        <v>0</v>
      </c>
      <c r="I172" s="85">
        <f t="shared" si="57"/>
        <v>0</v>
      </c>
      <c r="J172" s="85">
        <f t="shared" si="57"/>
        <v>0</v>
      </c>
      <c r="K172" s="84">
        <f>SUM(G172:J172)</f>
        <v>0</v>
      </c>
    </row>
    <row r="173" spans="1:11" ht="12.75" hidden="1" customHeight="1" outlineLevel="1" x14ac:dyDescent="0.2">
      <c r="A173" s="55" t="str">
        <f>"         "&amp;Labels!C91</f>
        <v xml:space="preserve">         Total</v>
      </c>
      <c r="B173" s="85">
        <f>B124</f>
        <v>0</v>
      </c>
      <c r="C173" s="85">
        <f>C124</f>
        <v>0</v>
      </c>
      <c r="D173" s="85">
        <f>D124</f>
        <v>0</v>
      </c>
      <c r="E173" s="85">
        <f>E124</f>
        <v>0</v>
      </c>
      <c r="F173" s="84">
        <f>SUM(B137:E137)</f>
        <v>0</v>
      </c>
      <c r="G173" s="85">
        <f>G124</f>
        <v>0</v>
      </c>
      <c r="H173" s="85">
        <f>H124</f>
        <v>0</v>
      </c>
      <c r="I173" s="85">
        <f>I124</f>
        <v>0</v>
      </c>
      <c r="J173" s="85">
        <f>J124</f>
        <v>0</v>
      </c>
      <c r="K173" s="84">
        <f>SUM(G137:J137)</f>
        <v>0</v>
      </c>
    </row>
    <row r="174" spans="1:11" ht="12.75" hidden="1" customHeight="1" outlineLevel="1" x14ac:dyDescent="0.2">
      <c r="A174" s="55" t="str">
        <f>"            "&amp;Labels!B96</f>
        <v xml:space="preserve">            Direct</v>
      </c>
      <c r="B174" s="86">
        <f t="shared" ref="B174:E175" si="58">B134</f>
        <v>0</v>
      </c>
      <c r="C174" s="86">
        <f t="shared" si="58"/>
        <v>0</v>
      </c>
      <c r="D174" s="86">
        <f t="shared" si="58"/>
        <v>0</v>
      </c>
      <c r="E174" s="86">
        <f t="shared" si="58"/>
        <v>0</v>
      </c>
      <c r="F174" s="84">
        <f>SUM(B174:E174)</f>
        <v>0</v>
      </c>
      <c r="G174" s="86">
        <f t="shared" ref="G174:J175" si="59">G134</f>
        <v>0</v>
      </c>
      <c r="H174" s="86">
        <f t="shared" si="59"/>
        <v>0</v>
      </c>
      <c r="I174" s="86">
        <f t="shared" si="59"/>
        <v>0</v>
      </c>
      <c r="J174" s="86">
        <f t="shared" si="59"/>
        <v>0</v>
      </c>
      <c r="K174" s="84">
        <f>SUM(G174:J174)</f>
        <v>0</v>
      </c>
    </row>
    <row r="175" spans="1:11" ht="12.75" hidden="1" customHeight="1" outlineLevel="1" x14ac:dyDescent="0.2">
      <c r="A175" s="55" t="str">
        <f>"            "&amp;Labels!B97</f>
        <v xml:space="preserve">            Indirect</v>
      </c>
      <c r="B175" s="86">
        <f t="shared" si="58"/>
        <v>0</v>
      </c>
      <c r="C175" s="86">
        <f t="shared" si="58"/>
        <v>0</v>
      </c>
      <c r="D175" s="86">
        <f t="shared" si="58"/>
        <v>0</v>
      </c>
      <c r="E175" s="86">
        <f t="shared" si="58"/>
        <v>0</v>
      </c>
      <c r="F175" s="84">
        <f>SUM(B175:E175)</f>
        <v>0</v>
      </c>
      <c r="G175" s="86">
        <f t="shared" si="59"/>
        <v>0</v>
      </c>
      <c r="H175" s="86">
        <f t="shared" si="59"/>
        <v>0</v>
      </c>
      <c r="I175" s="86">
        <f t="shared" si="59"/>
        <v>0</v>
      </c>
      <c r="J175" s="86">
        <f t="shared" si="59"/>
        <v>0</v>
      </c>
      <c r="K175" s="84">
        <f>SUM(G175:J175)</f>
        <v>0</v>
      </c>
    </row>
    <row r="176" spans="1:11" ht="12.75" hidden="1" customHeight="1" outlineLevel="1" x14ac:dyDescent="0.2">
      <c r="A176" s="59" t="str">
        <f>"            "&amp;Labels!C95</f>
        <v xml:space="preserve">            Total</v>
      </c>
      <c r="B176" s="88">
        <f>B124</f>
        <v>0</v>
      </c>
      <c r="C176" s="88">
        <f>C124</f>
        <v>0</v>
      </c>
      <c r="D176" s="88">
        <f>D124</f>
        <v>0</v>
      </c>
      <c r="E176" s="88">
        <f>E124</f>
        <v>0</v>
      </c>
      <c r="F176" s="89">
        <f>SUM(B137:E137)</f>
        <v>0</v>
      </c>
      <c r="G176" s="88">
        <f>G124</f>
        <v>0</v>
      </c>
      <c r="H176" s="88">
        <f>H124</f>
        <v>0</v>
      </c>
      <c r="I176" s="88">
        <f>I124</f>
        <v>0</v>
      </c>
      <c r="J176" s="88">
        <f>J124</f>
        <v>0</v>
      </c>
      <c r="K176" s="89">
        <f>SUM(G137:J137)</f>
        <v>0</v>
      </c>
    </row>
    <row r="177" spans="1:8" ht="12.75" hidden="1" customHeight="1" outlineLevel="1" x14ac:dyDescent="0.2">
      <c r="A177" s="280" t="str">
        <f>"Enter sales units history data on the worksheet 'History Input Data'"</f>
        <v>Enter sales units history data on the worksheet 'History Input Data'</v>
      </c>
      <c r="B177" s="280"/>
      <c r="C177" s="280"/>
      <c r="D177" s="280"/>
      <c r="E177" s="280"/>
      <c r="F177" s="280"/>
      <c r="G177" s="280"/>
      <c r="H177" s="280"/>
    </row>
    <row r="178" spans="1:8" ht="12.75" hidden="1" customHeight="1" outlineLevel="1" x14ac:dyDescent="0.2"/>
    <row r="179" spans="1:8" ht="12.75" hidden="1" customHeight="1" outlineLevel="1" collapsed="1" x14ac:dyDescent="0.2"/>
    <row r="180" spans="1:8" ht="12.75" customHeight="1" collapsed="1" x14ac:dyDescent="0.2"/>
  </sheetData>
  <mergeCells count="8">
    <mergeCell ref="A93:B93"/>
    <mergeCell ref="A177:H177"/>
    <mergeCell ref="A1:D1"/>
    <mergeCell ref="A2:D2"/>
    <mergeCell ref="A3:D3"/>
    <mergeCell ref="A4:D4"/>
    <mergeCell ref="A5:B5"/>
    <mergeCell ref="A89:H89"/>
  </mergeCells>
  <pageMargins left="0.25" right="0.25" top="0.5" bottom="0.5" header="0.5" footer="0.5"/>
  <pageSetup paperSize="9" fitToHeight="32767" orientation="landscape" horizontalDpi="300" verticalDpi="300"/>
  <headerFooter alignWithMargins="0"/>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T77"/>
  <sheetViews>
    <sheetView zoomScaleNormal="100" workbookViewId="0"/>
  </sheetViews>
  <sheetFormatPr defaultRowHeight="12.75" customHeight="1" outlineLevelRow="2" x14ac:dyDescent="0.2"/>
  <cols>
    <col min="1" max="1" width="19.7109375" customWidth="1"/>
    <col min="2" max="5" width="12.42578125" customWidth="1"/>
    <col min="6" max="6" width="22.5703125" customWidth="1"/>
    <col min="7" max="10" width="12.42578125" customWidth="1"/>
    <col min="11" max="11" width="21.5703125" customWidth="1"/>
    <col min="12" max="20" width="12.42578125" customWidth="1"/>
  </cols>
  <sheetData>
    <row r="1" spans="1:6" ht="15.75" customHeight="1" x14ac:dyDescent="0.2">
      <c r="A1" s="282" t="str">
        <f>"Sales Plan, "&amp;YEAR('(FnCalls 1)'!A18-1)</f>
        <v>Sales Plan, 2011</v>
      </c>
      <c r="B1" s="282"/>
      <c r="C1" s="282"/>
      <c r="D1" s="282"/>
    </row>
    <row r="2" spans="1:6" ht="15.75" customHeight="1" x14ac:dyDescent="0.2">
      <c r="A2" s="282" t="str">
        <f>'History Input'!F8</f>
        <v>ABC Corp.</v>
      </c>
      <c r="B2" s="282"/>
      <c r="C2" s="282"/>
      <c r="D2" s="282"/>
    </row>
    <row r="3" spans="1:6" ht="15.75" customHeight="1" x14ac:dyDescent="0.2">
      <c r="A3" s="282" t="str">
        <f>"Targets"</f>
        <v>Targets</v>
      </c>
      <c r="B3" s="282"/>
      <c r="C3" s="282"/>
      <c r="D3" s="282"/>
    </row>
    <row r="4" spans="1:6" ht="15.75" customHeight="1" x14ac:dyDescent="0.2">
      <c r="A4" s="282" t="str">
        <f>""</f>
        <v/>
      </c>
      <c r="B4" s="282"/>
      <c r="C4" s="282"/>
      <c r="D4" s="282"/>
    </row>
    <row r="5" spans="1:6" ht="12.75" customHeight="1" x14ac:dyDescent="0.2">
      <c r="A5" s="3" t="str">
        <f>"Instructions"</f>
        <v>Instructions</v>
      </c>
    </row>
    <row r="6" spans="1:6" ht="12.75" customHeight="1" x14ac:dyDescent="0.2">
      <c r="A6" s="280" t="str">
        <f>"To make the sales plan agree more closely with managers' sales targets, edit the adjustment"</f>
        <v>To make the sales plan agree more closely with managers' sales targets, edit the adjustment</v>
      </c>
      <c r="B6" s="280"/>
      <c r="C6" s="280"/>
      <c r="D6" s="280"/>
      <c r="E6" s="280"/>
      <c r="F6" s="280"/>
    </row>
    <row r="7" spans="1:6" ht="12.75" customHeight="1" x14ac:dyDescent="0.2">
      <c r="A7" s="280" t="str">
        <f>"factors in the shaded cells to be close to the suggested adjustment factors."</f>
        <v>factors in the shaded cells to be close to the suggested adjustment factors.</v>
      </c>
      <c r="B7" s="280"/>
      <c r="C7" s="280"/>
      <c r="D7" s="280"/>
      <c r="E7" s="280"/>
      <c r="F7" s="280"/>
    </row>
    <row r="8" spans="1:6" ht="12.75" customHeight="1" x14ac:dyDescent="0.2">
      <c r="A8" s="280" t="str">
        <f>"If managers' targets are not consistent (e.g. you can't match product managers' and"</f>
        <v>If managers' targets are not consistent (e.g. you can't match product managers' and</v>
      </c>
      <c r="B8" s="280"/>
      <c r="C8" s="280"/>
      <c r="D8" s="280"/>
      <c r="E8" s="280"/>
      <c r="F8" s="280"/>
    </row>
    <row r="9" spans="1:6" ht="12.75" customHeight="1" x14ac:dyDescent="0.2">
      <c r="A9" s="280" t="str">
        <f>"location managers' targets together), then you decide whether the plan should be"</f>
        <v>location managers' targets together), then you decide whether the plan should be</v>
      </c>
      <c r="B9" s="280"/>
      <c r="C9" s="280"/>
      <c r="D9" s="280"/>
      <c r="E9" s="280"/>
      <c r="F9" s="280"/>
    </row>
    <row r="10" spans="1:6" ht="12.75" customHeight="1" x14ac:dyDescent="0.2">
      <c r="A10" s="280" t="str">
        <f>"closer to one set of targets or another."</f>
        <v>closer to one set of targets or another.</v>
      </c>
      <c r="B10" s="280"/>
      <c r="C10" s="280"/>
      <c r="D10" s="280"/>
      <c r="E10" s="280"/>
      <c r="F10" s="280"/>
    </row>
    <row r="11" spans="1:6" ht="12.75" customHeight="1" x14ac:dyDescent="0.2">
      <c r="A11" s="280" t="str">
        <f>" "</f>
        <v xml:space="preserve"> </v>
      </c>
      <c r="B11" s="280"/>
      <c r="C11" s="280"/>
      <c r="D11" s="280"/>
      <c r="E11" s="280"/>
      <c r="F11" s="280"/>
    </row>
    <row r="12" spans="1:6" ht="12.75" customHeight="1" x14ac:dyDescent="0.2">
      <c r="A12" s="280" t="str">
        <f>"Shaded cells are input cells. You can enter data in them."</f>
        <v>Shaded cells are input cells. You can enter data in them.</v>
      </c>
      <c r="B12" s="280"/>
      <c r="C12" s="280"/>
      <c r="D12" s="280"/>
      <c r="E12" s="280"/>
      <c r="F12" s="280"/>
    </row>
    <row r="13" spans="1:6" ht="12.75" customHeight="1" x14ac:dyDescent="0.2">
      <c r="A13" s="280" t="str">
        <f>"Formulas in shaded cells are starting suggestions. You can overwrite them."</f>
        <v>Formulas in shaded cells are starting suggestions. You can overwrite them.</v>
      </c>
      <c r="B13" s="280"/>
      <c r="C13" s="280"/>
      <c r="D13" s="280"/>
      <c r="E13" s="280"/>
      <c r="F13" s="280"/>
    </row>
    <row r="16" spans="1:6" ht="12.75" customHeight="1" x14ac:dyDescent="0.2">
      <c r="A16" s="281" t="str">
        <f>"Total Revenue Adjustment"</f>
        <v>Total Revenue Adjustment</v>
      </c>
      <c r="B16" s="281"/>
    </row>
    <row r="17" spans="1:20" ht="12.75" hidden="1" customHeight="1" outlineLevel="1" x14ac:dyDescent="0.2">
      <c r="A17" s="1" t="str">
        <f>" "</f>
        <v xml:space="preserve"> </v>
      </c>
    </row>
    <row r="18" spans="1:20" ht="12.75" hidden="1" customHeight="1" outlineLevel="1" x14ac:dyDescent="0.2">
      <c r="B18" s="9" t="str">
        <f>'(FnCalls 1)'!G14</f>
        <v>Q1 2011</v>
      </c>
      <c r="C18" s="10" t="str">
        <f>'(FnCalls 1)'!G15</f>
        <v>Q2 2011</v>
      </c>
      <c r="D18" s="10" t="str">
        <f>'(FnCalls 1)'!G16</f>
        <v>Q3 2011</v>
      </c>
      <c r="E18" s="11" t="str">
        <f>'(FnCalls 1)'!G17</f>
        <v>Q4 2011</v>
      </c>
      <c r="G18" s="9" t="str">
        <f>'(FnCalls 1)'!G14</f>
        <v>Q1 2011</v>
      </c>
      <c r="H18" s="10" t="str">
        <f>'(FnCalls 1)'!G15</f>
        <v>Q2 2011</v>
      </c>
      <c r="I18" s="10" t="str">
        <f>'(FnCalls 1)'!G16</f>
        <v>Q3 2011</v>
      </c>
      <c r="J18" s="11" t="str">
        <f>'(FnCalls 1)'!G17</f>
        <v>Q4 2011</v>
      </c>
      <c r="L18" s="9" t="str">
        <f>'(FnCalls 1)'!G14</f>
        <v>Q1 2011</v>
      </c>
      <c r="M18" s="10" t="str">
        <f>'(FnCalls 1)'!G15</f>
        <v>Q2 2011</v>
      </c>
      <c r="N18" s="10" t="str">
        <f>'(FnCalls 1)'!G16</f>
        <v>Q3 2011</v>
      </c>
      <c r="O18" s="11" t="str">
        <f>'(FnCalls 1)'!G17</f>
        <v>Q4 2011</v>
      </c>
      <c r="Q18" s="9" t="str">
        <f>'(FnCalls 1)'!G14</f>
        <v>Q1 2011</v>
      </c>
      <c r="R18" s="10" t="str">
        <f>'(FnCalls 1)'!G15</f>
        <v>Q2 2011</v>
      </c>
      <c r="S18" s="10" t="str">
        <f>'(FnCalls 1)'!G16</f>
        <v>Q3 2011</v>
      </c>
      <c r="T18" s="11" t="str">
        <f>'(FnCalls 1)'!G17</f>
        <v>Q4 2011</v>
      </c>
    </row>
    <row r="19" spans="1:20" ht="12.75" hidden="1" customHeight="1" outlineLevel="1" x14ac:dyDescent="0.2">
      <c r="A19" s="90" t="str">
        <f>Labels!B17</f>
        <v>Total Adjust Factor</v>
      </c>
      <c r="B19" s="91">
        <f>1</f>
        <v>1</v>
      </c>
      <c r="C19" s="91">
        <f>B19</f>
        <v>1</v>
      </c>
      <c r="D19" s="91">
        <f>C19</f>
        <v>1</v>
      </c>
      <c r="E19" s="92">
        <f>D19</f>
        <v>1</v>
      </c>
      <c r="F19" s="90" t="str">
        <f>Labels!B18</f>
        <v>Suggested Total Factor</v>
      </c>
      <c r="G19" s="93">
        <f>IF(Q19=0,0,B19*Regression!B140*L19/Q19+B19*Regression!B140*(-1)+B19*1)</f>
        <v>0</v>
      </c>
      <c r="H19" s="93">
        <f>IF(R19=0,0,C19*Regression!B140*M19/R19+C19*Regression!B140*(-1)+C19*1)</f>
        <v>0</v>
      </c>
      <c r="I19" s="93">
        <f>IF(S19=0,0,D19*Regression!B140*N19/S19+D19*Regression!B140*(-1)+D19*1)</f>
        <v>0</v>
      </c>
      <c r="J19" s="94">
        <f>IF(T19=0,0,E19*Regression!B140*O19/T19+E19*Regression!B140*(-1)+E19*1)</f>
        <v>0</v>
      </c>
      <c r="K19" s="90" t="str">
        <f>Labels!B56</f>
        <v>Total Revenue Target</v>
      </c>
      <c r="L19" s="95">
        <f>0</f>
        <v>0</v>
      </c>
      <c r="M19" s="95">
        <f>L19</f>
        <v>0</v>
      </c>
      <c r="N19" s="95">
        <f>M19</f>
        <v>0</v>
      </c>
      <c r="O19" s="96">
        <f>N19</f>
        <v>0</v>
      </c>
      <c r="P19" s="90" t="str">
        <f>Labels!B46</f>
        <v>Revenue Plan</v>
      </c>
      <c r="Q19" s="97">
        <f>Q47</f>
        <v>0</v>
      </c>
      <c r="R19" s="97">
        <f>R47</f>
        <v>0</v>
      </c>
      <c r="S19" s="97">
        <f>S47</f>
        <v>0</v>
      </c>
      <c r="T19" s="98">
        <f>T47</f>
        <v>0</v>
      </c>
    </row>
    <row r="20" spans="1:20" ht="12.75" hidden="1" customHeight="1" outlineLevel="1" x14ac:dyDescent="0.2"/>
    <row r="21" spans="1:20" ht="12.75" hidden="1" customHeight="1" outlineLevel="1" collapsed="1" x14ac:dyDescent="0.2"/>
    <row r="22" spans="1:20" ht="12.75" customHeight="1" collapsed="1" x14ac:dyDescent="0.2"/>
    <row r="23" spans="1:20" ht="12.75" customHeight="1" x14ac:dyDescent="0.2">
      <c r="A23" s="281" t="str">
        <f>"Location Adjustments"</f>
        <v>Location Adjustments</v>
      </c>
      <c r="B23" s="281"/>
    </row>
    <row r="24" spans="1:20" ht="12.75" hidden="1" customHeight="1" outlineLevel="1" x14ac:dyDescent="0.2">
      <c r="A24" s="1" t="str">
        <f>" "</f>
        <v xml:space="preserve"> </v>
      </c>
    </row>
    <row r="25" spans="1:20" ht="12.75" hidden="1" customHeight="1" outlineLevel="1" x14ac:dyDescent="0.2">
      <c r="B25" s="9" t="str">
        <f>'(FnCalls 1)'!G14</f>
        <v>Q1 2011</v>
      </c>
      <c r="C25" s="10" t="str">
        <f>'(FnCalls 1)'!G15</f>
        <v>Q2 2011</v>
      </c>
      <c r="D25" s="10" t="str">
        <f>'(FnCalls 1)'!G16</f>
        <v>Q3 2011</v>
      </c>
      <c r="E25" s="11" t="str">
        <f>'(FnCalls 1)'!G17</f>
        <v>Q4 2011</v>
      </c>
      <c r="G25" s="9" t="str">
        <f>'(FnCalls 1)'!G14</f>
        <v>Q1 2011</v>
      </c>
      <c r="H25" s="10" t="str">
        <f>'(FnCalls 1)'!G15</f>
        <v>Q2 2011</v>
      </c>
      <c r="I25" s="10" t="str">
        <f>'(FnCalls 1)'!G16</f>
        <v>Q3 2011</v>
      </c>
      <c r="J25" s="11" t="str">
        <f>'(FnCalls 1)'!G17</f>
        <v>Q4 2011</v>
      </c>
      <c r="L25" s="9" t="str">
        <f>'(FnCalls 1)'!G14</f>
        <v>Q1 2011</v>
      </c>
      <c r="M25" s="10" t="str">
        <f>'(FnCalls 1)'!G15</f>
        <v>Q2 2011</v>
      </c>
      <c r="N25" s="10" t="str">
        <f>'(FnCalls 1)'!G16</f>
        <v>Q3 2011</v>
      </c>
      <c r="O25" s="11" t="str">
        <f>'(FnCalls 1)'!G17</f>
        <v>Q4 2011</v>
      </c>
      <c r="Q25" s="9" t="str">
        <f>'(FnCalls 1)'!G14</f>
        <v>Q1 2011</v>
      </c>
      <c r="R25" s="10" t="str">
        <f>'(FnCalls 1)'!G15</f>
        <v>Q2 2011</v>
      </c>
      <c r="S25" s="10" t="str">
        <f>'(FnCalls 1)'!G16</f>
        <v>Q3 2011</v>
      </c>
      <c r="T25" s="11" t="str">
        <f>'(FnCalls 1)'!G17</f>
        <v>Q4 2011</v>
      </c>
    </row>
    <row r="26" spans="1:20" ht="12.75" hidden="1" customHeight="1" outlineLevel="1" x14ac:dyDescent="0.2">
      <c r="A26" s="49" t="str">
        <f>Labels!B12</f>
        <v>Location Adjust Factor</v>
      </c>
      <c r="B26" s="99"/>
      <c r="C26" s="99"/>
      <c r="D26" s="99"/>
      <c r="E26" s="100"/>
      <c r="F26" s="49" t="str">
        <f>Labels!B13</f>
        <v>Suggested Location Factor</v>
      </c>
      <c r="G26" s="99"/>
      <c r="H26" s="99"/>
      <c r="I26" s="99"/>
      <c r="J26" s="100"/>
      <c r="K26" s="49" t="str">
        <f>Labels!B54</f>
        <v>Location Revenue Target</v>
      </c>
      <c r="L26" s="101"/>
      <c r="M26" s="101"/>
      <c r="N26" s="101"/>
      <c r="O26" s="102"/>
      <c r="P26" s="49" t="str">
        <f>Labels!B46</f>
        <v>Revenue Plan</v>
      </c>
      <c r="Q26" s="101"/>
      <c r="R26" s="101"/>
      <c r="S26" s="101"/>
      <c r="T26" s="102"/>
    </row>
    <row r="27" spans="1:20" ht="12.75" hidden="1" customHeight="1" outlineLevel="1" x14ac:dyDescent="0.2">
      <c r="A27" s="52" t="str">
        <f>"   "&amp;Labels!B100</f>
        <v xml:space="preserve">   East</v>
      </c>
      <c r="B27" s="103">
        <f>1</f>
        <v>1</v>
      </c>
      <c r="C27" s="103">
        <f t="shared" ref="C27:E28" si="0">B27</f>
        <v>1</v>
      </c>
      <c r="D27" s="103">
        <f t="shared" si="0"/>
        <v>1</v>
      </c>
      <c r="E27" s="104">
        <f t="shared" si="0"/>
        <v>1</v>
      </c>
      <c r="F27" s="52" t="str">
        <f>"   "&amp;Labels!B100</f>
        <v xml:space="preserve">   East</v>
      </c>
      <c r="G27" s="105">
        <f>IF(Q27=0,0,B27*Regression!B137*L27/Q27+B27*Regression!B137*(-1)+B27*1)</f>
        <v>0</v>
      </c>
      <c r="H27" s="105">
        <f>IF(R27=0,0,C27*Regression!B137*M27/R27+C27*Regression!B137*(-1)+C27*1)</f>
        <v>0</v>
      </c>
      <c r="I27" s="105">
        <f>IF(S27=0,0,D27*Regression!B137*N27/S27+D27*Regression!B137*(-1)+D27*1)</f>
        <v>0</v>
      </c>
      <c r="J27" s="106">
        <f>IF(T27=0,0,E27*Regression!B137*O27/T27+E27*Regression!B137*(-1)+E27*1)</f>
        <v>0</v>
      </c>
      <c r="K27" s="52" t="str">
        <f>"   "&amp;Labels!B100</f>
        <v xml:space="preserve">   East</v>
      </c>
      <c r="L27" s="107">
        <f>0</f>
        <v>0</v>
      </c>
      <c r="M27" s="107">
        <f t="shared" ref="M27:O28" si="1">L27</f>
        <v>0</v>
      </c>
      <c r="N27" s="107">
        <f t="shared" si="1"/>
        <v>0</v>
      </c>
      <c r="O27" s="108">
        <f t="shared" si="1"/>
        <v>0</v>
      </c>
      <c r="P27" s="52" t="str">
        <f>"   "&amp;Labels!B100</f>
        <v xml:space="preserve">   East</v>
      </c>
      <c r="Q27" s="109">
        <f>'Sales Plan'!B19</f>
        <v>0</v>
      </c>
      <c r="R27" s="109">
        <f>'Sales Plan'!C19</f>
        <v>0</v>
      </c>
      <c r="S27" s="109">
        <f>'Sales Plan'!D19</f>
        <v>0</v>
      </c>
      <c r="T27" s="110">
        <f>'Sales Plan'!E19</f>
        <v>0</v>
      </c>
    </row>
    <row r="28" spans="1:20" ht="12.75" hidden="1" customHeight="1" outlineLevel="1" x14ac:dyDescent="0.2">
      <c r="A28" s="52" t="str">
        <f>"   "&amp;Labels!B101</f>
        <v xml:space="preserve">   West</v>
      </c>
      <c r="B28" s="103">
        <f>1</f>
        <v>1</v>
      </c>
      <c r="C28" s="103">
        <f t="shared" si="0"/>
        <v>1</v>
      </c>
      <c r="D28" s="103">
        <f t="shared" si="0"/>
        <v>1</v>
      </c>
      <c r="E28" s="104">
        <f t="shared" si="0"/>
        <v>1</v>
      </c>
      <c r="F28" s="52" t="str">
        <f>"   "&amp;Labels!B101</f>
        <v xml:space="preserve">   West</v>
      </c>
      <c r="G28" s="105">
        <f>IF(Q28=0,0,B28*Regression!B137*L28/Q28+B28*Regression!B137*(-1)+B28*1)</f>
        <v>0</v>
      </c>
      <c r="H28" s="105">
        <f>IF(R28=0,0,C28*Regression!B137*M28/R28+C28*Regression!B137*(-1)+C28*1)</f>
        <v>0</v>
      </c>
      <c r="I28" s="105">
        <f>IF(S28=0,0,D28*Regression!B137*N28/S28+D28*Regression!B137*(-1)+D28*1)</f>
        <v>0</v>
      </c>
      <c r="J28" s="106">
        <f>IF(T28=0,0,E28*Regression!B137*O28/T28+E28*Regression!B137*(-1)+E28*1)</f>
        <v>0</v>
      </c>
      <c r="K28" s="52" t="str">
        <f>"   "&amp;Labels!B101</f>
        <v xml:space="preserve">   West</v>
      </c>
      <c r="L28" s="107">
        <f>0</f>
        <v>0</v>
      </c>
      <c r="M28" s="107">
        <f t="shared" si="1"/>
        <v>0</v>
      </c>
      <c r="N28" s="107">
        <f t="shared" si="1"/>
        <v>0</v>
      </c>
      <c r="O28" s="108">
        <f t="shared" si="1"/>
        <v>0</v>
      </c>
      <c r="P28" s="52" t="str">
        <f>"   "&amp;Labels!B101</f>
        <v xml:space="preserve">   West</v>
      </c>
      <c r="Q28" s="109">
        <f>'Sales Plan'!B32</f>
        <v>0</v>
      </c>
      <c r="R28" s="109">
        <f>'Sales Plan'!C32</f>
        <v>0</v>
      </c>
      <c r="S28" s="109">
        <f>'Sales Plan'!D32</f>
        <v>0</v>
      </c>
      <c r="T28" s="110">
        <f>'Sales Plan'!E32</f>
        <v>0</v>
      </c>
    </row>
    <row r="29" spans="1:20" ht="12.75" hidden="1" customHeight="1" outlineLevel="1" x14ac:dyDescent="0.2">
      <c r="A29" s="111" t="str">
        <f>"   "&amp;Labels!C99</f>
        <v xml:space="preserve">   Total</v>
      </c>
      <c r="B29" s="112">
        <f>AVERAGE(B27:B28)</f>
        <v>1</v>
      </c>
      <c r="C29" s="112">
        <f>AVERAGE(C27:C28)</f>
        <v>1</v>
      </c>
      <c r="D29" s="112">
        <f>AVERAGE(D27:D28)</f>
        <v>1</v>
      </c>
      <c r="E29" s="113">
        <f>AVERAGE(E27:E28)</f>
        <v>1</v>
      </c>
      <c r="F29" s="111" t="str">
        <f>"   "&amp;Labels!C99</f>
        <v xml:space="preserve">   Total</v>
      </c>
      <c r="G29" s="112">
        <f>AVERAGE(G27:G28)</f>
        <v>0</v>
      </c>
      <c r="H29" s="112">
        <f>AVERAGE(H27:H28)</f>
        <v>0</v>
      </c>
      <c r="I29" s="112">
        <f>AVERAGE(I27:I28)</f>
        <v>0</v>
      </c>
      <c r="J29" s="113">
        <f>AVERAGE(J27:J28)</f>
        <v>0</v>
      </c>
      <c r="K29" s="111" t="str">
        <f>"   "&amp;Labels!C99</f>
        <v xml:space="preserve">   Total</v>
      </c>
      <c r="L29" s="114">
        <f>SUM(L27:L28)</f>
        <v>0</v>
      </c>
      <c r="M29" s="114">
        <f>SUM(M27:M28)</f>
        <v>0</v>
      </c>
      <c r="N29" s="114">
        <f>SUM(N27:N28)</f>
        <v>0</v>
      </c>
      <c r="O29" s="115">
        <f>SUM(O27:O28)</f>
        <v>0</v>
      </c>
      <c r="P29" s="111" t="str">
        <f>"   "&amp;Labels!C99</f>
        <v xml:space="preserve">   Total</v>
      </c>
      <c r="Q29" s="114">
        <f>SUM(Q27:Q28)</f>
        <v>0</v>
      </c>
      <c r="R29" s="114">
        <f>SUM(R27:R28)</f>
        <v>0</v>
      </c>
      <c r="S29" s="114">
        <f>SUM(S27:S28)</f>
        <v>0</v>
      </c>
      <c r="T29" s="115">
        <f>SUM(T27:T28)</f>
        <v>0</v>
      </c>
    </row>
    <row r="30" spans="1:20" ht="12.75" hidden="1" customHeight="1" outlineLevel="1" x14ac:dyDescent="0.2"/>
    <row r="31" spans="1:20" ht="12.75" hidden="1" customHeight="1" outlineLevel="1" collapsed="1" x14ac:dyDescent="0.2"/>
    <row r="32" spans="1:20" ht="12.75" customHeight="1" collapsed="1" x14ac:dyDescent="0.2"/>
    <row r="33" spans="1:20" ht="12.75" customHeight="1" x14ac:dyDescent="0.2">
      <c r="A33" s="281" t="str">
        <f>"Channel Adjustments"</f>
        <v>Channel Adjustments</v>
      </c>
      <c r="B33" s="281"/>
    </row>
    <row r="34" spans="1:20" ht="12.75" hidden="1" customHeight="1" outlineLevel="1" x14ac:dyDescent="0.2">
      <c r="A34" s="1" t="str">
        <f>" "</f>
        <v xml:space="preserve"> </v>
      </c>
    </row>
    <row r="35" spans="1:20" ht="12.75" hidden="1" customHeight="1" outlineLevel="1" x14ac:dyDescent="0.2">
      <c r="B35" s="9" t="str">
        <f>'(FnCalls 1)'!G14</f>
        <v>Q1 2011</v>
      </c>
      <c r="C35" s="10" t="str">
        <f>'(FnCalls 1)'!G15</f>
        <v>Q2 2011</v>
      </c>
      <c r="D35" s="10" t="str">
        <f>'(FnCalls 1)'!G16</f>
        <v>Q3 2011</v>
      </c>
      <c r="E35" s="11" t="str">
        <f>'(FnCalls 1)'!G17</f>
        <v>Q4 2011</v>
      </c>
      <c r="G35" s="9" t="str">
        <f>'(FnCalls 1)'!G14</f>
        <v>Q1 2011</v>
      </c>
      <c r="H35" s="10" t="str">
        <f>'(FnCalls 1)'!G15</f>
        <v>Q2 2011</v>
      </c>
      <c r="I35" s="10" t="str">
        <f>'(FnCalls 1)'!G16</f>
        <v>Q3 2011</v>
      </c>
      <c r="J35" s="11" t="str">
        <f>'(FnCalls 1)'!G17</f>
        <v>Q4 2011</v>
      </c>
      <c r="L35" s="9" t="str">
        <f>'(FnCalls 1)'!G14</f>
        <v>Q1 2011</v>
      </c>
      <c r="M35" s="10" t="str">
        <f>'(FnCalls 1)'!G15</f>
        <v>Q2 2011</v>
      </c>
      <c r="N35" s="10" t="str">
        <f>'(FnCalls 1)'!G16</f>
        <v>Q3 2011</v>
      </c>
      <c r="O35" s="11" t="str">
        <f>'(FnCalls 1)'!G17</f>
        <v>Q4 2011</v>
      </c>
      <c r="Q35" s="9" t="str">
        <f>'(FnCalls 1)'!G14</f>
        <v>Q1 2011</v>
      </c>
      <c r="R35" s="10" t="str">
        <f>'(FnCalls 1)'!G15</f>
        <v>Q2 2011</v>
      </c>
      <c r="S35" s="10" t="str">
        <f>'(FnCalls 1)'!G16</f>
        <v>Q3 2011</v>
      </c>
      <c r="T35" s="11" t="str">
        <f>'(FnCalls 1)'!G17</f>
        <v>Q4 2011</v>
      </c>
    </row>
    <row r="36" spans="1:20" ht="12.75" hidden="1" customHeight="1" outlineLevel="1" x14ac:dyDescent="0.2">
      <c r="A36" s="49" t="str">
        <f>Labels!B8</f>
        <v>Channel Adjust Factor</v>
      </c>
      <c r="B36" s="99"/>
      <c r="C36" s="99"/>
      <c r="D36" s="99"/>
      <c r="E36" s="100"/>
      <c r="F36" s="49" t="str">
        <f>Labels!B9</f>
        <v>Suggested Channel Factor</v>
      </c>
      <c r="G36" s="99"/>
      <c r="H36" s="99"/>
      <c r="I36" s="99"/>
      <c r="J36" s="100"/>
      <c r="K36" s="49" t="str">
        <f>Labels!B52</f>
        <v>Channel Revenue Target</v>
      </c>
      <c r="L36" s="101"/>
      <c r="M36" s="101"/>
      <c r="N36" s="101"/>
      <c r="O36" s="102"/>
      <c r="P36" s="49" t="str">
        <f>Labels!B46</f>
        <v>Revenue Plan</v>
      </c>
      <c r="Q36" s="101"/>
      <c r="R36" s="101"/>
      <c r="S36" s="101"/>
      <c r="T36" s="102"/>
    </row>
    <row r="37" spans="1:20" ht="12.75" hidden="1" customHeight="1" outlineLevel="1" x14ac:dyDescent="0.2">
      <c r="A37" s="52" t="str">
        <f>"   "&amp;Labels!B92</f>
        <v xml:space="preserve">   Direct</v>
      </c>
      <c r="B37" s="103">
        <f>1</f>
        <v>1</v>
      </c>
      <c r="C37" s="103">
        <f t="shared" ref="C37:E38" si="2">B37</f>
        <v>1</v>
      </c>
      <c r="D37" s="103">
        <f t="shared" si="2"/>
        <v>1</v>
      </c>
      <c r="E37" s="104">
        <f t="shared" si="2"/>
        <v>1</v>
      </c>
      <c r="F37" s="52" t="str">
        <f>"   "&amp;Labels!B92</f>
        <v xml:space="preserve">   Direct</v>
      </c>
      <c r="G37" s="105">
        <f>IF(Q37=0,0,B37*Regression!B138*L37/Q37+B37*Regression!B138*(-1)+B37*1)</f>
        <v>0</v>
      </c>
      <c r="H37" s="105">
        <f>IF(R37=0,0,C37*Regression!B138*M37/R37+C37*Regression!B138*(-1)+C37*1)</f>
        <v>0</v>
      </c>
      <c r="I37" s="105">
        <f>IF(S37=0,0,D37*Regression!B138*N37/S37+D37*Regression!B138*(-1)+D37*1)</f>
        <v>0</v>
      </c>
      <c r="J37" s="106">
        <f>IF(T37=0,0,E37*Regression!B138*O37/T37+E37*Regression!B138*(-1)+E37*1)</f>
        <v>0</v>
      </c>
      <c r="K37" s="52" t="str">
        <f>"   "&amp;Labels!B92</f>
        <v xml:space="preserve">   Direct</v>
      </c>
      <c r="L37" s="107">
        <f>0</f>
        <v>0</v>
      </c>
      <c r="M37" s="107">
        <f t="shared" ref="M37:O38" si="3">L37</f>
        <v>0</v>
      </c>
      <c r="N37" s="107">
        <f t="shared" si="3"/>
        <v>0</v>
      </c>
      <c r="O37" s="108">
        <f t="shared" si="3"/>
        <v>0</v>
      </c>
      <c r="P37" s="52" t="str">
        <f>"   "&amp;Labels!B92</f>
        <v xml:space="preserve">   Direct</v>
      </c>
      <c r="Q37" s="109">
        <f>'Sales Plan'!B40</f>
        <v>0</v>
      </c>
      <c r="R37" s="109">
        <f>'Sales Plan'!C40</f>
        <v>0</v>
      </c>
      <c r="S37" s="109">
        <f>'Sales Plan'!D40</f>
        <v>0</v>
      </c>
      <c r="T37" s="110">
        <f>'Sales Plan'!E40</f>
        <v>0</v>
      </c>
    </row>
    <row r="38" spans="1:20" ht="12.75" hidden="1" customHeight="1" outlineLevel="1" x14ac:dyDescent="0.2">
      <c r="A38" s="52" t="str">
        <f>"   "&amp;Labels!B93</f>
        <v xml:space="preserve">   Indirect</v>
      </c>
      <c r="B38" s="103">
        <f>1</f>
        <v>1</v>
      </c>
      <c r="C38" s="103">
        <f t="shared" si="2"/>
        <v>1</v>
      </c>
      <c r="D38" s="103">
        <f t="shared" si="2"/>
        <v>1</v>
      </c>
      <c r="E38" s="104">
        <f t="shared" si="2"/>
        <v>1</v>
      </c>
      <c r="F38" s="52" t="str">
        <f>"   "&amp;Labels!B93</f>
        <v xml:space="preserve">   Indirect</v>
      </c>
      <c r="G38" s="105">
        <f>IF(Q38=0,0,B38*Regression!B138*L38/Q38+B38*Regression!B138*(-1)+B38*1)</f>
        <v>0</v>
      </c>
      <c r="H38" s="105">
        <f>IF(R38=0,0,C38*Regression!B138*M38/R38+C38*Regression!B138*(-1)+C38*1)</f>
        <v>0</v>
      </c>
      <c r="I38" s="105">
        <f>IF(S38=0,0,D38*Regression!B138*N38/S38+D38*Regression!B138*(-1)+D38*1)</f>
        <v>0</v>
      </c>
      <c r="J38" s="106">
        <f>IF(T38=0,0,E38*Regression!B138*O38/T38+E38*Regression!B138*(-1)+E38*1)</f>
        <v>0</v>
      </c>
      <c r="K38" s="52" t="str">
        <f>"   "&amp;Labels!B93</f>
        <v xml:space="preserve">   Indirect</v>
      </c>
      <c r="L38" s="107">
        <f>0</f>
        <v>0</v>
      </c>
      <c r="M38" s="107">
        <f t="shared" si="3"/>
        <v>0</v>
      </c>
      <c r="N38" s="107">
        <f t="shared" si="3"/>
        <v>0</v>
      </c>
      <c r="O38" s="108">
        <f t="shared" si="3"/>
        <v>0</v>
      </c>
      <c r="P38" s="52" t="str">
        <f>"   "&amp;Labels!B93</f>
        <v xml:space="preserve">   Indirect</v>
      </c>
      <c r="Q38" s="109">
        <f>'Sales Plan'!B44</f>
        <v>0</v>
      </c>
      <c r="R38" s="109">
        <f>'Sales Plan'!C44</f>
        <v>0</v>
      </c>
      <c r="S38" s="109">
        <f>'Sales Plan'!D44</f>
        <v>0</v>
      </c>
      <c r="T38" s="110">
        <f>'Sales Plan'!E44</f>
        <v>0</v>
      </c>
    </row>
    <row r="39" spans="1:20" ht="12.75" hidden="1" customHeight="1" outlineLevel="1" x14ac:dyDescent="0.2">
      <c r="A39" s="111" t="str">
        <f>"   "&amp;Labels!C91</f>
        <v xml:space="preserve">   Total</v>
      </c>
      <c r="B39" s="112">
        <f>AVERAGE(B37:B38)</f>
        <v>1</v>
      </c>
      <c r="C39" s="112">
        <f>AVERAGE(C37:C38)</f>
        <v>1</v>
      </c>
      <c r="D39" s="112">
        <f>AVERAGE(D37:D38)</f>
        <v>1</v>
      </c>
      <c r="E39" s="113">
        <f>AVERAGE(E37:E38)</f>
        <v>1</v>
      </c>
      <c r="F39" s="111" t="str">
        <f>"   "&amp;Labels!C91</f>
        <v xml:space="preserve">   Total</v>
      </c>
      <c r="G39" s="112">
        <f>AVERAGE(G37:G38)</f>
        <v>0</v>
      </c>
      <c r="H39" s="112">
        <f>AVERAGE(H37:H38)</f>
        <v>0</v>
      </c>
      <c r="I39" s="112">
        <f>AVERAGE(I37:I38)</f>
        <v>0</v>
      </c>
      <c r="J39" s="113">
        <f>AVERAGE(J37:J38)</f>
        <v>0</v>
      </c>
      <c r="K39" s="111" t="str">
        <f>"   "&amp;Labels!C91</f>
        <v xml:space="preserve">   Total</v>
      </c>
      <c r="L39" s="114">
        <f>SUM(L37:L38)</f>
        <v>0</v>
      </c>
      <c r="M39" s="114">
        <f>SUM(M37:M38)</f>
        <v>0</v>
      </c>
      <c r="N39" s="114">
        <f>SUM(N37:N38)</f>
        <v>0</v>
      </c>
      <c r="O39" s="115">
        <f>SUM(O37:O38)</f>
        <v>0</v>
      </c>
      <c r="P39" s="111" t="str">
        <f>"   "&amp;Labels!C91</f>
        <v xml:space="preserve">   Total</v>
      </c>
      <c r="Q39" s="114">
        <f>SUM(Q37:Q38)</f>
        <v>0</v>
      </c>
      <c r="R39" s="114">
        <f>SUM(R37:R38)</f>
        <v>0</v>
      </c>
      <c r="S39" s="114">
        <f>SUM(S37:S38)</f>
        <v>0</v>
      </c>
      <c r="T39" s="115">
        <f>SUM(T37:T38)</f>
        <v>0</v>
      </c>
    </row>
    <row r="40" spans="1:20" ht="12.75" hidden="1" customHeight="1" outlineLevel="1" x14ac:dyDescent="0.2"/>
    <row r="41" spans="1:20" ht="12.75" hidden="1" customHeight="1" outlineLevel="1" collapsed="1" x14ac:dyDescent="0.2"/>
    <row r="42" spans="1:20" ht="12.75" customHeight="1" collapsed="1" x14ac:dyDescent="0.2"/>
    <row r="43" spans="1:20" ht="12.75" customHeight="1" x14ac:dyDescent="0.2">
      <c r="A43" s="281" t="str">
        <f>"Product Adjustments"</f>
        <v>Product Adjustments</v>
      </c>
      <c r="B43" s="281"/>
    </row>
    <row r="44" spans="1:20" ht="12.75" hidden="1" customHeight="1" outlineLevel="1" x14ac:dyDescent="0.2">
      <c r="A44" s="1" t="str">
        <f>" "</f>
        <v xml:space="preserve"> </v>
      </c>
    </row>
    <row r="45" spans="1:20" ht="12.75" hidden="1" customHeight="1" outlineLevel="1" x14ac:dyDescent="0.2">
      <c r="B45" s="9" t="str">
        <f>'(FnCalls 1)'!G14</f>
        <v>Q1 2011</v>
      </c>
      <c r="C45" s="10" t="str">
        <f>'(FnCalls 1)'!G15</f>
        <v>Q2 2011</v>
      </c>
      <c r="D45" s="10" t="str">
        <f>'(FnCalls 1)'!G16</f>
        <v>Q3 2011</v>
      </c>
      <c r="E45" s="11" t="str">
        <f>'(FnCalls 1)'!G17</f>
        <v>Q4 2011</v>
      </c>
      <c r="G45" s="9" t="str">
        <f>'(FnCalls 1)'!G14</f>
        <v>Q1 2011</v>
      </c>
      <c r="H45" s="10" t="str">
        <f>'(FnCalls 1)'!G15</f>
        <v>Q2 2011</v>
      </c>
      <c r="I45" s="10" t="str">
        <f>'(FnCalls 1)'!G16</f>
        <v>Q3 2011</v>
      </c>
      <c r="J45" s="11" t="str">
        <f>'(FnCalls 1)'!G17</f>
        <v>Q4 2011</v>
      </c>
      <c r="L45" s="9" t="str">
        <f>'(FnCalls 1)'!G14</f>
        <v>Q1 2011</v>
      </c>
      <c r="M45" s="10" t="str">
        <f>'(FnCalls 1)'!G15</f>
        <v>Q2 2011</v>
      </c>
      <c r="N45" s="10" t="str">
        <f>'(FnCalls 1)'!G16</f>
        <v>Q3 2011</v>
      </c>
      <c r="O45" s="11" t="str">
        <f>'(FnCalls 1)'!G17</f>
        <v>Q4 2011</v>
      </c>
      <c r="Q45" s="9" t="str">
        <f>'(FnCalls 1)'!G14</f>
        <v>Q1 2011</v>
      </c>
      <c r="R45" s="10" t="str">
        <f>'(FnCalls 1)'!G15</f>
        <v>Q2 2011</v>
      </c>
      <c r="S45" s="10" t="str">
        <f>'(FnCalls 1)'!G16</f>
        <v>Q3 2011</v>
      </c>
      <c r="T45" s="11" t="str">
        <f>'(FnCalls 1)'!G17</f>
        <v>Q4 2011</v>
      </c>
    </row>
    <row r="46" spans="1:20" ht="12.75" hidden="1" customHeight="1" outlineLevel="1" x14ac:dyDescent="0.2">
      <c r="A46" s="49" t="str">
        <f>Labels!B14</f>
        <v>Product Adjust Factor</v>
      </c>
      <c r="B46" s="99"/>
      <c r="C46" s="99"/>
      <c r="D46" s="99"/>
      <c r="E46" s="100"/>
      <c r="F46" s="49" t="str">
        <f>Labels!B16</f>
        <v xml:space="preserve">Suggested Product Factor </v>
      </c>
      <c r="G46" s="99"/>
      <c r="H46" s="99"/>
      <c r="I46" s="99"/>
      <c r="J46" s="100"/>
      <c r="K46" s="49" t="str">
        <f>Labels!B55</f>
        <v>Product Revenue Target</v>
      </c>
      <c r="L46" s="101"/>
      <c r="M46" s="101"/>
      <c r="N46" s="101"/>
      <c r="O46" s="102"/>
      <c r="P46" s="49" t="str">
        <f>Labels!B46</f>
        <v>Revenue Plan</v>
      </c>
      <c r="Q46" s="101"/>
      <c r="R46" s="101"/>
      <c r="S46" s="101"/>
      <c r="T46" s="102"/>
    </row>
    <row r="47" spans="1:20" ht="12.75" hidden="1" customHeight="1" outlineLevel="1" x14ac:dyDescent="0.2">
      <c r="A47" s="52" t="str">
        <f>"   "&amp;Labels!B111</f>
        <v xml:space="preserve">   Drill Press</v>
      </c>
      <c r="B47" s="103">
        <f>1</f>
        <v>1</v>
      </c>
      <c r="C47" s="103">
        <f>B47</f>
        <v>1</v>
      </c>
      <c r="D47" s="103">
        <f>C47</f>
        <v>1</v>
      </c>
      <c r="E47" s="104">
        <f>D47</f>
        <v>1</v>
      </c>
      <c r="F47" s="52" t="str">
        <f>"   "&amp;Labels!B111</f>
        <v xml:space="preserve">   Drill Press</v>
      </c>
      <c r="G47" s="105">
        <f>IF(Q47=0,0,B47*Regression!B136*L47/Q47+B47*Regression!B136*(-1)+B47*1)</f>
        <v>0</v>
      </c>
      <c r="H47" s="105">
        <f>IF(R47=0,0,C47*Regression!B136*M47/R47+C47*Regression!B136*(-1)+C47*1)</f>
        <v>0</v>
      </c>
      <c r="I47" s="105">
        <f>IF(S47=0,0,D47*Regression!B136*N47/S47+D47*Regression!B136*(-1)+D47*1)</f>
        <v>0</v>
      </c>
      <c r="J47" s="106">
        <f>IF(T47=0,0,E47*Regression!B136*O47/T47+E47*Regression!B136*(-1)+E47*1)</f>
        <v>0</v>
      </c>
      <c r="K47" s="52" t="str">
        <f>"   "&amp;Labels!B111</f>
        <v xml:space="preserve">   Drill Press</v>
      </c>
      <c r="L47" s="107">
        <f>0</f>
        <v>0</v>
      </c>
      <c r="M47" s="107">
        <f>L47</f>
        <v>0</v>
      </c>
      <c r="N47" s="107">
        <f>M47</f>
        <v>0</v>
      </c>
      <c r="O47" s="108">
        <f>N47</f>
        <v>0</v>
      </c>
      <c r="P47" s="52" t="str">
        <f>"   "&amp;Labels!B111</f>
        <v xml:space="preserve">   Drill Press</v>
      </c>
      <c r="Q47" s="109">
        <f>SUM('Sales Plan'!B19,'Sales Plan'!B32)</f>
        <v>0</v>
      </c>
      <c r="R47" s="109">
        <f>SUM('Sales Plan'!C19,'Sales Plan'!C32)</f>
        <v>0</v>
      </c>
      <c r="S47" s="109">
        <f>SUM('Sales Plan'!D19,'Sales Plan'!D32)</f>
        <v>0</v>
      </c>
      <c r="T47" s="110">
        <f>SUM('Sales Plan'!E19,'Sales Plan'!E32)</f>
        <v>0</v>
      </c>
    </row>
    <row r="48" spans="1:20" ht="12.75" hidden="1" customHeight="1" outlineLevel="1" x14ac:dyDescent="0.2">
      <c r="A48" s="111" t="str">
        <f>"   "&amp;Labels!C110</f>
        <v xml:space="preserve">   Total</v>
      </c>
      <c r="B48" s="112">
        <f>B47</f>
        <v>1</v>
      </c>
      <c r="C48" s="112">
        <f>C47</f>
        <v>1</v>
      </c>
      <c r="D48" s="112">
        <f>D47</f>
        <v>1</v>
      </c>
      <c r="E48" s="113">
        <f>E47</f>
        <v>1</v>
      </c>
      <c r="F48" s="111" t="str">
        <f>"   "&amp;Labels!C110</f>
        <v xml:space="preserve">   Total</v>
      </c>
      <c r="G48" s="112">
        <f>G47</f>
        <v>0</v>
      </c>
      <c r="H48" s="112">
        <f>H47</f>
        <v>0</v>
      </c>
      <c r="I48" s="112">
        <f>I47</f>
        <v>0</v>
      </c>
      <c r="J48" s="113">
        <f>J47</f>
        <v>0</v>
      </c>
      <c r="K48" s="111" t="str">
        <f>"   "&amp;Labels!C110</f>
        <v xml:space="preserve">   Total</v>
      </c>
      <c r="L48" s="114">
        <f>L47</f>
        <v>0</v>
      </c>
      <c r="M48" s="114">
        <f>M47</f>
        <v>0</v>
      </c>
      <c r="N48" s="114">
        <f>N47</f>
        <v>0</v>
      </c>
      <c r="O48" s="115">
        <f>O47</f>
        <v>0</v>
      </c>
      <c r="P48" s="111" t="str">
        <f>"   "&amp;Labels!C110</f>
        <v xml:space="preserve">   Total</v>
      </c>
      <c r="Q48" s="114">
        <f>Q47</f>
        <v>0</v>
      </c>
      <c r="R48" s="114">
        <f>R47</f>
        <v>0</v>
      </c>
      <c r="S48" s="114">
        <f>S47</f>
        <v>0</v>
      </c>
      <c r="T48" s="115">
        <f>T47</f>
        <v>0</v>
      </c>
    </row>
    <row r="49" spans="1:20" ht="12.75" hidden="1" customHeight="1" outlineLevel="1" x14ac:dyDescent="0.2"/>
    <row r="50" spans="1:20" ht="12.75" hidden="1" customHeight="1" outlineLevel="1" collapsed="1" x14ac:dyDescent="0.2"/>
    <row r="51" spans="1:20" ht="12.75" customHeight="1" collapsed="1" x14ac:dyDescent="0.2"/>
    <row r="52" spans="1:20" ht="12.75" customHeight="1" x14ac:dyDescent="0.2">
      <c r="A52" s="281" t="str">
        <f>"Industry Adjustments"</f>
        <v>Industry Adjustments</v>
      </c>
      <c r="B52" s="281"/>
    </row>
    <row r="53" spans="1:20" ht="12.75" hidden="1" customHeight="1" outlineLevel="1" x14ac:dyDescent="0.2">
      <c r="A53" s="1" t="str">
        <f>" "</f>
        <v xml:space="preserve"> </v>
      </c>
    </row>
    <row r="54" spans="1:20" ht="12.75" hidden="1" customHeight="1" outlineLevel="1" x14ac:dyDescent="0.2">
      <c r="B54" s="9" t="str">
        <f>'(FnCalls 1)'!G14</f>
        <v>Q1 2011</v>
      </c>
      <c r="C54" s="10" t="str">
        <f>'(FnCalls 1)'!G15</f>
        <v>Q2 2011</v>
      </c>
      <c r="D54" s="10" t="str">
        <f>'(FnCalls 1)'!G16</f>
        <v>Q3 2011</v>
      </c>
      <c r="E54" s="11" t="str">
        <f>'(FnCalls 1)'!G17</f>
        <v>Q4 2011</v>
      </c>
      <c r="G54" s="9" t="str">
        <f>'(FnCalls 1)'!G14</f>
        <v>Q1 2011</v>
      </c>
      <c r="H54" s="10" t="str">
        <f>'(FnCalls 1)'!G15</f>
        <v>Q2 2011</v>
      </c>
      <c r="I54" s="10" t="str">
        <f>'(FnCalls 1)'!G16</f>
        <v>Q3 2011</v>
      </c>
      <c r="J54" s="11" t="str">
        <f>'(FnCalls 1)'!G17</f>
        <v>Q4 2011</v>
      </c>
      <c r="L54" s="9" t="str">
        <f>'(FnCalls 1)'!G14</f>
        <v>Q1 2011</v>
      </c>
      <c r="M54" s="10" t="str">
        <f>'(FnCalls 1)'!G15</f>
        <v>Q2 2011</v>
      </c>
      <c r="N54" s="10" t="str">
        <f>'(FnCalls 1)'!G16</f>
        <v>Q3 2011</v>
      </c>
      <c r="O54" s="11" t="str">
        <f>'(FnCalls 1)'!G17</f>
        <v>Q4 2011</v>
      </c>
      <c r="Q54" s="9" t="str">
        <f>'(FnCalls 1)'!G14</f>
        <v>Q1 2011</v>
      </c>
      <c r="R54" s="10" t="str">
        <f>'(FnCalls 1)'!G15</f>
        <v>Q2 2011</v>
      </c>
      <c r="S54" s="10" t="str">
        <f>'(FnCalls 1)'!G16</f>
        <v>Q3 2011</v>
      </c>
      <c r="T54" s="11" t="str">
        <f>'(FnCalls 1)'!G17</f>
        <v>Q4 2011</v>
      </c>
    </row>
    <row r="55" spans="1:20" ht="12.75" hidden="1" customHeight="1" outlineLevel="1" x14ac:dyDescent="0.2">
      <c r="A55" s="49" t="str">
        <f>Labels!B10</f>
        <v>Industry Adjust Factor</v>
      </c>
      <c r="B55" s="99"/>
      <c r="C55" s="99"/>
      <c r="D55" s="99"/>
      <c r="E55" s="100"/>
      <c r="F55" s="49" t="str">
        <f>Labels!B11</f>
        <v>Suggested Industry Factor</v>
      </c>
      <c r="G55" s="99"/>
      <c r="H55" s="99"/>
      <c r="I55" s="99"/>
      <c r="J55" s="100"/>
      <c r="K55" s="49" t="str">
        <f>Labels!B53</f>
        <v>Industry Revenue Targets</v>
      </c>
      <c r="L55" s="101"/>
      <c r="M55" s="101"/>
      <c r="N55" s="101"/>
      <c r="O55" s="102"/>
      <c r="P55" s="49" t="str">
        <f>Labels!B46</f>
        <v>Revenue Plan</v>
      </c>
      <c r="Q55" s="101"/>
      <c r="R55" s="101"/>
      <c r="S55" s="101"/>
      <c r="T55" s="102"/>
    </row>
    <row r="56" spans="1:20" ht="12.75" hidden="1" customHeight="1" outlineLevel="1" x14ac:dyDescent="0.2">
      <c r="A56" s="52" t="str">
        <f>"   "&amp;Labels!B96</f>
        <v xml:space="preserve">   Direct</v>
      </c>
      <c r="B56" s="103">
        <f>1</f>
        <v>1</v>
      </c>
      <c r="C56" s="103">
        <f t="shared" ref="C56:E57" si="4">B56</f>
        <v>1</v>
      </c>
      <c r="D56" s="103">
        <f t="shared" si="4"/>
        <v>1</v>
      </c>
      <c r="E56" s="104">
        <f t="shared" si="4"/>
        <v>1</v>
      </c>
      <c r="F56" s="52" t="str">
        <f>"   "&amp;Labels!B96</f>
        <v xml:space="preserve">   Direct</v>
      </c>
      <c r="G56" s="105">
        <f>IF(Q56=0,0,B56*Regression!B139*L56/Q56+B56*Regression!B139*(-1)+B56*1)</f>
        <v>0</v>
      </c>
      <c r="H56" s="105">
        <f>IF(R56=0,0,C56*Regression!B139*M56/R56+C56*Regression!B139*(-1)+C56*1)</f>
        <v>0</v>
      </c>
      <c r="I56" s="105">
        <f>IF(S56=0,0,D56*Regression!B139*N56/S56+D56*Regression!B139*(-1)+D56*1)</f>
        <v>0</v>
      </c>
      <c r="J56" s="106">
        <f>IF(T56=0,0,E56*Regression!B139*O56/T56+E56*Regression!B139*(-1)+E56*1)</f>
        <v>0</v>
      </c>
      <c r="K56" s="52" t="str">
        <f>"   "&amp;Labels!B96</f>
        <v xml:space="preserve">   Direct</v>
      </c>
      <c r="L56" s="107">
        <f>0</f>
        <v>0</v>
      </c>
      <c r="M56" s="107">
        <f t="shared" ref="M56:O57" si="5">L56</f>
        <v>0</v>
      </c>
      <c r="N56" s="107">
        <f t="shared" si="5"/>
        <v>0</v>
      </c>
      <c r="O56" s="108">
        <f t="shared" si="5"/>
        <v>0</v>
      </c>
      <c r="P56" s="52" t="str">
        <f>"   "&amp;Labels!B96</f>
        <v xml:space="preserve">   Direct</v>
      </c>
      <c r="Q56" s="109">
        <f>'Sales Plan'!B46</f>
        <v>0</v>
      </c>
      <c r="R56" s="109">
        <f>'Sales Plan'!C46</f>
        <v>0</v>
      </c>
      <c r="S56" s="109">
        <f>'Sales Plan'!D46</f>
        <v>0</v>
      </c>
      <c r="T56" s="110">
        <f>'Sales Plan'!E46</f>
        <v>0</v>
      </c>
    </row>
    <row r="57" spans="1:20" ht="12.75" hidden="1" customHeight="1" outlineLevel="1" x14ac:dyDescent="0.2">
      <c r="A57" s="52" t="str">
        <f>"   "&amp;Labels!B97</f>
        <v xml:space="preserve">   Indirect</v>
      </c>
      <c r="B57" s="103">
        <f>1</f>
        <v>1</v>
      </c>
      <c r="C57" s="103">
        <f t="shared" si="4"/>
        <v>1</v>
      </c>
      <c r="D57" s="103">
        <f t="shared" si="4"/>
        <v>1</v>
      </c>
      <c r="E57" s="104">
        <f t="shared" si="4"/>
        <v>1</v>
      </c>
      <c r="F57" s="52" t="str">
        <f>"   "&amp;Labels!B97</f>
        <v xml:space="preserve">   Indirect</v>
      </c>
      <c r="G57" s="105">
        <f>IF(Q57=0,0,B57*Regression!B139*L57/Q57+B57*Regression!B139*(-1)+B57*1)</f>
        <v>0</v>
      </c>
      <c r="H57" s="105">
        <f>IF(R57=0,0,C57*Regression!B139*M57/R57+C57*Regression!B139*(-1)+C57*1)</f>
        <v>0</v>
      </c>
      <c r="I57" s="105">
        <f>IF(S57=0,0,D57*Regression!B139*N57/S57+D57*Regression!B139*(-1)+D57*1)</f>
        <v>0</v>
      </c>
      <c r="J57" s="106">
        <f>IF(T57=0,0,E57*Regression!B139*O57/T57+E57*Regression!B139*(-1)+E57*1)</f>
        <v>0</v>
      </c>
      <c r="K57" s="52" t="str">
        <f>"   "&amp;Labels!B97</f>
        <v xml:space="preserve">   Indirect</v>
      </c>
      <c r="L57" s="107">
        <f>0</f>
        <v>0</v>
      </c>
      <c r="M57" s="107">
        <f t="shared" si="5"/>
        <v>0</v>
      </c>
      <c r="N57" s="107">
        <f t="shared" si="5"/>
        <v>0</v>
      </c>
      <c r="O57" s="108">
        <f t="shared" si="5"/>
        <v>0</v>
      </c>
      <c r="P57" s="52" t="str">
        <f>"   "&amp;Labels!B97</f>
        <v xml:space="preserve">   Indirect</v>
      </c>
      <c r="Q57" s="109">
        <f>'Sales Plan'!B47</f>
        <v>0</v>
      </c>
      <c r="R57" s="109">
        <f>'Sales Plan'!C47</f>
        <v>0</v>
      </c>
      <c r="S57" s="109">
        <f>'Sales Plan'!D47</f>
        <v>0</v>
      </c>
      <c r="T57" s="110">
        <f>'Sales Plan'!E47</f>
        <v>0</v>
      </c>
    </row>
    <row r="58" spans="1:20" ht="12.75" hidden="1" customHeight="1" outlineLevel="1" x14ac:dyDescent="0.2">
      <c r="A58" s="111" t="str">
        <f>"   "&amp;Labels!C95</f>
        <v xml:space="preserve">   Total</v>
      </c>
      <c r="B58" s="112">
        <f>AVERAGE(B56:B57)</f>
        <v>1</v>
      </c>
      <c r="C58" s="112">
        <f>AVERAGE(C56:C57)</f>
        <v>1</v>
      </c>
      <c r="D58" s="112">
        <f>AVERAGE(D56:D57)</f>
        <v>1</v>
      </c>
      <c r="E58" s="113">
        <f>AVERAGE(E56:E57)</f>
        <v>1</v>
      </c>
      <c r="F58" s="111" t="str">
        <f>"   "&amp;Labels!C95</f>
        <v xml:space="preserve">   Total</v>
      </c>
      <c r="G58" s="112">
        <f>AVERAGE(G56:G57)</f>
        <v>0</v>
      </c>
      <c r="H58" s="112">
        <f>AVERAGE(H56:H57)</f>
        <v>0</v>
      </c>
      <c r="I58" s="112">
        <f>AVERAGE(I56:I57)</f>
        <v>0</v>
      </c>
      <c r="J58" s="113">
        <f>AVERAGE(J56:J57)</f>
        <v>0</v>
      </c>
      <c r="K58" s="111" t="str">
        <f>"   "&amp;Labels!C95</f>
        <v xml:space="preserve">   Total</v>
      </c>
      <c r="L58" s="114">
        <f>SUM(L56:L57)</f>
        <v>0</v>
      </c>
      <c r="M58" s="114">
        <f>SUM(M56:M57)</f>
        <v>0</v>
      </c>
      <c r="N58" s="114">
        <f>SUM(N56:N57)</f>
        <v>0</v>
      </c>
      <c r="O58" s="115">
        <f>SUM(O56:O57)</f>
        <v>0</v>
      </c>
      <c r="P58" s="111" t="str">
        <f>"   "&amp;Labels!C95</f>
        <v xml:space="preserve">   Total</v>
      </c>
      <c r="Q58" s="114">
        <f>SUM(Q56:Q57)</f>
        <v>0</v>
      </c>
      <c r="R58" s="114">
        <f>SUM(R56:R57)</f>
        <v>0</v>
      </c>
      <c r="S58" s="114">
        <f>SUM(S56:S57)</f>
        <v>0</v>
      </c>
      <c r="T58" s="115">
        <f>SUM(T56:T57)</f>
        <v>0</v>
      </c>
    </row>
    <row r="59" spans="1:20" ht="12.75" hidden="1" customHeight="1" outlineLevel="1" x14ac:dyDescent="0.2"/>
    <row r="60" spans="1:20" ht="12.75" hidden="1" customHeight="1" outlineLevel="1" collapsed="1" x14ac:dyDescent="0.2"/>
    <row r="61" spans="1:20" ht="12.75" customHeight="1" collapsed="1" x14ac:dyDescent="0.2"/>
    <row r="62" spans="1:20" ht="12.75" customHeight="1" x14ac:dyDescent="0.2">
      <c r="A62" s="281" t="str">
        <f>"Two-Factor Adjustments"</f>
        <v>Two-Factor Adjustments</v>
      </c>
      <c r="B62" s="281"/>
    </row>
    <row r="63" spans="1:20" ht="12.75" hidden="1" customHeight="1" outlineLevel="1" x14ac:dyDescent="0.2">
      <c r="A63" s="1" t="str">
        <f>" "</f>
        <v xml:space="preserve"> </v>
      </c>
    </row>
    <row r="64" spans="1:20" ht="12.75" hidden="1" customHeight="1" outlineLevel="1" x14ac:dyDescent="0.2">
      <c r="A64" s="283" t="str">
        <f>"Product-Location Adjustments"</f>
        <v>Product-Location Adjustments</v>
      </c>
      <c r="B64" s="283"/>
    </row>
    <row r="65" spans="1:5" ht="12.75" hidden="1" customHeight="1" outlineLevel="2" x14ac:dyDescent="0.2">
      <c r="A65" s="283" t="str">
        <f>" "</f>
        <v xml:space="preserve"> </v>
      </c>
      <c r="B65" s="283"/>
    </row>
    <row r="66" spans="1:5" ht="12.75" hidden="1" customHeight="1" outlineLevel="2" x14ac:dyDescent="0.2">
      <c r="B66" s="9" t="str">
        <f>'(FnCalls 1)'!G14</f>
        <v>Q1 2011</v>
      </c>
      <c r="C66" s="10" t="str">
        <f>'(FnCalls 1)'!G15</f>
        <v>Q2 2011</v>
      </c>
      <c r="D66" s="10" t="str">
        <f>'(FnCalls 1)'!G16</f>
        <v>Q3 2011</v>
      </c>
      <c r="E66" s="11" t="str">
        <f>'(FnCalls 1)'!G17</f>
        <v>Q4 2011</v>
      </c>
    </row>
    <row r="67" spans="1:5" ht="12.75" hidden="1" customHeight="1" outlineLevel="2" x14ac:dyDescent="0.2">
      <c r="A67" s="49" t="str">
        <f>Labels!B15</f>
        <v>Prod-Loc Adjust Factor</v>
      </c>
      <c r="B67" s="99"/>
      <c r="C67" s="99"/>
      <c r="D67" s="99"/>
      <c r="E67" s="100"/>
    </row>
    <row r="68" spans="1:5" ht="12.75" hidden="1" customHeight="1" outlineLevel="2" x14ac:dyDescent="0.2">
      <c r="A68" s="52" t="str">
        <f>"   "&amp;Labels!B100</f>
        <v xml:space="preserve">   East</v>
      </c>
      <c r="B68" s="116"/>
      <c r="C68" s="116"/>
      <c r="D68" s="116"/>
      <c r="E68" s="117"/>
    </row>
    <row r="69" spans="1:5" ht="12.75" hidden="1" customHeight="1" outlineLevel="2" x14ac:dyDescent="0.2">
      <c r="A69" s="55" t="str">
        <f>"      "&amp;Labels!B111</f>
        <v xml:space="preserve">      Drill Press</v>
      </c>
      <c r="B69" s="118">
        <f>1</f>
        <v>1</v>
      </c>
      <c r="C69" s="118">
        <f>B69</f>
        <v>1</v>
      </c>
      <c r="D69" s="118">
        <f>C69</f>
        <v>1</v>
      </c>
      <c r="E69" s="119">
        <f>D69</f>
        <v>1</v>
      </c>
    </row>
    <row r="70" spans="1:5" ht="12.75" hidden="1" customHeight="1" outlineLevel="2" x14ac:dyDescent="0.2">
      <c r="A70" s="52" t="str">
        <f>"      "&amp;Labels!C110</f>
        <v xml:space="preserve">      Total</v>
      </c>
      <c r="B70" s="116">
        <f>B69</f>
        <v>1</v>
      </c>
      <c r="C70" s="116">
        <f>C69</f>
        <v>1</v>
      </c>
      <c r="D70" s="116">
        <f>D69</f>
        <v>1</v>
      </c>
      <c r="E70" s="117">
        <f>E69</f>
        <v>1</v>
      </c>
    </row>
    <row r="71" spans="1:5" ht="12.75" hidden="1" customHeight="1" outlineLevel="2" x14ac:dyDescent="0.2">
      <c r="A71" s="52" t="str">
        <f>"   "&amp;Labels!B101</f>
        <v xml:space="preserve">   West</v>
      </c>
      <c r="B71" s="116"/>
      <c r="C71" s="116"/>
      <c r="D71" s="116"/>
      <c r="E71" s="117"/>
    </row>
    <row r="72" spans="1:5" ht="12.75" hidden="1" customHeight="1" outlineLevel="2" x14ac:dyDescent="0.2">
      <c r="A72" s="55" t="str">
        <f>"      "&amp;Labels!B111</f>
        <v xml:space="preserve">      Drill Press</v>
      </c>
      <c r="B72" s="118">
        <f>1</f>
        <v>1</v>
      </c>
      <c r="C72" s="118">
        <f>B72</f>
        <v>1</v>
      </c>
      <c r="D72" s="118">
        <f>C72</f>
        <v>1</v>
      </c>
      <c r="E72" s="119">
        <f>D72</f>
        <v>1</v>
      </c>
    </row>
    <row r="73" spans="1:5" ht="12.75" hidden="1" customHeight="1" outlineLevel="2" x14ac:dyDescent="0.2">
      <c r="A73" s="52" t="str">
        <f>"      "&amp;Labels!C110</f>
        <v xml:space="preserve">      Total</v>
      </c>
      <c r="B73" s="116">
        <f>B72</f>
        <v>1</v>
      </c>
      <c r="C73" s="116">
        <f>C72</f>
        <v>1</v>
      </c>
      <c r="D73" s="116">
        <f>D72</f>
        <v>1</v>
      </c>
      <c r="E73" s="117">
        <f>E72</f>
        <v>1</v>
      </c>
    </row>
    <row r="74" spans="1:5" ht="12.75" hidden="1" customHeight="1" outlineLevel="2" x14ac:dyDescent="0.2">
      <c r="A74" s="111" t="str">
        <f>"   "&amp;Labels!C99</f>
        <v xml:space="preserve">   Total</v>
      </c>
      <c r="B74" s="112">
        <f>AVERAGE(B70,B73)</f>
        <v>1</v>
      </c>
      <c r="C74" s="112">
        <f>AVERAGE(C70,C73)</f>
        <v>1</v>
      </c>
      <c r="D74" s="112">
        <f>AVERAGE(D70,D73)</f>
        <v>1</v>
      </c>
      <c r="E74" s="113">
        <f>AVERAGE(E70,E73)</f>
        <v>1</v>
      </c>
    </row>
    <row r="75" spans="1:5" ht="12.75" hidden="1" customHeight="1" outlineLevel="2" collapsed="1" x14ac:dyDescent="0.2"/>
    <row r="76" spans="1:5" ht="12.75" hidden="1" customHeight="1" outlineLevel="1" collapsed="1" x14ac:dyDescent="0.2"/>
    <row r="77" spans="1:5" ht="12.75" customHeight="1" collapsed="1" x14ac:dyDescent="0.2"/>
  </sheetData>
  <mergeCells count="20">
    <mergeCell ref="A13:F13"/>
    <mergeCell ref="A1:D1"/>
    <mergeCell ref="A2:D2"/>
    <mergeCell ref="A3:D3"/>
    <mergeCell ref="A4:D4"/>
    <mergeCell ref="A6:F6"/>
    <mergeCell ref="A7:F7"/>
    <mergeCell ref="A8:F8"/>
    <mergeCell ref="A9:F9"/>
    <mergeCell ref="A10:F10"/>
    <mergeCell ref="A11:F11"/>
    <mergeCell ref="A12:F12"/>
    <mergeCell ref="A64:B64"/>
    <mergeCell ref="A65:B65"/>
    <mergeCell ref="A16:B16"/>
    <mergeCell ref="A23:B23"/>
    <mergeCell ref="A33:B33"/>
    <mergeCell ref="A43:B43"/>
    <mergeCell ref="A52:B52"/>
    <mergeCell ref="A62:B62"/>
  </mergeCells>
  <pageMargins left="0.25" right="0.25" top="0.5" bottom="0.5" header="0.5" footer="0.5"/>
  <pageSetup paperSize="9" fitToHeight="32767" orientation="landscape" horizontalDpi="300" verticalDpi="300"/>
  <headerFooter alignWithMargins="0"/>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Q90"/>
  <sheetViews>
    <sheetView zoomScaleNormal="100" workbookViewId="0"/>
  </sheetViews>
  <sheetFormatPr defaultRowHeight="12.75" customHeight="1" outlineLevelRow="1" x14ac:dyDescent="0.2"/>
  <cols>
    <col min="1" max="1" width="12.85546875" customWidth="1"/>
    <col min="2" max="6" width="12.42578125" customWidth="1"/>
    <col min="7" max="7" width="15" customWidth="1"/>
    <col min="8" max="12" width="12.42578125" customWidth="1"/>
    <col min="13" max="13" width="13.5703125" customWidth="1"/>
    <col min="14" max="17" width="12.42578125" customWidth="1"/>
  </cols>
  <sheetData>
    <row r="1" spans="1:17" ht="15.75" customHeight="1" x14ac:dyDescent="0.2">
      <c r="A1" s="282" t="str">
        <f>"Sales Plan, "&amp;YEAR('(FnCalls 1)'!A18-1)</f>
        <v>Sales Plan, 2011</v>
      </c>
      <c r="B1" s="282"/>
      <c r="C1" s="282"/>
      <c r="D1" s="282"/>
    </row>
    <row r="2" spans="1:17" ht="15.75" customHeight="1" x14ac:dyDescent="0.2">
      <c r="A2" s="282" t="str">
        <f>'History Input'!F8</f>
        <v>ABC Corp.</v>
      </c>
      <c r="B2" s="282"/>
      <c r="C2" s="282"/>
      <c r="D2" s="282"/>
    </row>
    <row r="3" spans="1:17" ht="15.75" customHeight="1" x14ac:dyDescent="0.2">
      <c r="A3" s="282" t="str">
        <f>"Price Plan"</f>
        <v>Price Plan</v>
      </c>
      <c r="B3" s="282"/>
      <c r="C3" s="282"/>
      <c r="D3" s="282"/>
    </row>
    <row r="4" spans="1:17" ht="15.75" customHeight="1" x14ac:dyDescent="0.2">
      <c r="A4" s="282" t="str">
        <f>""</f>
        <v/>
      </c>
      <c r="B4" s="282"/>
      <c r="C4" s="282"/>
      <c r="D4" s="282"/>
    </row>
    <row r="5" spans="1:17" ht="12.75" customHeight="1" x14ac:dyDescent="0.2">
      <c r="A5" s="2" t="str">
        <f>"Price Plan ($)"</f>
        <v>Price Plan ($)</v>
      </c>
    </row>
    <row r="6" spans="1:17" ht="12.75" hidden="1" customHeight="1" outlineLevel="1" x14ac:dyDescent="0.2">
      <c r="B6" s="9" t="str">
        <f>'(FnCalls 1)'!G14</f>
        <v>Q1 2011</v>
      </c>
      <c r="C6" s="10" t="str">
        <f>'(FnCalls 1)'!G15</f>
        <v>Q2 2011</v>
      </c>
      <c r="D6" s="10" t="str">
        <f>'(FnCalls 1)'!G16</f>
        <v>Q3 2011</v>
      </c>
      <c r="E6" s="11" t="str">
        <f>'(FnCalls 1)'!G17</f>
        <v>Q4 2011</v>
      </c>
      <c r="H6" s="9" t="str">
        <f>'(FnCalls 1)'!G14</f>
        <v>Q1 2011</v>
      </c>
      <c r="I6" s="10" t="str">
        <f>'(FnCalls 1)'!G15</f>
        <v>Q2 2011</v>
      </c>
      <c r="J6" s="10" t="str">
        <f>'(FnCalls 1)'!G16</f>
        <v>Q3 2011</v>
      </c>
      <c r="K6" s="11" t="str">
        <f>'(FnCalls 1)'!G17</f>
        <v>Q4 2011</v>
      </c>
      <c r="N6" s="9" t="str">
        <f>'(FnCalls 1)'!G14</f>
        <v>Q1 2011</v>
      </c>
      <c r="O6" s="10" t="str">
        <f>'(FnCalls 1)'!G15</f>
        <v>Q2 2011</v>
      </c>
      <c r="P6" s="10" t="str">
        <f>'(FnCalls 1)'!G16</f>
        <v>Q3 2011</v>
      </c>
      <c r="Q6" s="11" t="str">
        <f>'(FnCalls 1)'!G17</f>
        <v>Q4 2011</v>
      </c>
    </row>
    <row r="7" spans="1:17" ht="12.75" hidden="1" customHeight="1" outlineLevel="1" x14ac:dyDescent="0.2">
      <c r="A7" s="49" t="str">
        <f>Labels!B36</f>
        <v>List Price</v>
      </c>
      <c r="B7" s="50"/>
      <c r="C7" s="50"/>
      <c r="D7" s="50"/>
      <c r="E7" s="120"/>
      <c r="G7" s="49" t="str">
        <f>Labels!B32</f>
        <v>Price Discount %</v>
      </c>
      <c r="H7" s="62"/>
      <c r="I7" s="62"/>
      <c r="J7" s="62"/>
      <c r="K7" s="121"/>
      <c r="M7" s="49" t="str">
        <f>Labels!B29</f>
        <v>Average Price $</v>
      </c>
      <c r="N7" s="50"/>
      <c r="O7" s="50"/>
      <c r="P7" s="50"/>
      <c r="Q7" s="120"/>
    </row>
    <row r="8" spans="1:17" ht="12.75" hidden="1" customHeight="1" outlineLevel="1" x14ac:dyDescent="0.2">
      <c r="A8" s="52" t="str">
        <f>"   "&amp;Labels!B111</f>
        <v xml:space="preserve">   Drill Press</v>
      </c>
      <c r="B8" s="53"/>
      <c r="C8" s="53"/>
      <c r="D8" s="53"/>
      <c r="E8" s="122"/>
      <c r="G8" s="52" t="str">
        <f>"   "&amp;Labels!B111</f>
        <v xml:space="preserve">   Drill Press</v>
      </c>
      <c r="H8" s="64"/>
      <c r="I8" s="64"/>
      <c r="J8" s="64"/>
      <c r="K8" s="123"/>
      <c r="M8" s="52" t="str">
        <f>"   "&amp;Labels!B111</f>
        <v xml:space="preserve">   Drill Press</v>
      </c>
      <c r="N8" s="53"/>
      <c r="O8" s="53"/>
      <c r="P8" s="53"/>
      <c r="Q8" s="122"/>
    </row>
    <row r="9" spans="1:17" ht="12.75" hidden="1" customHeight="1" outlineLevel="1" x14ac:dyDescent="0.2">
      <c r="A9" s="55" t="str">
        <f>"      "&amp;Labels!B92</f>
        <v xml:space="preserve">      Direct</v>
      </c>
      <c r="B9" s="56"/>
      <c r="C9" s="56"/>
      <c r="D9" s="56"/>
      <c r="E9" s="124"/>
      <c r="G9" s="55" t="str">
        <f>"      "&amp;Labels!B92</f>
        <v xml:space="preserve">      Direct</v>
      </c>
      <c r="H9" s="66"/>
      <c r="I9" s="66"/>
      <c r="J9" s="66"/>
      <c r="K9" s="125"/>
      <c r="M9" s="55" t="str">
        <f>"      "&amp;Labels!B92</f>
        <v xml:space="preserve">      Direct</v>
      </c>
      <c r="N9" s="56"/>
      <c r="O9" s="56"/>
      <c r="P9" s="56"/>
      <c r="Q9" s="124"/>
    </row>
    <row r="10" spans="1:17" ht="12.75" hidden="1" customHeight="1" outlineLevel="1" x14ac:dyDescent="0.2">
      <c r="A10" s="55" t="str">
        <f>"         "&amp;Labels!B100</f>
        <v xml:space="preserve">         East</v>
      </c>
      <c r="B10" s="71">
        <f>'Plan Input'!F12</f>
        <v>1</v>
      </c>
      <c r="C10" s="71">
        <f>'Plan Input'!G12</f>
        <v>1</v>
      </c>
      <c r="D10" s="71">
        <f>'Plan Input'!H12</f>
        <v>1</v>
      </c>
      <c r="E10" s="126">
        <f>'Plan Input'!I12</f>
        <v>1</v>
      </c>
      <c r="G10" s="55" t="str">
        <f>"         "&amp;Labels!B100</f>
        <v xml:space="preserve">         East</v>
      </c>
      <c r="H10" s="66"/>
      <c r="I10" s="66"/>
      <c r="J10" s="66"/>
      <c r="K10" s="125"/>
      <c r="M10" s="55" t="str">
        <f>"         "&amp;Labels!B100</f>
        <v xml:space="preserve">         East</v>
      </c>
      <c r="N10" s="56"/>
      <c r="O10" s="56"/>
      <c r="P10" s="56"/>
      <c r="Q10" s="124"/>
    </row>
    <row r="11" spans="1:17" ht="12.75" hidden="1" customHeight="1" outlineLevel="1" x14ac:dyDescent="0.2">
      <c r="A11" s="55" t="str">
        <f>"         "&amp;Labels!B101</f>
        <v xml:space="preserve">         West</v>
      </c>
      <c r="B11" s="71">
        <f>'Plan Input'!F13</f>
        <v>1</v>
      </c>
      <c r="C11" s="71">
        <f>'Plan Input'!G13</f>
        <v>1</v>
      </c>
      <c r="D11" s="71">
        <f>'Plan Input'!H13</f>
        <v>1</v>
      </c>
      <c r="E11" s="126">
        <f>'Plan Input'!I13</f>
        <v>1</v>
      </c>
      <c r="G11" s="55" t="str">
        <f>"            "&amp;Labels!B96</f>
        <v xml:space="preserve">            Direct</v>
      </c>
      <c r="H11" s="67">
        <f>'Plan Input'!F22</f>
        <v>0</v>
      </c>
      <c r="I11" s="67">
        <f>'Plan Input'!G22</f>
        <v>0</v>
      </c>
      <c r="J11" s="67">
        <f>'Plan Input'!H22</f>
        <v>0</v>
      </c>
      <c r="K11" s="127">
        <f>'Plan Input'!I22</f>
        <v>0</v>
      </c>
      <c r="M11" s="55" t="str">
        <f>"            "&amp;Labels!B96</f>
        <v xml:space="preserve">            Direct</v>
      </c>
      <c r="N11" s="71">
        <f>B10*1+B10*(-H11)</f>
        <v>1</v>
      </c>
      <c r="O11" s="71">
        <f>C10*1+C10*(-I11)</f>
        <v>1</v>
      </c>
      <c r="P11" s="71">
        <f>D10*1+D10*(-J11)</f>
        <v>1</v>
      </c>
      <c r="Q11" s="126">
        <f>E10*1+E10*(-K11)</f>
        <v>1</v>
      </c>
    </row>
    <row r="12" spans="1:17" ht="12.75" hidden="1" customHeight="1" outlineLevel="1" x14ac:dyDescent="0.2">
      <c r="A12" s="55" t="str">
        <f>"         "&amp;Labels!C99</f>
        <v xml:space="preserve">         Total</v>
      </c>
      <c r="B12" s="56">
        <f>IF('Sales Plan'!H40=0,0,'(Other Variables)'!B292/'Sales Plan'!H40)</f>
        <v>0</v>
      </c>
      <c r="C12" s="56">
        <f>IF('Sales Plan'!I40=0,0,'(Other Variables)'!C292/'Sales Plan'!I40)</f>
        <v>0</v>
      </c>
      <c r="D12" s="56">
        <f>IF('Sales Plan'!J40=0,0,'(Other Variables)'!D292/'Sales Plan'!J40)</f>
        <v>0</v>
      </c>
      <c r="E12" s="124">
        <f>IF('Sales Plan'!K40=0,0,'(Other Variables)'!E292/'Sales Plan'!K40)</f>
        <v>0</v>
      </c>
      <c r="G12" s="55" t="str">
        <f>"            "&amp;Labels!B97</f>
        <v xml:space="preserve">            Indirect</v>
      </c>
      <c r="H12" s="67">
        <f>'Plan Input'!F23</f>
        <v>0</v>
      </c>
      <c r="I12" s="67">
        <f>'Plan Input'!G23</f>
        <v>0</v>
      </c>
      <c r="J12" s="67">
        <f>'Plan Input'!H23</f>
        <v>0</v>
      </c>
      <c r="K12" s="127">
        <f>'Plan Input'!I23</f>
        <v>0</v>
      </c>
      <c r="M12" s="55" t="str">
        <f>"            "&amp;Labels!B97</f>
        <v xml:space="preserve">            Indirect</v>
      </c>
      <c r="N12" s="71">
        <f>B10*1+B10*(-H12)</f>
        <v>1</v>
      </c>
      <c r="O12" s="71">
        <f>C10*1+C10*(-I12)</f>
        <v>1</v>
      </c>
      <c r="P12" s="71">
        <f>D10*1+D10*(-J12)</f>
        <v>1</v>
      </c>
      <c r="Q12" s="126">
        <f>E10*1+E10*(-K12)</f>
        <v>1</v>
      </c>
    </row>
    <row r="13" spans="1:17" ht="12.75" hidden="1" customHeight="1" outlineLevel="1" x14ac:dyDescent="0.2">
      <c r="A13" s="55" t="str">
        <f>"      "&amp;Labels!B93</f>
        <v xml:space="preserve">      Indirect</v>
      </c>
      <c r="B13" s="56"/>
      <c r="C13" s="56"/>
      <c r="D13" s="56"/>
      <c r="E13" s="124"/>
      <c r="G13" s="55" t="str">
        <f>"            "&amp;Labels!C95</f>
        <v xml:space="preserve">            Total</v>
      </c>
      <c r="H13" s="66">
        <f>IF('(Other Variables)'!J348=0,0,1-'Sales Summary'!J14/'(Other Variables)'!J348)</f>
        <v>0</v>
      </c>
      <c r="I13" s="66">
        <f>IF('(Other Variables)'!K348=0,0,1-'Sales Summary'!K14/'(Other Variables)'!K348)</f>
        <v>0</v>
      </c>
      <c r="J13" s="66">
        <f>IF('(Other Variables)'!L348=0,0,1-'Sales Summary'!L14/'(Other Variables)'!L348)</f>
        <v>0</v>
      </c>
      <c r="K13" s="125">
        <f>IF('(Other Variables)'!M348=0,0,1-'Sales Summary'!M14/'(Other Variables)'!M348)</f>
        <v>0</v>
      </c>
      <c r="M13" s="55" t="str">
        <f>"            "&amp;Labels!C95</f>
        <v xml:space="preserve">            Total</v>
      </c>
      <c r="N13" s="56">
        <f>B10*1+B10*(-H13)</f>
        <v>1</v>
      </c>
      <c r="O13" s="56">
        <f>C10*1+C10*(-I13)</f>
        <v>1</v>
      </c>
      <c r="P13" s="56">
        <f>D10*1+D10*(-J13)</f>
        <v>1</v>
      </c>
      <c r="Q13" s="124">
        <f>E10*1+E10*(-K13)</f>
        <v>1</v>
      </c>
    </row>
    <row r="14" spans="1:17" ht="12.75" hidden="1" customHeight="1" outlineLevel="1" x14ac:dyDescent="0.2">
      <c r="A14" s="55" t="str">
        <f>"         "&amp;Labels!B100</f>
        <v xml:space="preserve">         East</v>
      </c>
      <c r="B14" s="71">
        <f>'Plan Input'!F14</f>
        <v>1</v>
      </c>
      <c r="C14" s="71">
        <f>'Plan Input'!G14</f>
        <v>1</v>
      </c>
      <c r="D14" s="71">
        <f>'Plan Input'!H14</f>
        <v>1</v>
      </c>
      <c r="E14" s="126">
        <f>'Plan Input'!I14</f>
        <v>1</v>
      </c>
      <c r="G14" s="55" t="str">
        <f>"         "&amp;Labels!B101</f>
        <v xml:space="preserve">         West</v>
      </c>
      <c r="H14" s="66"/>
      <c r="I14" s="66"/>
      <c r="J14" s="66"/>
      <c r="K14" s="125"/>
      <c r="M14" s="55" t="str">
        <f>"         "&amp;Labels!B101</f>
        <v xml:space="preserve">         West</v>
      </c>
      <c r="N14" s="56"/>
      <c r="O14" s="56"/>
      <c r="P14" s="56"/>
      <c r="Q14" s="124"/>
    </row>
    <row r="15" spans="1:17" ht="12.75" hidden="1" customHeight="1" outlineLevel="1" x14ac:dyDescent="0.2">
      <c r="A15" s="55" t="str">
        <f>"         "&amp;Labels!B101</f>
        <v xml:space="preserve">         West</v>
      </c>
      <c r="B15" s="71">
        <f>'Plan Input'!F15</f>
        <v>1</v>
      </c>
      <c r="C15" s="71">
        <f>'Plan Input'!G15</f>
        <v>1</v>
      </c>
      <c r="D15" s="71">
        <f>'Plan Input'!H15</f>
        <v>1</v>
      </c>
      <c r="E15" s="126">
        <f>'Plan Input'!I15</f>
        <v>1</v>
      </c>
      <c r="G15" s="55" t="str">
        <f>"            "&amp;Labels!B96</f>
        <v xml:space="preserve">            Direct</v>
      </c>
      <c r="H15" s="67">
        <f>'Plan Input'!F24</f>
        <v>0</v>
      </c>
      <c r="I15" s="67">
        <f>'Plan Input'!G24</f>
        <v>0</v>
      </c>
      <c r="J15" s="67">
        <f>'Plan Input'!H24</f>
        <v>0</v>
      </c>
      <c r="K15" s="127">
        <f>'Plan Input'!I24</f>
        <v>0</v>
      </c>
      <c r="M15" s="55" t="str">
        <f>"            "&amp;Labels!B96</f>
        <v xml:space="preserve">            Direct</v>
      </c>
      <c r="N15" s="71">
        <f>B11*1+B11*(-H15)</f>
        <v>1</v>
      </c>
      <c r="O15" s="71">
        <f>C11*1+C11*(-I15)</f>
        <v>1</v>
      </c>
      <c r="P15" s="71">
        <f>D11*1+D11*(-J15)</f>
        <v>1</v>
      </c>
      <c r="Q15" s="126">
        <f>E11*1+E11*(-K15)</f>
        <v>1</v>
      </c>
    </row>
    <row r="16" spans="1:17" ht="12.75" hidden="1" customHeight="1" outlineLevel="1" x14ac:dyDescent="0.2">
      <c r="A16" s="55" t="str">
        <f>"         "&amp;Labels!C99</f>
        <v xml:space="preserve">         Total</v>
      </c>
      <c r="B16" s="56">
        <f>IF('Sales Plan'!H44=0,0,'(Other Variables)'!B296/'Sales Plan'!H44)</f>
        <v>0</v>
      </c>
      <c r="C16" s="56">
        <f>IF('Sales Plan'!I44=0,0,'(Other Variables)'!C296/'Sales Plan'!I44)</f>
        <v>0</v>
      </c>
      <c r="D16" s="56">
        <f>IF('Sales Plan'!J44=0,0,'(Other Variables)'!D296/'Sales Plan'!J44)</f>
        <v>0</v>
      </c>
      <c r="E16" s="124">
        <f>IF('Sales Plan'!K44=0,0,'(Other Variables)'!E296/'Sales Plan'!K44)</f>
        <v>0</v>
      </c>
      <c r="G16" s="55" t="str">
        <f>"            "&amp;Labels!B97</f>
        <v xml:space="preserve">            Indirect</v>
      </c>
      <c r="H16" s="67">
        <f>'Plan Input'!F25</f>
        <v>0</v>
      </c>
      <c r="I16" s="67">
        <f>'Plan Input'!G25</f>
        <v>0</v>
      </c>
      <c r="J16" s="67">
        <f>'Plan Input'!H25</f>
        <v>0</v>
      </c>
      <c r="K16" s="127">
        <f>'Plan Input'!I25</f>
        <v>0</v>
      </c>
      <c r="M16" s="55" t="str">
        <f>"            "&amp;Labels!B97</f>
        <v xml:space="preserve">            Indirect</v>
      </c>
      <c r="N16" s="71">
        <f>B11*1+B11*(-H16)</f>
        <v>1</v>
      </c>
      <c r="O16" s="71">
        <f>C11*1+C11*(-I16)</f>
        <v>1</v>
      </c>
      <c r="P16" s="71">
        <f>D11*1+D11*(-J16)</f>
        <v>1</v>
      </c>
      <c r="Q16" s="126">
        <f>E11*1+E11*(-K16)</f>
        <v>1</v>
      </c>
    </row>
    <row r="17" spans="1:17" ht="12.75" hidden="1" customHeight="1" outlineLevel="1" x14ac:dyDescent="0.2">
      <c r="A17" s="52" t="str">
        <f>"      "&amp;Labels!C91</f>
        <v xml:space="preserve">      Total</v>
      </c>
      <c r="B17" s="53">
        <f>IF('Sales Plan'!H36=0,0,'(Other Variables)'!B288/'Sales Plan'!H36)</f>
        <v>0</v>
      </c>
      <c r="C17" s="53">
        <f>IF('Sales Plan'!I36=0,0,'(Other Variables)'!C288/'Sales Plan'!I36)</f>
        <v>0</v>
      </c>
      <c r="D17" s="53">
        <f>IF('Sales Plan'!J36=0,0,'(Other Variables)'!D288/'Sales Plan'!J36)</f>
        <v>0</v>
      </c>
      <c r="E17" s="122">
        <f>IF('Sales Plan'!K36=0,0,'(Other Variables)'!E288/'Sales Plan'!K36)</f>
        <v>0</v>
      </c>
      <c r="G17" s="55" t="str">
        <f>"            "&amp;Labels!C95</f>
        <v xml:space="preserve">            Total</v>
      </c>
      <c r="H17" s="66">
        <f>IF('(Other Variables)'!J361=0,0,1-'Sales Summary'!J27/'(Other Variables)'!J361)</f>
        <v>0</v>
      </c>
      <c r="I17" s="66">
        <f>IF('(Other Variables)'!K361=0,0,1-'Sales Summary'!K27/'(Other Variables)'!K361)</f>
        <v>0</v>
      </c>
      <c r="J17" s="66">
        <f>IF('(Other Variables)'!L361=0,0,1-'Sales Summary'!L27/'(Other Variables)'!L361)</f>
        <v>0</v>
      </c>
      <c r="K17" s="125">
        <f>IF('(Other Variables)'!M361=0,0,1-'Sales Summary'!M27/'(Other Variables)'!M361)</f>
        <v>0</v>
      </c>
      <c r="M17" s="55" t="str">
        <f>"            "&amp;Labels!C95</f>
        <v xml:space="preserve">            Total</v>
      </c>
      <c r="N17" s="56">
        <f t="shared" ref="N17:Q18" si="0">B11*1+B11*(-H17)</f>
        <v>1</v>
      </c>
      <c r="O17" s="56">
        <f t="shared" si="0"/>
        <v>1</v>
      </c>
      <c r="P17" s="56">
        <f t="shared" si="0"/>
        <v>1</v>
      </c>
      <c r="Q17" s="124">
        <f t="shared" si="0"/>
        <v>1</v>
      </c>
    </row>
    <row r="18" spans="1:17" ht="12.75" hidden="1" customHeight="1" outlineLevel="1" x14ac:dyDescent="0.2">
      <c r="A18" s="55" t="str">
        <f>"         "&amp;Labels!B100</f>
        <v xml:space="preserve">         East</v>
      </c>
      <c r="B18" s="71">
        <f>IF('Sales Plan'!H19=0,0,'(Other Variables)'!B271/'Sales Plan'!H19)</f>
        <v>0</v>
      </c>
      <c r="C18" s="71">
        <f>IF('Sales Plan'!I19=0,0,'(Other Variables)'!C271/'Sales Plan'!I19)</f>
        <v>0</v>
      </c>
      <c r="D18" s="71">
        <f>IF('Sales Plan'!J19=0,0,'(Other Variables)'!D271/'Sales Plan'!J19)</f>
        <v>0</v>
      </c>
      <c r="E18" s="126">
        <f>IF('Sales Plan'!K19=0,0,'(Other Variables)'!E271/'Sales Plan'!K19)</f>
        <v>0</v>
      </c>
      <c r="G18" s="55" t="str">
        <f>"         "&amp;Labels!C99</f>
        <v xml:space="preserve">         Total</v>
      </c>
      <c r="H18" s="66">
        <f>IF('(Other Variables)'!J374=0,0,1-'Sales Summary'!J40/'(Other Variables)'!J374)</f>
        <v>0</v>
      </c>
      <c r="I18" s="66">
        <f>IF('(Other Variables)'!K374=0,0,1-'Sales Summary'!K40/'(Other Variables)'!K374)</f>
        <v>0</v>
      </c>
      <c r="J18" s="66">
        <f>IF('(Other Variables)'!L374=0,0,1-'Sales Summary'!L40/'(Other Variables)'!L374)</f>
        <v>0</v>
      </c>
      <c r="K18" s="125">
        <f>IF('(Other Variables)'!M374=0,0,1-'Sales Summary'!M40/'(Other Variables)'!M374)</f>
        <v>0</v>
      </c>
      <c r="M18" s="55" t="str">
        <f>"         "&amp;Labels!C99</f>
        <v xml:space="preserve">         Total</v>
      </c>
      <c r="N18" s="56">
        <f t="shared" si="0"/>
        <v>0</v>
      </c>
      <c r="O18" s="56">
        <f t="shared" si="0"/>
        <v>0</v>
      </c>
      <c r="P18" s="56">
        <f t="shared" si="0"/>
        <v>0</v>
      </c>
      <c r="Q18" s="124">
        <f t="shared" si="0"/>
        <v>0</v>
      </c>
    </row>
    <row r="19" spans="1:17" ht="12.75" hidden="1" customHeight="1" outlineLevel="1" x14ac:dyDescent="0.2">
      <c r="A19" s="55" t="str">
        <f>"         "&amp;Labels!B101</f>
        <v xml:space="preserve">         West</v>
      </c>
      <c r="B19" s="71">
        <f>IF('Sales Plan'!H32=0,0,'(Other Variables)'!B284/'Sales Plan'!H32)</f>
        <v>0</v>
      </c>
      <c r="C19" s="71">
        <f>IF('Sales Plan'!I32=0,0,'(Other Variables)'!C284/'Sales Plan'!I32)</f>
        <v>0</v>
      </c>
      <c r="D19" s="71">
        <f>IF('Sales Plan'!J32=0,0,'(Other Variables)'!D284/'Sales Plan'!J32)</f>
        <v>0</v>
      </c>
      <c r="E19" s="126">
        <f>IF('Sales Plan'!K32=0,0,'(Other Variables)'!E284/'Sales Plan'!K32)</f>
        <v>0</v>
      </c>
      <c r="G19" s="55" t="str">
        <f>"            "&amp;Labels!B96</f>
        <v xml:space="preserve">            Direct</v>
      </c>
      <c r="H19" s="67">
        <f>IF('(Other Variables)'!J372=0,0,1-'Sales Summary'!J38/'(Other Variables)'!J372)</f>
        <v>0</v>
      </c>
      <c r="I19" s="67">
        <f>IF('(Other Variables)'!K372=0,0,1-'Sales Summary'!K38/'(Other Variables)'!K372)</f>
        <v>0</v>
      </c>
      <c r="J19" s="67">
        <f>IF('(Other Variables)'!L372=0,0,1-'Sales Summary'!L38/'(Other Variables)'!L372)</f>
        <v>0</v>
      </c>
      <c r="K19" s="127">
        <f>IF('(Other Variables)'!M372=0,0,1-'Sales Summary'!M38/'(Other Variables)'!M372)</f>
        <v>0</v>
      </c>
      <c r="M19" s="55" t="str">
        <f>"            "&amp;Labels!B96</f>
        <v xml:space="preserve">            Direct</v>
      </c>
      <c r="N19" s="71">
        <f>B12*1+B12*(-H19)</f>
        <v>0</v>
      </c>
      <c r="O19" s="71">
        <f>C12*1+C12*(-I19)</f>
        <v>0</v>
      </c>
      <c r="P19" s="71">
        <f>D12*1+D12*(-J19)</f>
        <v>0</v>
      </c>
      <c r="Q19" s="126">
        <f>E12*1+E12*(-K19)</f>
        <v>0</v>
      </c>
    </row>
    <row r="20" spans="1:17" ht="12.75" hidden="1" customHeight="1" outlineLevel="1" x14ac:dyDescent="0.2">
      <c r="A20" s="55" t="str">
        <f>"         "&amp;Labels!C99</f>
        <v xml:space="preserve">         Total</v>
      </c>
      <c r="B20" s="56">
        <f>IF('Sales Plan'!H36=0,0,'(Other Variables)'!B288/'Sales Plan'!H36)</f>
        <v>0</v>
      </c>
      <c r="C20" s="56">
        <f>IF('Sales Plan'!I36=0,0,'(Other Variables)'!C288/'Sales Plan'!I36)</f>
        <v>0</v>
      </c>
      <c r="D20" s="56">
        <f>IF('Sales Plan'!J36=0,0,'(Other Variables)'!D288/'Sales Plan'!J36)</f>
        <v>0</v>
      </c>
      <c r="E20" s="124">
        <f>IF('Sales Plan'!K36=0,0,'(Other Variables)'!E288/'Sales Plan'!K36)</f>
        <v>0</v>
      </c>
      <c r="G20" s="55" t="str">
        <f>"            "&amp;Labels!B97</f>
        <v xml:space="preserve">            Indirect</v>
      </c>
      <c r="H20" s="67">
        <f>IF('(Other Variables)'!J373=0,0,1-'Sales Summary'!J39/'(Other Variables)'!J373)</f>
        <v>0</v>
      </c>
      <c r="I20" s="67">
        <f>IF('(Other Variables)'!K373=0,0,1-'Sales Summary'!K39/'(Other Variables)'!K373)</f>
        <v>0</v>
      </c>
      <c r="J20" s="67">
        <f>IF('(Other Variables)'!L373=0,0,1-'Sales Summary'!L39/'(Other Variables)'!L373)</f>
        <v>0</v>
      </c>
      <c r="K20" s="127">
        <f>IF('(Other Variables)'!M373=0,0,1-'Sales Summary'!M39/'(Other Variables)'!M373)</f>
        <v>0</v>
      </c>
      <c r="M20" s="55" t="str">
        <f>"            "&amp;Labels!B97</f>
        <v xml:space="preserve">            Indirect</v>
      </c>
      <c r="N20" s="71">
        <f>B12*1+B12*(-H20)</f>
        <v>0</v>
      </c>
      <c r="O20" s="71">
        <f>C12*1+C12*(-I20)</f>
        <v>0</v>
      </c>
      <c r="P20" s="71">
        <f>D12*1+D12*(-J20)</f>
        <v>0</v>
      </c>
      <c r="Q20" s="126">
        <f>E12*1+E12*(-K20)</f>
        <v>0</v>
      </c>
    </row>
    <row r="21" spans="1:17" ht="12.75" hidden="1" customHeight="1" outlineLevel="1" x14ac:dyDescent="0.2">
      <c r="A21" s="57" t="str">
        <f>"   "&amp;Labels!C110</f>
        <v xml:space="preserve">   Total</v>
      </c>
      <c r="B21" s="58">
        <f>IF('Sales Plan'!H49=0,0,'(Other Variables)'!B301/'Sales Plan'!H49)</f>
        <v>0</v>
      </c>
      <c r="C21" s="58">
        <f>IF('Sales Plan'!I49=0,0,'(Other Variables)'!C301/'Sales Plan'!I49)</f>
        <v>0</v>
      </c>
      <c r="D21" s="58">
        <f>IF('Sales Plan'!J49=0,0,'(Other Variables)'!D301/'Sales Plan'!J49)</f>
        <v>0</v>
      </c>
      <c r="E21" s="128">
        <f>IF('Sales Plan'!K49=0,0,'(Other Variables)'!E301/'Sales Plan'!K49)</f>
        <v>0</v>
      </c>
      <c r="G21" s="55" t="str">
        <f>"            "&amp;Labels!C95</f>
        <v xml:space="preserve">            Total</v>
      </c>
      <c r="H21" s="66">
        <f>IF('(Other Variables)'!J374=0,0,1-'Sales Summary'!J40/'(Other Variables)'!J374)</f>
        <v>0</v>
      </c>
      <c r="I21" s="66">
        <f>IF('(Other Variables)'!K374=0,0,1-'Sales Summary'!K40/'(Other Variables)'!K374)</f>
        <v>0</v>
      </c>
      <c r="J21" s="66">
        <f>IF('(Other Variables)'!L374=0,0,1-'Sales Summary'!L40/'(Other Variables)'!L374)</f>
        <v>0</v>
      </c>
      <c r="K21" s="125">
        <f>IF('(Other Variables)'!M374=0,0,1-'Sales Summary'!M40/'(Other Variables)'!M374)</f>
        <v>0</v>
      </c>
      <c r="M21" s="55" t="str">
        <f>"            "&amp;Labels!C95</f>
        <v xml:space="preserve">            Total</v>
      </c>
      <c r="N21" s="56">
        <f>B12*1+B12*(-H18)</f>
        <v>0</v>
      </c>
      <c r="O21" s="56">
        <f>C12*1+C12*(-I18)</f>
        <v>0</v>
      </c>
      <c r="P21" s="56">
        <f>D12*1+D12*(-J18)</f>
        <v>0</v>
      </c>
      <c r="Q21" s="124">
        <f>E12*1+E12*(-K18)</f>
        <v>0</v>
      </c>
    </row>
    <row r="22" spans="1:17" ht="12.75" hidden="1" customHeight="1" outlineLevel="1" x14ac:dyDescent="0.2">
      <c r="A22" s="55" t="str">
        <f>"      "&amp;Labels!B92</f>
        <v xml:space="preserve">      Direct</v>
      </c>
      <c r="B22" s="56"/>
      <c r="C22" s="56"/>
      <c r="D22" s="56"/>
      <c r="E22" s="124"/>
      <c r="G22" s="55" t="str">
        <f>"      "&amp;Labels!B93</f>
        <v xml:space="preserve">      Indirect</v>
      </c>
      <c r="H22" s="66"/>
      <c r="I22" s="66"/>
      <c r="J22" s="66"/>
      <c r="K22" s="125"/>
      <c r="M22" s="55" t="str">
        <f>"      "&amp;Labels!B93</f>
        <v xml:space="preserve">      Indirect</v>
      </c>
      <c r="N22" s="56"/>
      <c r="O22" s="56"/>
      <c r="P22" s="56"/>
      <c r="Q22" s="124"/>
    </row>
    <row r="23" spans="1:17" ht="12.75" hidden="1" customHeight="1" outlineLevel="1" x14ac:dyDescent="0.2">
      <c r="A23" s="55" t="str">
        <f>"         "&amp;Labels!B100</f>
        <v xml:space="preserve">         East</v>
      </c>
      <c r="B23" s="71">
        <f>IF('Sales Plan'!H54=0,0,'(Other Variables)'!B306/'Sales Plan'!H54)</f>
        <v>0</v>
      </c>
      <c r="C23" s="71">
        <f>IF('Sales Plan'!I54=0,0,'(Other Variables)'!C306/'Sales Plan'!I54)</f>
        <v>0</v>
      </c>
      <c r="D23" s="71">
        <f>IF('Sales Plan'!J54=0,0,'(Other Variables)'!D306/'Sales Plan'!J54)</f>
        <v>0</v>
      </c>
      <c r="E23" s="126">
        <f>IF('Sales Plan'!K54=0,0,'(Other Variables)'!E306/'Sales Plan'!K54)</f>
        <v>0</v>
      </c>
      <c r="G23" s="55" t="str">
        <f>"         "&amp;Labels!B100</f>
        <v xml:space="preserve">         East</v>
      </c>
      <c r="H23" s="66"/>
      <c r="I23" s="66"/>
      <c r="J23" s="66"/>
      <c r="K23" s="125"/>
      <c r="M23" s="55" t="str">
        <f>"         "&amp;Labels!B100</f>
        <v xml:space="preserve">         East</v>
      </c>
      <c r="N23" s="56"/>
      <c r="O23" s="56"/>
      <c r="P23" s="56"/>
      <c r="Q23" s="124"/>
    </row>
    <row r="24" spans="1:17" ht="12.75" hidden="1" customHeight="1" outlineLevel="1" x14ac:dyDescent="0.2">
      <c r="A24" s="55" t="str">
        <f>"         "&amp;Labels!B101</f>
        <v xml:space="preserve">         West</v>
      </c>
      <c r="B24" s="71">
        <f>IF('Sales Plan'!H67=0,0,'(Other Variables)'!B319/'Sales Plan'!H67)</f>
        <v>0</v>
      </c>
      <c r="C24" s="71">
        <f>IF('Sales Plan'!I67=0,0,'(Other Variables)'!C319/'Sales Plan'!I67)</f>
        <v>0</v>
      </c>
      <c r="D24" s="71">
        <f>IF('Sales Plan'!J67=0,0,'(Other Variables)'!D319/'Sales Plan'!J67)</f>
        <v>0</v>
      </c>
      <c r="E24" s="126">
        <f>IF('Sales Plan'!K67=0,0,'(Other Variables)'!E319/'Sales Plan'!K67)</f>
        <v>0</v>
      </c>
      <c r="G24" s="55" t="str">
        <f>"            "&amp;Labels!B96</f>
        <v xml:space="preserve">            Direct</v>
      </c>
      <c r="H24" s="67">
        <f>'Plan Input'!F26</f>
        <v>0</v>
      </c>
      <c r="I24" s="67">
        <f>'Plan Input'!G26</f>
        <v>0</v>
      </c>
      <c r="J24" s="67">
        <f>'Plan Input'!H26</f>
        <v>0</v>
      </c>
      <c r="K24" s="127">
        <f>'Plan Input'!I26</f>
        <v>0</v>
      </c>
      <c r="M24" s="55" t="str">
        <f>"            "&amp;Labels!B96</f>
        <v xml:space="preserve">            Direct</v>
      </c>
      <c r="N24" s="71">
        <f>B14*1+B14*(-H24)</f>
        <v>1</v>
      </c>
      <c r="O24" s="71">
        <f>C14*1+C14*(-I24)</f>
        <v>1</v>
      </c>
      <c r="P24" s="71">
        <f>D14*1+D14*(-J24)</f>
        <v>1</v>
      </c>
      <c r="Q24" s="126">
        <f>E14*1+E14*(-K24)</f>
        <v>1</v>
      </c>
    </row>
    <row r="25" spans="1:17" ht="12.75" hidden="1" customHeight="1" outlineLevel="1" x14ac:dyDescent="0.2">
      <c r="A25" s="55" t="str">
        <f>"         "&amp;Labels!C99</f>
        <v xml:space="preserve">         Total</v>
      </c>
      <c r="B25" s="56">
        <f>IF('Sales Plan'!H80=0,0,'(Other Variables)'!B332/'Sales Plan'!H80)</f>
        <v>0</v>
      </c>
      <c r="C25" s="56">
        <f>IF('Sales Plan'!I80=0,0,'(Other Variables)'!C332/'Sales Plan'!I80)</f>
        <v>0</v>
      </c>
      <c r="D25" s="56">
        <f>IF('Sales Plan'!J80=0,0,'(Other Variables)'!D332/'Sales Plan'!J80)</f>
        <v>0</v>
      </c>
      <c r="E25" s="124">
        <f>IF('Sales Plan'!K80=0,0,'(Other Variables)'!E332/'Sales Plan'!K80)</f>
        <v>0</v>
      </c>
      <c r="G25" s="55" t="str">
        <f>"            "&amp;Labels!B97</f>
        <v xml:space="preserve">            Indirect</v>
      </c>
      <c r="H25" s="67">
        <f>'Plan Input'!F27</f>
        <v>0</v>
      </c>
      <c r="I25" s="67">
        <f>'Plan Input'!G27</f>
        <v>0</v>
      </c>
      <c r="J25" s="67">
        <f>'Plan Input'!H27</f>
        <v>0</v>
      </c>
      <c r="K25" s="127">
        <f>'Plan Input'!I27</f>
        <v>0</v>
      </c>
      <c r="M25" s="55" t="str">
        <f>"            "&amp;Labels!B97</f>
        <v xml:space="preserve">            Indirect</v>
      </c>
      <c r="N25" s="71">
        <f>B14*1+B14*(-H25)</f>
        <v>1</v>
      </c>
      <c r="O25" s="71">
        <f>C14*1+C14*(-I25)</f>
        <v>1</v>
      </c>
      <c r="P25" s="71">
        <f>D14*1+D14*(-J25)</f>
        <v>1</v>
      </c>
      <c r="Q25" s="126">
        <f>E14*1+E14*(-K25)</f>
        <v>1</v>
      </c>
    </row>
    <row r="26" spans="1:17" ht="12.75" hidden="1" customHeight="1" outlineLevel="1" x14ac:dyDescent="0.2">
      <c r="A26" s="55" t="str">
        <f>"      "&amp;Labels!B93</f>
        <v xml:space="preserve">      Indirect</v>
      </c>
      <c r="B26" s="56"/>
      <c r="C26" s="56"/>
      <c r="D26" s="56"/>
      <c r="E26" s="124"/>
      <c r="G26" s="55" t="str">
        <f>"            "&amp;Labels!C95</f>
        <v xml:space="preserve">            Total</v>
      </c>
      <c r="H26" s="66">
        <f>IF('(Other Variables)'!J352=0,0,1-'Sales Summary'!J18/'(Other Variables)'!J352)</f>
        <v>0</v>
      </c>
      <c r="I26" s="66">
        <f>IF('(Other Variables)'!K352=0,0,1-'Sales Summary'!K18/'(Other Variables)'!K352)</f>
        <v>0</v>
      </c>
      <c r="J26" s="66">
        <f>IF('(Other Variables)'!L352=0,0,1-'Sales Summary'!L18/'(Other Variables)'!L352)</f>
        <v>0</v>
      </c>
      <c r="K26" s="125">
        <f>IF('(Other Variables)'!M352=0,0,1-'Sales Summary'!M18/'(Other Variables)'!M352)</f>
        <v>0</v>
      </c>
      <c r="M26" s="55" t="str">
        <f>"            "&amp;Labels!C95</f>
        <v xml:space="preserve">            Total</v>
      </c>
      <c r="N26" s="56">
        <f>B14*1+B14*(-H26)</f>
        <v>1</v>
      </c>
      <c r="O26" s="56">
        <f>C14*1+C14*(-I26)</f>
        <v>1</v>
      </c>
      <c r="P26" s="56">
        <f>D14*1+D14*(-J26)</f>
        <v>1</v>
      </c>
      <c r="Q26" s="124">
        <f>E14*1+E14*(-K26)</f>
        <v>1</v>
      </c>
    </row>
    <row r="27" spans="1:17" ht="12.75" hidden="1" customHeight="1" outlineLevel="1" x14ac:dyDescent="0.2">
      <c r="A27" s="55" t="str">
        <f>"         "&amp;Labels!B100</f>
        <v xml:space="preserve">         East</v>
      </c>
      <c r="B27" s="71">
        <f>IF('Sales Plan'!H58=0,0,'(Other Variables)'!B310/'Sales Plan'!H58)</f>
        <v>0</v>
      </c>
      <c r="C27" s="71">
        <f>IF('Sales Plan'!I58=0,0,'(Other Variables)'!C310/'Sales Plan'!I58)</f>
        <v>0</v>
      </c>
      <c r="D27" s="71">
        <f>IF('Sales Plan'!J58=0,0,'(Other Variables)'!D310/'Sales Plan'!J58)</f>
        <v>0</v>
      </c>
      <c r="E27" s="126">
        <f>IF('Sales Plan'!K58=0,0,'(Other Variables)'!E310/'Sales Plan'!K58)</f>
        <v>0</v>
      </c>
      <c r="G27" s="55" t="str">
        <f>"         "&amp;Labels!B101</f>
        <v xml:space="preserve">         West</v>
      </c>
      <c r="H27" s="66"/>
      <c r="I27" s="66"/>
      <c r="J27" s="66"/>
      <c r="K27" s="125"/>
      <c r="M27" s="55" t="str">
        <f>"         "&amp;Labels!B101</f>
        <v xml:space="preserve">         West</v>
      </c>
      <c r="N27" s="56"/>
      <c r="O27" s="56"/>
      <c r="P27" s="56"/>
      <c r="Q27" s="124"/>
    </row>
    <row r="28" spans="1:17" ht="12.75" hidden="1" customHeight="1" outlineLevel="1" x14ac:dyDescent="0.2">
      <c r="A28" s="55" t="str">
        <f>"         "&amp;Labels!B101</f>
        <v xml:space="preserve">         West</v>
      </c>
      <c r="B28" s="71">
        <f>IF('Sales Plan'!H71=0,0,'(Other Variables)'!B323/'Sales Plan'!H71)</f>
        <v>0</v>
      </c>
      <c r="C28" s="71">
        <f>IF('Sales Plan'!I71=0,0,'(Other Variables)'!C323/'Sales Plan'!I71)</f>
        <v>0</v>
      </c>
      <c r="D28" s="71">
        <f>IF('Sales Plan'!J71=0,0,'(Other Variables)'!D323/'Sales Plan'!J71)</f>
        <v>0</v>
      </c>
      <c r="E28" s="126">
        <f>IF('Sales Plan'!K71=0,0,'(Other Variables)'!E323/'Sales Plan'!K71)</f>
        <v>0</v>
      </c>
      <c r="G28" s="55" t="str">
        <f>"            "&amp;Labels!B96</f>
        <v xml:space="preserve">            Direct</v>
      </c>
      <c r="H28" s="67">
        <f>'Plan Input'!F28</f>
        <v>0</v>
      </c>
      <c r="I28" s="67">
        <f>'Plan Input'!G28</f>
        <v>0</v>
      </c>
      <c r="J28" s="67">
        <f>'Plan Input'!H28</f>
        <v>0</v>
      </c>
      <c r="K28" s="127">
        <f>'Plan Input'!I28</f>
        <v>0</v>
      </c>
      <c r="M28" s="55" t="str">
        <f>"            "&amp;Labels!B96</f>
        <v xml:space="preserve">            Direct</v>
      </c>
      <c r="N28" s="71">
        <f>B15*1+B15*(-H28)</f>
        <v>1</v>
      </c>
      <c r="O28" s="71">
        <f>C15*1+C15*(-I28)</f>
        <v>1</v>
      </c>
      <c r="P28" s="71">
        <f>D15*1+D15*(-J28)</f>
        <v>1</v>
      </c>
      <c r="Q28" s="126">
        <f>E15*1+E15*(-K28)</f>
        <v>1</v>
      </c>
    </row>
    <row r="29" spans="1:17" ht="12.75" hidden="1" customHeight="1" outlineLevel="1" x14ac:dyDescent="0.2">
      <c r="A29" s="55" t="str">
        <f>"         "&amp;Labels!C99</f>
        <v xml:space="preserve">         Total</v>
      </c>
      <c r="B29" s="56">
        <f>IF('Sales Plan'!H84=0,0,'(Other Variables)'!B336/'Sales Plan'!H84)</f>
        <v>0</v>
      </c>
      <c r="C29" s="56">
        <f>IF('Sales Plan'!I84=0,0,'(Other Variables)'!C336/'Sales Plan'!I84)</f>
        <v>0</v>
      </c>
      <c r="D29" s="56">
        <f>IF('Sales Plan'!J84=0,0,'(Other Variables)'!D336/'Sales Plan'!J84)</f>
        <v>0</v>
      </c>
      <c r="E29" s="124">
        <f>IF('Sales Plan'!K84=0,0,'(Other Variables)'!E336/'Sales Plan'!K84)</f>
        <v>0</v>
      </c>
      <c r="G29" s="55" t="str">
        <f>"            "&amp;Labels!B97</f>
        <v xml:space="preserve">            Indirect</v>
      </c>
      <c r="H29" s="67">
        <f>'Plan Input'!F29</f>
        <v>0</v>
      </c>
      <c r="I29" s="67">
        <f>'Plan Input'!G29</f>
        <v>0</v>
      </c>
      <c r="J29" s="67">
        <f>'Plan Input'!H29</f>
        <v>0</v>
      </c>
      <c r="K29" s="127">
        <f>'Plan Input'!I29</f>
        <v>0</v>
      </c>
      <c r="M29" s="55" t="str">
        <f>"            "&amp;Labels!B97</f>
        <v xml:space="preserve">            Indirect</v>
      </c>
      <c r="N29" s="71">
        <f>B15*1+B15*(-H29)</f>
        <v>1</v>
      </c>
      <c r="O29" s="71">
        <f>C15*1+C15*(-I29)</f>
        <v>1</v>
      </c>
      <c r="P29" s="71">
        <f>D15*1+D15*(-J29)</f>
        <v>1</v>
      </c>
      <c r="Q29" s="126">
        <f>E15*1+E15*(-K29)</f>
        <v>1</v>
      </c>
    </row>
    <row r="30" spans="1:17" ht="12.75" hidden="1" customHeight="1" outlineLevel="1" x14ac:dyDescent="0.2">
      <c r="A30" s="52" t="str">
        <f>"      "&amp;Labels!C91</f>
        <v xml:space="preserve">      Total</v>
      </c>
      <c r="B30" s="53">
        <f>IF('Sales Plan'!H49=0,0,'(Other Variables)'!B301/'Sales Plan'!H49)</f>
        <v>0</v>
      </c>
      <c r="C30" s="53">
        <f>IF('Sales Plan'!I49=0,0,'(Other Variables)'!C301/'Sales Plan'!I49)</f>
        <v>0</v>
      </c>
      <c r="D30" s="53">
        <f>IF('Sales Plan'!J49=0,0,'(Other Variables)'!D301/'Sales Plan'!J49)</f>
        <v>0</v>
      </c>
      <c r="E30" s="122">
        <f>IF('Sales Plan'!K49=0,0,'(Other Variables)'!E301/'Sales Plan'!K49)</f>
        <v>0</v>
      </c>
      <c r="G30" s="55" t="str">
        <f>"            "&amp;Labels!C95</f>
        <v xml:space="preserve">            Total</v>
      </c>
      <c r="H30" s="66">
        <f>IF('(Other Variables)'!J365=0,0,1-'Sales Summary'!J31/'(Other Variables)'!J365)</f>
        <v>0</v>
      </c>
      <c r="I30" s="66">
        <f>IF('(Other Variables)'!K365=0,0,1-'Sales Summary'!K31/'(Other Variables)'!K365)</f>
        <v>0</v>
      </c>
      <c r="J30" s="66">
        <f>IF('(Other Variables)'!L365=0,0,1-'Sales Summary'!L31/'(Other Variables)'!L365)</f>
        <v>0</v>
      </c>
      <c r="K30" s="125">
        <f>IF('(Other Variables)'!M365=0,0,1-'Sales Summary'!M31/'(Other Variables)'!M365)</f>
        <v>0</v>
      </c>
      <c r="M30" s="55" t="str">
        <f>"            "&amp;Labels!C95</f>
        <v xml:space="preserve">            Total</v>
      </c>
      <c r="N30" s="56">
        <f t="shared" ref="N30:Q31" si="1">B15*1+B15*(-H30)</f>
        <v>1</v>
      </c>
      <c r="O30" s="56">
        <f t="shared" si="1"/>
        <v>1</v>
      </c>
      <c r="P30" s="56">
        <f t="shared" si="1"/>
        <v>1</v>
      </c>
      <c r="Q30" s="124">
        <f t="shared" si="1"/>
        <v>1</v>
      </c>
    </row>
    <row r="31" spans="1:17" ht="12.75" hidden="1" customHeight="1" outlineLevel="1" x14ac:dyDescent="0.2">
      <c r="A31" s="55" t="str">
        <f>"         "&amp;Labels!B100</f>
        <v xml:space="preserve">         East</v>
      </c>
      <c r="B31" s="71">
        <f>IF('Sales Plan'!H59=0,0,'(Other Variables)'!B311/'Sales Plan'!H59)</f>
        <v>0</v>
      </c>
      <c r="C31" s="71">
        <f>IF('Sales Plan'!I59=0,0,'(Other Variables)'!C311/'Sales Plan'!I59)</f>
        <v>0</v>
      </c>
      <c r="D31" s="71">
        <f>IF('Sales Plan'!J59=0,0,'(Other Variables)'!D311/'Sales Plan'!J59)</f>
        <v>0</v>
      </c>
      <c r="E31" s="126">
        <f>IF('Sales Plan'!K59=0,0,'(Other Variables)'!E311/'Sales Plan'!K59)</f>
        <v>0</v>
      </c>
      <c r="G31" s="55" t="str">
        <f>"         "&amp;Labels!C99</f>
        <v xml:space="preserve">         Total</v>
      </c>
      <c r="H31" s="66">
        <f>IF('(Other Variables)'!J378=0,0,1-'Sales Summary'!J44/'(Other Variables)'!J378)</f>
        <v>0</v>
      </c>
      <c r="I31" s="66">
        <f>IF('(Other Variables)'!K378=0,0,1-'Sales Summary'!K44/'(Other Variables)'!K378)</f>
        <v>0</v>
      </c>
      <c r="J31" s="66">
        <f>IF('(Other Variables)'!L378=0,0,1-'Sales Summary'!L44/'(Other Variables)'!L378)</f>
        <v>0</v>
      </c>
      <c r="K31" s="125">
        <f>IF('(Other Variables)'!M378=0,0,1-'Sales Summary'!M44/'(Other Variables)'!M378)</f>
        <v>0</v>
      </c>
      <c r="M31" s="55" t="str">
        <f>"         "&amp;Labels!C99</f>
        <v xml:space="preserve">         Total</v>
      </c>
      <c r="N31" s="56">
        <f t="shared" si="1"/>
        <v>0</v>
      </c>
      <c r="O31" s="56">
        <f t="shared" si="1"/>
        <v>0</v>
      </c>
      <c r="P31" s="56">
        <f t="shared" si="1"/>
        <v>0</v>
      </c>
      <c r="Q31" s="124">
        <f t="shared" si="1"/>
        <v>0</v>
      </c>
    </row>
    <row r="32" spans="1:17" ht="12.75" hidden="1" customHeight="1" outlineLevel="1" x14ac:dyDescent="0.2">
      <c r="A32" s="55" t="str">
        <f>"         "&amp;Labels!B101</f>
        <v xml:space="preserve">         West</v>
      </c>
      <c r="B32" s="71">
        <f>IF('Sales Plan'!H72=0,0,'(Other Variables)'!B324/'Sales Plan'!H72)</f>
        <v>0</v>
      </c>
      <c r="C32" s="71">
        <f>IF('Sales Plan'!I72=0,0,'(Other Variables)'!C324/'Sales Plan'!I72)</f>
        <v>0</v>
      </c>
      <c r="D32" s="71">
        <f>IF('Sales Plan'!J72=0,0,'(Other Variables)'!D324/'Sales Plan'!J72)</f>
        <v>0</v>
      </c>
      <c r="E32" s="126">
        <f>IF('Sales Plan'!K72=0,0,'(Other Variables)'!E324/'Sales Plan'!K72)</f>
        <v>0</v>
      </c>
      <c r="G32" s="55" t="str">
        <f>"            "&amp;Labels!B96</f>
        <v xml:space="preserve">            Direct</v>
      </c>
      <c r="H32" s="67">
        <f>IF('(Other Variables)'!J376=0,0,1-'Sales Summary'!J42/'(Other Variables)'!J376)</f>
        <v>0</v>
      </c>
      <c r="I32" s="67">
        <f>IF('(Other Variables)'!K376=0,0,1-'Sales Summary'!K42/'(Other Variables)'!K376)</f>
        <v>0</v>
      </c>
      <c r="J32" s="67">
        <f>IF('(Other Variables)'!L376=0,0,1-'Sales Summary'!L42/'(Other Variables)'!L376)</f>
        <v>0</v>
      </c>
      <c r="K32" s="127">
        <f>IF('(Other Variables)'!M376=0,0,1-'Sales Summary'!M42/'(Other Variables)'!M376)</f>
        <v>0</v>
      </c>
      <c r="M32" s="55" t="str">
        <f>"            "&amp;Labels!B96</f>
        <v xml:space="preserve">            Direct</v>
      </c>
      <c r="N32" s="71">
        <f>B16*1+B16*(-H32)</f>
        <v>0</v>
      </c>
      <c r="O32" s="71">
        <f>C16*1+C16*(-I32)</f>
        <v>0</v>
      </c>
      <c r="P32" s="71">
        <f>D16*1+D16*(-J32)</f>
        <v>0</v>
      </c>
      <c r="Q32" s="126">
        <f>E16*1+E16*(-K32)</f>
        <v>0</v>
      </c>
    </row>
    <row r="33" spans="1:17" ht="12.75" hidden="1" customHeight="1" outlineLevel="1" x14ac:dyDescent="0.2">
      <c r="A33" s="59" t="str">
        <f>"         "&amp;Labels!C99</f>
        <v xml:space="preserve">         Total</v>
      </c>
      <c r="B33" s="60">
        <f>IF('Sales Plan'!H49=0,0,'(Other Variables)'!B301/'Sales Plan'!H49)</f>
        <v>0</v>
      </c>
      <c r="C33" s="60">
        <f>IF('Sales Plan'!I49=0,0,'(Other Variables)'!C301/'Sales Plan'!I49)</f>
        <v>0</v>
      </c>
      <c r="D33" s="60">
        <f>IF('Sales Plan'!J49=0,0,'(Other Variables)'!D301/'Sales Plan'!J49)</f>
        <v>0</v>
      </c>
      <c r="E33" s="129">
        <f>IF('Sales Plan'!K49=0,0,'(Other Variables)'!E301/'Sales Plan'!K49)</f>
        <v>0</v>
      </c>
      <c r="G33" s="55" t="str">
        <f>"            "&amp;Labels!B97</f>
        <v xml:space="preserve">            Indirect</v>
      </c>
      <c r="H33" s="67">
        <f>IF('(Other Variables)'!J377=0,0,1-'Sales Summary'!J43/'(Other Variables)'!J377)</f>
        <v>0</v>
      </c>
      <c r="I33" s="67">
        <f>IF('(Other Variables)'!K377=0,0,1-'Sales Summary'!K43/'(Other Variables)'!K377)</f>
        <v>0</v>
      </c>
      <c r="J33" s="67">
        <f>IF('(Other Variables)'!L377=0,0,1-'Sales Summary'!L43/'(Other Variables)'!L377)</f>
        <v>0</v>
      </c>
      <c r="K33" s="127">
        <f>IF('(Other Variables)'!M377=0,0,1-'Sales Summary'!M43/'(Other Variables)'!M377)</f>
        <v>0</v>
      </c>
      <c r="M33" s="55" t="str">
        <f>"            "&amp;Labels!B97</f>
        <v xml:space="preserve">            Indirect</v>
      </c>
      <c r="N33" s="71">
        <f>B16*1+B16*(-H33)</f>
        <v>0</v>
      </c>
      <c r="O33" s="71">
        <f>C16*1+C16*(-I33)</f>
        <v>0</v>
      </c>
      <c r="P33" s="71">
        <f>D16*1+D16*(-J33)</f>
        <v>0</v>
      </c>
      <c r="Q33" s="126">
        <f>E16*1+E16*(-K33)</f>
        <v>0</v>
      </c>
    </row>
    <row r="34" spans="1:17" ht="12.75" hidden="1" customHeight="1" outlineLevel="1" x14ac:dyDescent="0.2">
      <c r="G34" s="55" t="str">
        <f>"            "&amp;Labels!C95</f>
        <v xml:space="preserve">            Total</v>
      </c>
      <c r="H34" s="66">
        <f>IF('(Other Variables)'!J378=0,0,1-'Sales Summary'!J44/'(Other Variables)'!J378)</f>
        <v>0</v>
      </c>
      <c r="I34" s="66">
        <f>IF('(Other Variables)'!K378=0,0,1-'Sales Summary'!K44/'(Other Variables)'!K378)</f>
        <v>0</v>
      </c>
      <c r="J34" s="66">
        <f>IF('(Other Variables)'!L378=0,0,1-'Sales Summary'!L44/'(Other Variables)'!L378)</f>
        <v>0</v>
      </c>
      <c r="K34" s="125">
        <f>IF('(Other Variables)'!M378=0,0,1-'Sales Summary'!M44/'(Other Variables)'!M378)</f>
        <v>0</v>
      </c>
      <c r="M34" s="55" t="str">
        <f>"            "&amp;Labels!C95</f>
        <v xml:space="preserve">            Total</v>
      </c>
      <c r="N34" s="56">
        <f>B16*1+B16*(-H31)</f>
        <v>0</v>
      </c>
      <c r="O34" s="56">
        <f>C16*1+C16*(-I31)</f>
        <v>0</v>
      </c>
      <c r="P34" s="56">
        <f>D16*1+D16*(-J31)</f>
        <v>0</v>
      </c>
      <c r="Q34" s="124">
        <f>E16*1+E16*(-K31)</f>
        <v>0</v>
      </c>
    </row>
    <row r="35" spans="1:17" ht="12.75" hidden="1" customHeight="1" outlineLevel="1" x14ac:dyDescent="0.2">
      <c r="G35" s="52" t="str">
        <f>"      "&amp;Labels!C91</f>
        <v xml:space="preserve">      Total</v>
      </c>
      <c r="H35" s="64">
        <f>IF('(Other Variables)'!J370=0,0,1-Products!L11/'(Other Variables)'!J370)</f>
        <v>0</v>
      </c>
      <c r="I35" s="64">
        <f>IF('(Other Variables)'!K370=0,0,1-Products!M11/'(Other Variables)'!K370)</f>
        <v>0</v>
      </c>
      <c r="J35" s="64">
        <f>IF('(Other Variables)'!L370=0,0,1-Products!N11/'(Other Variables)'!L370)</f>
        <v>0</v>
      </c>
      <c r="K35" s="123">
        <f>IF('(Other Variables)'!M370=0,0,1-Products!O11/'(Other Variables)'!M370)</f>
        <v>0</v>
      </c>
      <c r="M35" s="52" t="str">
        <f>"      "&amp;Labels!C91</f>
        <v xml:space="preserve">      Total</v>
      </c>
      <c r="N35" s="53">
        <f>B17*1+B17*(-H35)</f>
        <v>0</v>
      </c>
      <c r="O35" s="53">
        <f>C17*1+C17*(-I35)</f>
        <v>0</v>
      </c>
      <c r="P35" s="53">
        <f>D17*1+D17*(-J35)</f>
        <v>0</v>
      </c>
      <c r="Q35" s="122">
        <f>E17*1+E17*(-K35)</f>
        <v>0</v>
      </c>
    </row>
    <row r="36" spans="1:17" ht="12.75" hidden="1" customHeight="1" outlineLevel="1" x14ac:dyDescent="0.2">
      <c r="G36" s="55" t="str">
        <f>"         "&amp;Labels!B100</f>
        <v xml:space="preserve">         East</v>
      </c>
      <c r="H36" s="66"/>
      <c r="I36" s="66"/>
      <c r="J36" s="66"/>
      <c r="K36" s="125"/>
      <c r="M36" s="55" t="str">
        <f>"         "&amp;Labels!B100</f>
        <v xml:space="preserve">         East</v>
      </c>
      <c r="N36" s="56"/>
      <c r="O36" s="56"/>
      <c r="P36" s="56"/>
      <c r="Q36" s="124"/>
    </row>
    <row r="37" spans="1:17" ht="12.75" hidden="1" customHeight="1" outlineLevel="1" x14ac:dyDescent="0.2">
      <c r="G37" s="55" t="str">
        <f>"            "&amp;Labels!B96</f>
        <v xml:space="preserve">            Direct</v>
      </c>
      <c r="H37" s="67">
        <f>IF('(Other Variables)'!J354=0,0,1-'Sales Summary'!J20/'(Other Variables)'!J354)</f>
        <v>0</v>
      </c>
      <c r="I37" s="67">
        <f>IF('(Other Variables)'!K354=0,0,1-'Sales Summary'!K20/'(Other Variables)'!K354)</f>
        <v>0</v>
      </c>
      <c r="J37" s="67">
        <f>IF('(Other Variables)'!L354=0,0,1-'Sales Summary'!L20/'(Other Variables)'!L354)</f>
        <v>0</v>
      </c>
      <c r="K37" s="127">
        <f>IF('(Other Variables)'!M354=0,0,1-'Sales Summary'!M20/'(Other Variables)'!M354)</f>
        <v>0</v>
      </c>
      <c r="M37" s="55" t="str">
        <f>"            "&amp;Labels!B96</f>
        <v xml:space="preserve">            Direct</v>
      </c>
      <c r="N37" s="71">
        <f>B18*1+B18*(-H37)</f>
        <v>0</v>
      </c>
      <c r="O37" s="71">
        <f>C18*1+C18*(-I37)</f>
        <v>0</v>
      </c>
      <c r="P37" s="71">
        <f>D18*1+D18*(-J37)</f>
        <v>0</v>
      </c>
      <c r="Q37" s="126">
        <f>E18*1+E18*(-K37)</f>
        <v>0</v>
      </c>
    </row>
    <row r="38" spans="1:17" ht="12.75" hidden="1" customHeight="1" outlineLevel="1" x14ac:dyDescent="0.2">
      <c r="G38" s="55" t="str">
        <f>"            "&amp;Labels!B97</f>
        <v xml:space="preserve">            Indirect</v>
      </c>
      <c r="H38" s="67">
        <f>IF('(Other Variables)'!J355=0,0,1-'Sales Summary'!J21/'(Other Variables)'!J355)</f>
        <v>0</v>
      </c>
      <c r="I38" s="67">
        <f>IF('(Other Variables)'!K355=0,0,1-'Sales Summary'!K21/'(Other Variables)'!K355)</f>
        <v>0</v>
      </c>
      <c r="J38" s="67">
        <f>IF('(Other Variables)'!L355=0,0,1-'Sales Summary'!L21/'(Other Variables)'!L355)</f>
        <v>0</v>
      </c>
      <c r="K38" s="127">
        <f>IF('(Other Variables)'!M355=0,0,1-'Sales Summary'!M21/'(Other Variables)'!M355)</f>
        <v>0</v>
      </c>
      <c r="M38" s="55" t="str">
        <f>"            "&amp;Labels!B97</f>
        <v xml:space="preserve">            Indirect</v>
      </c>
      <c r="N38" s="71">
        <f>B18*1+B18*(-H38)</f>
        <v>0</v>
      </c>
      <c r="O38" s="71">
        <f>C18*1+C18*(-I38)</f>
        <v>0</v>
      </c>
      <c r="P38" s="71">
        <f>D18*1+D18*(-J38)</f>
        <v>0</v>
      </c>
      <c r="Q38" s="126">
        <f>E18*1+E18*(-K38)</f>
        <v>0</v>
      </c>
    </row>
    <row r="39" spans="1:17" ht="12.75" hidden="1" customHeight="1" outlineLevel="1" x14ac:dyDescent="0.2">
      <c r="G39" s="55" t="str">
        <f>"            "&amp;Labels!C95</f>
        <v xml:space="preserve">            Total</v>
      </c>
      <c r="H39" s="66">
        <f>IF('(Other Variables)'!J353=0,0,1-'Sales Summary'!J19/'(Other Variables)'!J353)</f>
        <v>0</v>
      </c>
      <c r="I39" s="66">
        <f>IF('(Other Variables)'!K353=0,0,1-'Sales Summary'!K19/'(Other Variables)'!K353)</f>
        <v>0</v>
      </c>
      <c r="J39" s="66">
        <f>IF('(Other Variables)'!L353=0,0,1-'Sales Summary'!L19/'(Other Variables)'!L353)</f>
        <v>0</v>
      </c>
      <c r="K39" s="125">
        <f>IF('(Other Variables)'!M353=0,0,1-'Sales Summary'!M19/'(Other Variables)'!M353)</f>
        <v>0</v>
      </c>
      <c r="M39" s="55" t="str">
        <f>"            "&amp;Labels!C95</f>
        <v xml:space="preserve">            Total</v>
      </c>
      <c r="N39" s="56">
        <f>B18*1+B18*(-H39)</f>
        <v>0</v>
      </c>
      <c r="O39" s="56">
        <f>C18*1+C18*(-I39)</f>
        <v>0</v>
      </c>
      <c r="P39" s="56">
        <f>D18*1+D18*(-J39)</f>
        <v>0</v>
      </c>
      <c r="Q39" s="124">
        <f>E18*1+E18*(-K39)</f>
        <v>0</v>
      </c>
    </row>
    <row r="40" spans="1:17" ht="12.75" hidden="1" customHeight="1" outlineLevel="1" x14ac:dyDescent="0.2">
      <c r="G40" s="55" t="str">
        <f>"         "&amp;Labels!B101</f>
        <v xml:space="preserve">         West</v>
      </c>
      <c r="H40" s="66"/>
      <c r="I40" s="66"/>
      <c r="J40" s="66"/>
      <c r="K40" s="125"/>
      <c r="M40" s="55" t="str">
        <f>"         "&amp;Labels!B101</f>
        <v xml:space="preserve">         West</v>
      </c>
      <c r="N40" s="56"/>
      <c r="O40" s="56"/>
      <c r="P40" s="56"/>
      <c r="Q40" s="124"/>
    </row>
    <row r="41" spans="1:17" ht="12.75" hidden="1" customHeight="1" outlineLevel="1" x14ac:dyDescent="0.2">
      <c r="G41" s="55" t="str">
        <f>"            "&amp;Labels!B96</f>
        <v xml:space="preserve">            Direct</v>
      </c>
      <c r="H41" s="67">
        <f>IF('(Other Variables)'!J367=0,0,1-'Sales Summary'!J33/'(Other Variables)'!J367)</f>
        <v>0</v>
      </c>
      <c r="I41" s="67">
        <f>IF('(Other Variables)'!K367=0,0,1-'Sales Summary'!K33/'(Other Variables)'!K367)</f>
        <v>0</v>
      </c>
      <c r="J41" s="67">
        <f>IF('(Other Variables)'!L367=0,0,1-'Sales Summary'!L33/'(Other Variables)'!L367)</f>
        <v>0</v>
      </c>
      <c r="K41" s="127">
        <f>IF('(Other Variables)'!M367=0,0,1-'Sales Summary'!M33/'(Other Variables)'!M367)</f>
        <v>0</v>
      </c>
      <c r="M41" s="55" t="str">
        <f>"            "&amp;Labels!B96</f>
        <v xml:space="preserve">            Direct</v>
      </c>
      <c r="N41" s="71">
        <f>B19*1+B19*(-H41)</f>
        <v>0</v>
      </c>
      <c r="O41" s="71">
        <f>C19*1+C19*(-I41)</f>
        <v>0</v>
      </c>
      <c r="P41" s="71">
        <f>D19*1+D19*(-J41)</f>
        <v>0</v>
      </c>
      <c r="Q41" s="126">
        <f>E19*1+E19*(-K41)</f>
        <v>0</v>
      </c>
    </row>
    <row r="42" spans="1:17" ht="12.75" hidden="1" customHeight="1" outlineLevel="1" x14ac:dyDescent="0.2">
      <c r="G42" s="55" t="str">
        <f>"            "&amp;Labels!B97</f>
        <v xml:space="preserve">            Indirect</v>
      </c>
      <c r="H42" s="67">
        <f>IF('(Other Variables)'!J368=0,0,1-'Sales Summary'!J34/'(Other Variables)'!J368)</f>
        <v>0</v>
      </c>
      <c r="I42" s="67">
        <f>IF('(Other Variables)'!K368=0,0,1-'Sales Summary'!K34/'(Other Variables)'!K368)</f>
        <v>0</v>
      </c>
      <c r="J42" s="67">
        <f>IF('(Other Variables)'!L368=0,0,1-'Sales Summary'!L34/'(Other Variables)'!L368)</f>
        <v>0</v>
      </c>
      <c r="K42" s="127">
        <f>IF('(Other Variables)'!M368=0,0,1-'Sales Summary'!M34/'(Other Variables)'!M368)</f>
        <v>0</v>
      </c>
      <c r="M42" s="55" t="str">
        <f>"            "&amp;Labels!B97</f>
        <v xml:space="preserve">            Indirect</v>
      </c>
      <c r="N42" s="71">
        <f>B19*1+B19*(-H42)</f>
        <v>0</v>
      </c>
      <c r="O42" s="71">
        <f>C19*1+C19*(-I42)</f>
        <v>0</v>
      </c>
      <c r="P42" s="71">
        <f>D19*1+D19*(-J42)</f>
        <v>0</v>
      </c>
      <c r="Q42" s="126">
        <f>E19*1+E19*(-K42)</f>
        <v>0</v>
      </c>
    </row>
    <row r="43" spans="1:17" ht="12.75" hidden="1" customHeight="1" outlineLevel="1" x14ac:dyDescent="0.2">
      <c r="G43" s="55" t="str">
        <f>"            "&amp;Labels!C95</f>
        <v xml:space="preserve">            Total</v>
      </c>
      <c r="H43" s="66">
        <f>IF('(Other Variables)'!J366=0,0,1-'Sales Summary'!J32/'(Other Variables)'!J366)</f>
        <v>0</v>
      </c>
      <c r="I43" s="66">
        <f>IF('(Other Variables)'!K366=0,0,1-'Sales Summary'!K32/'(Other Variables)'!K366)</f>
        <v>0</v>
      </c>
      <c r="J43" s="66">
        <f>IF('(Other Variables)'!L366=0,0,1-'Sales Summary'!L32/'(Other Variables)'!L366)</f>
        <v>0</v>
      </c>
      <c r="K43" s="125">
        <f>IF('(Other Variables)'!M366=0,0,1-'Sales Summary'!M32/'(Other Variables)'!M366)</f>
        <v>0</v>
      </c>
      <c r="M43" s="55" t="str">
        <f>"            "&amp;Labels!C95</f>
        <v xml:space="preserve">            Total</v>
      </c>
      <c r="N43" s="56">
        <f>B19*1+B19*(-H43)</f>
        <v>0</v>
      </c>
      <c r="O43" s="56">
        <f>C19*1+C19*(-I43)</f>
        <v>0</v>
      </c>
      <c r="P43" s="56">
        <f>D19*1+D19*(-J43)</f>
        <v>0</v>
      </c>
      <c r="Q43" s="124">
        <f>E19*1+E19*(-K43)</f>
        <v>0</v>
      </c>
    </row>
    <row r="44" spans="1:17" ht="12.75" hidden="1" customHeight="1" outlineLevel="1" x14ac:dyDescent="0.2">
      <c r="G44" s="55" t="str">
        <f>"         "&amp;Labels!C99</f>
        <v xml:space="preserve">         Total</v>
      </c>
      <c r="H44" s="66">
        <f>IF('(Other Variables)'!J370=0,0,1-Products!L11/'(Other Variables)'!J370)</f>
        <v>0</v>
      </c>
      <c r="I44" s="66">
        <f>IF('(Other Variables)'!K370=0,0,1-Products!M11/'(Other Variables)'!K370)</f>
        <v>0</v>
      </c>
      <c r="J44" s="66">
        <f>IF('(Other Variables)'!L370=0,0,1-Products!N11/'(Other Variables)'!L370)</f>
        <v>0</v>
      </c>
      <c r="K44" s="125">
        <f>IF('(Other Variables)'!M370=0,0,1-Products!O11/'(Other Variables)'!M370)</f>
        <v>0</v>
      </c>
      <c r="M44" s="55" t="str">
        <f>"         "&amp;Labels!C99</f>
        <v xml:space="preserve">         Total</v>
      </c>
      <c r="N44" s="56">
        <f>B17*1+B17*(-H35)</f>
        <v>0</v>
      </c>
      <c r="O44" s="56">
        <f>C17*1+C17*(-I35)</f>
        <v>0</v>
      </c>
      <c r="P44" s="56">
        <f>D17*1+D17*(-J35)</f>
        <v>0</v>
      </c>
      <c r="Q44" s="124">
        <f>E17*1+E17*(-K35)</f>
        <v>0</v>
      </c>
    </row>
    <row r="45" spans="1:17" ht="12.75" hidden="1" customHeight="1" outlineLevel="1" x14ac:dyDescent="0.2">
      <c r="G45" s="55" t="str">
        <f>"            "&amp;Labels!B96</f>
        <v xml:space="preserve">            Direct</v>
      </c>
      <c r="H45" s="67">
        <f>IF('(Other Variables)'!J380=0,0,1-'Sales Summary'!J46/'(Other Variables)'!J380)</f>
        <v>0</v>
      </c>
      <c r="I45" s="67">
        <f>IF('(Other Variables)'!K380=0,0,1-'Sales Summary'!K46/'(Other Variables)'!K380)</f>
        <v>0</v>
      </c>
      <c r="J45" s="67">
        <f>IF('(Other Variables)'!L380=0,0,1-'Sales Summary'!L46/'(Other Variables)'!L380)</f>
        <v>0</v>
      </c>
      <c r="K45" s="127">
        <f>IF('(Other Variables)'!M380=0,0,1-'Sales Summary'!M46/'(Other Variables)'!M380)</f>
        <v>0</v>
      </c>
      <c r="M45" s="55" t="str">
        <f>"            "&amp;Labels!B96</f>
        <v xml:space="preserve">            Direct</v>
      </c>
      <c r="N45" s="71">
        <f>B17*1+B17*(-H45)</f>
        <v>0</v>
      </c>
      <c r="O45" s="71">
        <f>C17*1+C17*(-I45)</f>
        <v>0</v>
      </c>
      <c r="P45" s="71">
        <f>D17*1+D17*(-J45)</f>
        <v>0</v>
      </c>
      <c r="Q45" s="126">
        <f>E17*1+E17*(-K45)</f>
        <v>0</v>
      </c>
    </row>
    <row r="46" spans="1:17" ht="12.75" hidden="1" customHeight="1" outlineLevel="1" x14ac:dyDescent="0.2">
      <c r="G46" s="55" t="str">
        <f>"            "&amp;Labels!B97</f>
        <v xml:space="preserve">            Indirect</v>
      </c>
      <c r="H46" s="67">
        <f>IF('(Other Variables)'!J381=0,0,1-'Sales Summary'!J47/'(Other Variables)'!J381)</f>
        <v>0</v>
      </c>
      <c r="I46" s="67">
        <f>IF('(Other Variables)'!K381=0,0,1-'Sales Summary'!K47/'(Other Variables)'!K381)</f>
        <v>0</v>
      </c>
      <c r="J46" s="67">
        <f>IF('(Other Variables)'!L381=0,0,1-'Sales Summary'!L47/'(Other Variables)'!L381)</f>
        <v>0</v>
      </c>
      <c r="K46" s="127">
        <f>IF('(Other Variables)'!M381=0,0,1-'Sales Summary'!M47/'(Other Variables)'!M381)</f>
        <v>0</v>
      </c>
      <c r="M46" s="55" t="str">
        <f>"            "&amp;Labels!B97</f>
        <v xml:space="preserve">            Indirect</v>
      </c>
      <c r="N46" s="71">
        <f>B17*1+B17*(-H46)</f>
        <v>0</v>
      </c>
      <c r="O46" s="71">
        <f>C17*1+C17*(-I46)</f>
        <v>0</v>
      </c>
      <c r="P46" s="71">
        <f>D17*1+D17*(-J46)</f>
        <v>0</v>
      </c>
      <c r="Q46" s="126">
        <f>E17*1+E17*(-K46)</f>
        <v>0</v>
      </c>
    </row>
    <row r="47" spans="1:17" ht="12.75" hidden="1" customHeight="1" outlineLevel="1" x14ac:dyDescent="0.2">
      <c r="G47" s="55" t="str">
        <f>"            "&amp;Labels!C95</f>
        <v xml:space="preserve">            Total</v>
      </c>
      <c r="H47" s="66">
        <f>IF('(Other Variables)'!J370=0,0,1-Products!L11/'(Other Variables)'!J370)</f>
        <v>0</v>
      </c>
      <c r="I47" s="66">
        <f>IF('(Other Variables)'!K370=0,0,1-Products!M11/'(Other Variables)'!K370)</f>
        <v>0</v>
      </c>
      <c r="J47" s="66">
        <f>IF('(Other Variables)'!L370=0,0,1-Products!N11/'(Other Variables)'!L370)</f>
        <v>0</v>
      </c>
      <c r="K47" s="125">
        <f>IF('(Other Variables)'!M370=0,0,1-Products!O11/'(Other Variables)'!M370)</f>
        <v>0</v>
      </c>
      <c r="M47" s="55" t="str">
        <f>"            "&amp;Labels!C95</f>
        <v xml:space="preserve">            Total</v>
      </c>
      <c r="N47" s="56">
        <f>B17*1+B17*(-H35)</f>
        <v>0</v>
      </c>
      <c r="O47" s="56">
        <f>C17*1+C17*(-I35)</f>
        <v>0</v>
      </c>
      <c r="P47" s="56">
        <f>D17*1+D17*(-J35)</f>
        <v>0</v>
      </c>
      <c r="Q47" s="124">
        <f>E17*1+E17*(-K35)</f>
        <v>0</v>
      </c>
    </row>
    <row r="48" spans="1:17" ht="12.75" hidden="1" customHeight="1" outlineLevel="1" x14ac:dyDescent="0.2">
      <c r="G48" s="57" t="str">
        <f>"   "&amp;Labels!C110</f>
        <v xml:space="preserve">   Total</v>
      </c>
      <c r="H48" s="68">
        <f>IF('(Other Variables)'!J383=0,0,1-Products!L12/'(Other Variables)'!J383)</f>
        <v>0</v>
      </c>
      <c r="I48" s="68">
        <f>IF('(Other Variables)'!K383=0,0,1-Products!M12/'(Other Variables)'!K383)</f>
        <v>0</v>
      </c>
      <c r="J48" s="68">
        <f>IF('(Other Variables)'!L383=0,0,1-Products!N12/'(Other Variables)'!L383)</f>
        <v>0</v>
      </c>
      <c r="K48" s="130">
        <f>IF('(Other Variables)'!M383=0,0,1-Products!O12/'(Other Variables)'!M383)</f>
        <v>0</v>
      </c>
      <c r="M48" s="57" t="str">
        <f>"   "&amp;Labels!C110</f>
        <v xml:space="preserve">   Total</v>
      </c>
      <c r="N48" s="58">
        <f>B21*1+B21*(-H48)</f>
        <v>0</v>
      </c>
      <c r="O48" s="58">
        <f>C21*1+C21*(-I48)</f>
        <v>0</v>
      </c>
      <c r="P48" s="58">
        <f>D21*1+D21*(-J48)</f>
        <v>0</v>
      </c>
      <c r="Q48" s="128">
        <f>E21*1+E21*(-K48)</f>
        <v>0</v>
      </c>
    </row>
    <row r="49" spans="7:17" ht="12.75" hidden="1" customHeight="1" outlineLevel="1" x14ac:dyDescent="0.2">
      <c r="G49" s="55" t="str">
        <f>"      "&amp;Labels!B92</f>
        <v xml:space="preserve">      Direct</v>
      </c>
      <c r="H49" s="66"/>
      <c r="I49" s="66"/>
      <c r="J49" s="66"/>
      <c r="K49" s="125"/>
      <c r="M49" s="55" t="str">
        <f>"      "&amp;Labels!B92</f>
        <v xml:space="preserve">      Direct</v>
      </c>
      <c r="N49" s="56"/>
      <c r="O49" s="56"/>
      <c r="P49" s="56"/>
      <c r="Q49" s="124"/>
    </row>
    <row r="50" spans="7:17" ht="12.75" hidden="1" customHeight="1" outlineLevel="1" x14ac:dyDescent="0.2">
      <c r="G50" s="55" t="str">
        <f>"         "&amp;Labels!B100</f>
        <v xml:space="preserve">         East</v>
      </c>
      <c r="H50" s="66"/>
      <c r="I50" s="66"/>
      <c r="J50" s="66"/>
      <c r="K50" s="125"/>
      <c r="M50" s="55" t="str">
        <f>"         "&amp;Labels!B100</f>
        <v xml:space="preserve">         East</v>
      </c>
      <c r="N50" s="56"/>
      <c r="O50" s="56"/>
      <c r="P50" s="56"/>
      <c r="Q50" s="124"/>
    </row>
    <row r="51" spans="7:17" ht="12.75" hidden="1" customHeight="1" outlineLevel="1" x14ac:dyDescent="0.2">
      <c r="G51" s="55" t="str">
        <f>"            "&amp;Labels!B96</f>
        <v xml:space="preserve">            Direct</v>
      </c>
      <c r="H51" s="67">
        <f>IF('(Other Variables)'!J386=0,0,1-'Sales Summary'!J52/'(Other Variables)'!J386)</f>
        <v>0</v>
      </c>
      <c r="I51" s="67">
        <f>IF('(Other Variables)'!K386=0,0,1-'Sales Summary'!K52/'(Other Variables)'!K386)</f>
        <v>0</v>
      </c>
      <c r="J51" s="67">
        <f>IF('(Other Variables)'!L386=0,0,1-'Sales Summary'!L52/'(Other Variables)'!L386)</f>
        <v>0</v>
      </c>
      <c r="K51" s="127">
        <f>IF('(Other Variables)'!M386=0,0,1-'Sales Summary'!M52/'(Other Variables)'!M386)</f>
        <v>0</v>
      </c>
      <c r="M51" s="55" t="str">
        <f>"            "&amp;Labels!B96</f>
        <v xml:space="preserve">            Direct</v>
      </c>
      <c r="N51" s="71">
        <f>B23*1+B23*(-H51)</f>
        <v>0</v>
      </c>
      <c r="O51" s="71">
        <f>C23*1+C23*(-I51)</f>
        <v>0</v>
      </c>
      <c r="P51" s="71">
        <f>D23*1+D23*(-J51)</f>
        <v>0</v>
      </c>
      <c r="Q51" s="126">
        <f>E23*1+E23*(-K51)</f>
        <v>0</v>
      </c>
    </row>
    <row r="52" spans="7:17" ht="12.75" hidden="1" customHeight="1" outlineLevel="1" x14ac:dyDescent="0.2">
      <c r="G52" s="55" t="str">
        <f>"            "&amp;Labels!B97</f>
        <v xml:space="preserve">            Indirect</v>
      </c>
      <c r="H52" s="67">
        <f>IF('(Other Variables)'!J387=0,0,1-'Sales Summary'!J53/'(Other Variables)'!J387)</f>
        <v>0</v>
      </c>
      <c r="I52" s="67">
        <f>IF('(Other Variables)'!K387=0,0,1-'Sales Summary'!K53/'(Other Variables)'!K387)</f>
        <v>0</v>
      </c>
      <c r="J52" s="67">
        <f>IF('(Other Variables)'!L387=0,0,1-'Sales Summary'!L53/'(Other Variables)'!L387)</f>
        <v>0</v>
      </c>
      <c r="K52" s="127">
        <f>IF('(Other Variables)'!M387=0,0,1-'Sales Summary'!M53/'(Other Variables)'!M387)</f>
        <v>0</v>
      </c>
      <c r="M52" s="55" t="str">
        <f>"            "&amp;Labels!B97</f>
        <v xml:space="preserve">            Indirect</v>
      </c>
      <c r="N52" s="71">
        <f>B23*1+B23*(-H52)</f>
        <v>0</v>
      </c>
      <c r="O52" s="71">
        <f>C23*1+C23*(-I52)</f>
        <v>0</v>
      </c>
      <c r="P52" s="71">
        <f>D23*1+D23*(-J52)</f>
        <v>0</v>
      </c>
      <c r="Q52" s="126">
        <f>E23*1+E23*(-K52)</f>
        <v>0</v>
      </c>
    </row>
    <row r="53" spans="7:17" ht="12.75" hidden="1" customHeight="1" outlineLevel="1" x14ac:dyDescent="0.2">
      <c r="G53" s="55" t="str">
        <f>"            "&amp;Labels!C95</f>
        <v xml:space="preserve">            Total</v>
      </c>
      <c r="H53" s="66">
        <f>IF('(Other Variables)'!J388=0,0,1-'Sales Summary'!J54/'(Other Variables)'!J388)</f>
        <v>0</v>
      </c>
      <c r="I53" s="66">
        <f>IF('(Other Variables)'!K388=0,0,1-'Sales Summary'!K54/'(Other Variables)'!K388)</f>
        <v>0</v>
      </c>
      <c r="J53" s="66">
        <f>IF('(Other Variables)'!L388=0,0,1-'Sales Summary'!L54/'(Other Variables)'!L388)</f>
        <v>0</v>
      </c>
      <c r="K53" s="125">
        <f>IF('(Other Variables)'!M388=0,0,1-'Sales Summary'!M54/'(Other Variables)'!M388)</f>
        <v>0</v>
      </c>
      <c r="M53" s="55" t="str">
        <f>"            "&amp;Labels!C95</f>
        <v xml:space="preserve">            Total</v>
      </c>
      <c r="N53" s="56">
        <f>B23*1+B23*(-H53)</f>
        <v>0</v>
      </c>
      <c r="O53" s="56">
        <f>C23*1+C23*(-I53)</f>
        <v>0</v>
      </c>
      <c r="P53" s="56">
        <f>D23*1+D23*(-J53)</f>
        <v>0</v>
      </c>
      <c r="Q53" s="124">
        <f>E23*1+E23*(-K53)</f>
        <v>0</v>
      </c>
    </row>
    <row r="54" spans="7:17" ht="12.75" hidden="1" customHeight="1" outlineLevel="1" x14ac:dyDescent="0.2">
      <c r="G54" s="55" t="str">
        <f>"         "&amp;Labels!B101</f>
        <v xml:space="preserve">         West</v>
      </c>
      <c r="H54" s="66"/>
      <c r="I54" s="66"/>
      <c r="J54" s="66"/>
      <c r="K54" s="125"/>
      <c r="M54" s="55" t="str">
        <f>"         "&amp;Labels!B101</f>
        <v xml:space="preserve">         West</v>
      </c>
      <c r="N54" s="56"/>
      <c r="O54" s="56"/>
      <c r="P54" s="56"/>
      <c r="Q54" s="124"/>
    </row>
    <row r="55" spans="7:17" ht="12.75" hidden="1" customHeight="1" outlineLevel="1" x14ac:dyDescent="0.2">
      <c r="G55" s="55" t="str">
        <f>"            "&amp;Labels!B96</f>
        <v xml:space="preserve">            Direct</v>
      </c>
      <c r="H55" s="67">
        <f>IF('(Other Variables)'!J399=0,0,1-'Sales Summary'!J65/'(Other Variables)'!J399)</f>
        <v>0</v>
      </c>
      <c r="I55" s="67">
        <f>IF('(Other Variables)'!K399=0,0,1-'Sales Summary'!K65/'(Other Variables)'!K399)</f>
        <v>0</v>
      </c>
      <c r="J55" s="67">
        <f>IF('(Other Variables)'!L399=0,0,1-'Sales Summary'!L65/'(Other Variables)'!L399)</f>
        <v>0</v>
      </c>
      <c r="K55" s="127">
        <f>IF('(Other Variables)'!M399=0,0,1-'Sales Summary'!M65/'(Other Variables)'!M399)</f>
        <v>0</v>
      </c>
      <c r="M55" s="55" t="str">
        <f>"            "&amp;Labels!B96</f>
        <v xml:space="preserve">            Direct</v>
      </c>
      <c r="N55" s="71">
        <f>B24*1+B24*(-H55)</f>
        <v>0</v>
      </c>
      <c r="O55" s="71">
        <f>C24*1+C24*(-I55)</f>
        <v>0</v>
      </c>
      <c r="P55" s="71">
        <f>D24*1+D24*(-J55)</f>
        <v>0</v>
      </c>
      <c r="Q55" s="126">
        <f>E24*1+E24*(-K55)</f>
        <v>0</v>
      </c>
    </row>
    <row r="56" spans="7:17" ht="12.75" hidden="1" customHeight="1" outlineLevel="1" x14ac:dyDescent="0.2">
      <c r="G56" s="55" t="str">
        <f>"            "&amp;Labels!B97</f>
        <v xml:space="preserve">            Indirect</v>
      </c>
      <c r="H56" s="67">
        <f>IF('(Other Variables)'!J400=0,0,1-'Sales Summary'!J66/'(Other Variables)'!J400)</f>
        <v>0</v>
      </c>
      <c r="I56" s="67">
        <f>IF('(Other Variables)'!K400=0,0,1-'Sales Summary'!K66/'(Other Variables)'!K400)</f>
        <v>0</v>
      </c>
      <c r="J56" s="67">
        <f>IF('(Other Variables)'!L400=0,0,1-'Sales Summary'!L66/'(Other Variables)'!L400)</f>
        <v>0</v>
      </c>
      <c r="K56" s="127">
        <f>IF('(Other Variables)'!M400=0,0,1-'Sales Summary'!M66/'(Other Variables)'!M400)</f>
        <v>0</v>
      </c>
      <c r="M56" s="55" t="str">
        <f>"            "&amp;Labels!B97</f>
        <v xml:space="preserve">            Indirect</v>
      </c>
      <c r="N56" s="71">
        <f>B24*1+B24*(-H56)</f>
        <v>0</v>
      </c>
      <c r="O56" s="71">
        <f>C24*1+C24*(-I56)</f>
        <v>0</v>
      </c>
      <c r="P56" s="71">
        <f>D24*1+D24*(-J56)</f>
        <v>0</v>
      </c>
      <c r="Q56" s="126">
        <f>E24*1+E24*(-K56)</f>
        <v>0</v>
      </c>
    </row>
    <row r="57" spans="7:17" ht="12.75" hidden="1" customHeight="1" outlineLevel="1" x14ac:dyDescent="0.2">
      <c r="G57" s="55" t="str">
        <f>"            "&amp;Labels!C95</f>
        <v xml:space="preserve">            Total</v>
      </c>
      <c r="H57" s="66">
        <f>IF('(Other Variables)'!J401=0,0,1-'Sales Summary'!J67/'(Other Variables)'!J401)</f>
        <v>0</v>
      </c>
      <c r="I57" s="66">
        <f>IF('(Other Variables)'!K401=0,0,1-'Sales Summary'!K67/'(Other Variables)'!K401)</f>
        <v>0</v>
      </c>
      <c r="J57" s="66">
        <f>IF('(Other Variables)'!L401=0,0,1-'Sales Summary'!L67/'(Other Variables)'!L401)</f>
        <v>0</v>
      </c>
      <c r="K57" s="125">
        <f>IF('(Other Variables)'!M401=0,0,1-'Sales Summary'!M67/'(Other Variables)'!M401)</f>
        <v>0</v>
      </c>
      <c r="M57" s="55" t="str">
        <f>"            "&amp;Labels!C95</f>
        <v xml:space="preserve">            Total</v>
      </c>
      <c r="N57" s="56">
        <f t="shared" ref="N57:Q58" si="2">B24*1+B24*(-H57)</f>
        <v>0</v>
      </c>
      <c r="O57" s="56">
        <f t="shared" si="2"/>
        <v>0</v>
      </c>
      <c r="P57" s="56">
        <f t="shared" si="2"/>
        <v>0</v>
      </c>
      <c r="Q57" s="124">
        <f t="shared" si="2"/>
        <v>0</v>
      </c>
    </row>
    <row r="58" spans="7:17" ht="12.75" hidden="1" customHeight="1" outlineLevel="1" x14ac:dyDescent="0.2">
      <c r="G58" s="55" t="str">
        <f>"         "&amp;Labels!C99</f>
        <v xml:space="preserve">         Total</v>
      </c>
      <c r="H58" s="66">
        <f>IF('(Other Variables)'!J414=0,0,1-Channels!L9/'(Other Variables)'!J414)</f>
        <v>0</v>
      </c>
      <c r="I58" s="66">
        <f>IF('(Other Variables)'!K414=0,0,1-Channels!M9/'(Other Variables)'!K414)</f>
        <v>0</v>
      </c>
      <c r="J58" s="66">
        <f>IF('(Other Variables)'!L414=0,0,1-Channels!N9/'(Other Variables)'!L414)</f>
        <v>0</v>
      </c>
      <c r="K58" s="125">
        <f>IF('(Other Variables)'!M414=0,0,1-Channels!O9/'(Other Variables)'!M414)</f>
        <v>0</v>
      </c>
      <c r="M58" s="55" t="str">
        <f>"         "&amp;Labels!C99</f>
        <v xml:space="preserve">         Total</v>
      </c>
      <c r="N58" s="56">
        <f t="shared" si="2"/>
        <v>0</v>
      </c>
      <c r="O58" s="56">
        <f t="shared" si="2"/>
        <v>0</v>
      </c>
      <c r="P58" s="56">
        <f t="shared" si="2"/>
        <v>0</v>
      </c>
      <c r="Q58" s="124">
        <f t="shared" si="2"/>
        <v>0</v>
      </c>
    </row>
    <row r="59" spans="7:17" ht="12.75" hidden="1" customHeight="1" outlineLevel="1" x14ac:dyDescent="0.2">
      <c r="G59" s="55" t="str">
        <f>"            "&amp;Labels!B96</f>
        <v xml:space="preserve">            Direct</v>
      </c>
      <c r="H59" s="67">
        <f>IF('(Other Variables)'!J412=0,0,1-'Sales Summary'!J78/'(Other Variables)'!J412)</f>
        <v>0</v>
      </c>
      <c r="I59" s="67">
        <f>IF('(Other Variables)'!K412=0,0,1-'Sales Summary'!K78/'(Other Variables)'!K412)</f>
        <v>0</v>
      </c>
      <c r="J59" s="67">
        <f>IF('(Other Variables)'!L412=0,0,1-'Sales Summary'!L78/'(Other Variables)'!L412)</f>
        <v>0</v>
      </c>
      <c r="K59" s="127">
        <f>IF('(Other Variables)'!M412=0,0,1-'Sales Summary'!M78/'(Other Variables)'!M412)</f>
        <v>0</v>
      </c>
      <c r="M59" s="55" t="str">
        <f>"            "&amp;Labels!B96</f>
        <v xml:space="preserve">            Direct</v>
      </c>
      <c r="N59" s="71">
        <f>B25*1+B25*(-H59)</f>
        <v>0</v>
      </c>
      <c r="O59" s="71">
        <f>C25*1+C25*(-I59)</f>
        <v>0</v>
      </c>
      <c r="P59" s="71">
        <f>D25*1+D25*(-J59)</f>
        <v>0</v>
      </c>
      <c r="Q59" s="126">
        <f>E25*1+E25*(-K59)</f>
        <v>0</v>
      </c>
    </row>
    <row r="60" spans="7:17" ht="12.75" hidden="1" customHeight="1" outlineLevel="1" x14ac:dyDescent="0.2">
      <c r="G60" s="55" t="str">
        <f>"            "&amp;Labels!B97</f>
        <v xml:space="preserve">            Indirect</v>
      </c>
      <c r="H60" s="67">
        <f>IF('(Other Variables)'!J413=0,0,1-'Sales Summary'!J79/'(Other Variables)'!J413)</f>
        <v>0</v>
      </c>
      <c r="I60" s="67">
        <f>IF('(Other Variables)'!K413=0,0,1-'Sales Summary'!K79/'(Other Variables)'!K413)</f>
        <v>0</v>
      </c>
      <c r="J60" s="67">
        <f>IF('(Other Variables)'!L413=0,0,1-'Sales Summary'!L79/'(Other Variables)'!L413)</f>
        <v>0</v>
      </c>
      <c r="K60" s="127">
        <f>IF('(Other Variables)'!M413=0,0,1-'Sales Summary'!M79/'(Other Variables)'!M413)</f>
        <v>0</v>
      </c>
      <c r="M60" s="55" t="str">
        <f>"            "&amp;Labels!B97</f>
        <v xml:space="preserve">            Indirect</v>
      </c>
      <c r="N60" s="71">
        <f>B25*1+B25*(-H60)</f>
        <v>0</v>
      </c>
      <c r="O60" s="71">
        <f>C25*1+C25*(-I60)</f>
        <v>0</v>
      </c>
      <c r="P60" s="71">
        <f>D25*1+D25*(-J60)</f>
        <v>0</v>
      </c>
      <c r="Q60" s="126">
        <f>E25*1+E25*(-K60)</f>
        <v>0</v>
      </c>
    </row>
    <row r="61" spans="7:17" ht="12.75" hidden="1" customHeight="1" outlineLevel="1" x14ac:dyDescent="0.2">
      <c r="G61" s="55" t="str">
        <f>"            "&amp;Labels!C95</f>
        <v xml:space="preserve">            Total</v>
      </c>
      <c r="H61" s="66">
        <f>IF('(Other Variables)'!J414=0,0,1-Channels!L9/'(Other Variables)'!J414)</f>
        <v>0</v>
      </c>
      <c r="I61" s="66">
        <f>IF('(Other Variables)'!K414=0,0,1-Channels!M9/'(Other Variables)'!K414)</f>
        <v>0</v>
      </c>
      <c r="J61" s="66">
        <f>IF('(Other Variables)'!L414=0,0,1-Channels!N9/'(Other Variables)'!L414)</f>
        <v>0</v>
      </c>
      <c r="K61" s="125">
        <f>IF('(Other Variables)'!M414=0,0,1-Channels!O9/'(Other Variables)'!M414)</f>
        <v>0</v>
      </c>
      <c r="M61" s="55" t="str">
        <f>"            "&amp;Labels!C95</f>
        <v xml:space="preserve">            Total</v>
      </c>
      <c r="N61" s="56">
        <f>B25*1+B25*(-H58)</f>
        <v>0</v>
      </c>
      <c r="O61" s="56">
        <f>C25*1+C25*(-I58)</f>
        <v>0</v>
      </c>
      <c r="P61" s="56">
        <f>D25*1+D25*(-J58)</f>
        <v>0</v>
      </c>
      <c r="Q61" s="124">
        <f>E25*1+E25*(-K58)</f>
        <v>0</v>
      </c>
    </row>
    <row r="62" spans="7:17" ht="12.75" hidden="1" customHeight="1" outlineLevel="1" x14ac:dyDescent="0.2">
      <c r="G62" s="55" t="str">
        <f>"      "&amp;Labels!B93</f>
        <v xml:space="preserve">      Indirect</v>
      </c>
      <c r="H62" s="66"/>
      <c r="I62" s="66"/>
      <c r="J62" s="66"/>
      <c r="K62" s="125"/>
      <c r="M62" s="55" t="str">
        <f>"      "&amp;Labels!B93</f>
        <v xml:space="preserve">      Indirect</v>
      </c>
      <c r="N62" s="56"/>
      <c r="O62" s="56"/>
      <c r="P62" s="56"/>
      <c r="Q62" s="124"/>
    </row>
    <row r="63" spans="7:17" ht="12.75" hidden="1" customHeight="1" outlineLevel="1" x14ac:dyDescent="0.2">
      <c r="G63" s="55" t="str">
        <f>"         "&amp;Labels!B100</f>
        <v xml:space="preserve">         East</v>
      </c>
      <c r="H63" s="66"/>
      <c r="I63" s="66"/>
      <c r="J63" s="66"/>
      <c r="K63" s="125"/>
      <c r="M63" s="55" t="str">
        <f>"         "&amp;Labels!B100</f>
        <v xml:space="preserve">         East</v>
      </c>
      <c r="N63" s="56"/>
      <c r="O63" s="56"/>
      <c r="P63" s="56"/>
      <c r="Q63" s="124"/>
    </row>
    <row r="64" spans="7:17" ht="12.75" hidden="1" customHeight="1" outlineLevel="1" x14ac:dyDescent="0.2">
      <c r="G64" s="55" t="str">
        <f>"            "&amp;Labels!B96</f>
        <v xml:space="preserve">            Direct</v>
      </c>
      <c r="H64" s="67">
        <f>IF('(Other Variables)'!J390=0,0,1-'Sales Summary'!J56/'(Other Variables)'!J390)</f>
        <v>0</v>
      </c>
      <c r="I64" s="67">
        <f>IF('(Other Variables)'!K390=0,0,1-'Sales Summary'!K56/'(Other Variables)'!K390)</f>
        <v>0</v>
      </c>
      <c r="J64" s="67">
        <f>IF('(Other Variables)'!L390=0,0,1-'Sales Summary'!L56/'(Other Variables)'!L390)</f>
        <v>0</v>
      </c>
      <c r="K64" s="127">
        <f>IF('(Other Variables)'!M390=0,0,1-'Sales Summary'!M56/'(Other Variables)'!M390)</f>
        <v>0</v>
      </c>
      <c r="M64" s="55" t="str">
        <f>"            "&amp;Labels!B96</f>
        <v xml:space="preserve">            Direct</v>
      </c>
      <c r="N64" s="71">
        <f>B27*1+B27*(-H64)</f>
        <v>0</v>
      </c>
      <c r="O64" s="71">
        <f>C27*1+C27*(-I64)</f>
        <v>0</v>
      </c>
      <c r="P64" s="71">
        <f>D27*1+D27*(-J64)</f>
        <v>0</v>
      </c>
      <c r="Q64" s="126">
        <f>E27*1+E27*(-K64)</f>
        <v>0</v>
      </c>
    </row>
    <row r="65" spans="7:17" ht="12.75" hidden="1" customHeight="1" outlineLevel="1" x14ac:dyDescent="0.2">
      <c r="G65" s="55" t="str">
        <f>"            "&amp;Labels!B97</f>
        <v xml:space="preserve">            Indirect</v>
      </c>
      <c r="H65" s="67">
        <f>IF('(Other Variables)'!J391=0,0,1-'Sales Summary'!J57/'(Other Variables)'!J391)</f>
        <v>0</v>
      </c>
      <c r="I65" s="67">
        <f>IF('(Other Variables)'!K391=0,0,1-'Sales Summary'!K57/'(Other Variables)'!K391)</f>
        <v>0</v>
      </c>
      <c r="J65" s="67">
        <f>IF('(Other Variables)'!L391=0,0,1-'Sales Summary'!L57/'(Other Variables)'!L391)</f>
        <v>0</v>
      </c>
      <c r="K65" s="127">
        <f>IF('(Other Variables)'!M391=0,0,1-'Sales Summary'!M57/'(Other Variables)'!M391)</f>
        <v>0</v>
      </c>
      <c r="M65" s="55" t="str">
        <f>"            "&amp;Labels!B97</f>
        <v xml:space="preserve">            Indirect</v>
      </c>
      <c r="N65" s="71">
        <f>B27*1+B27*(-H65)</f>
        <v>0</v>
      </c>
      <c r="O65" s="71">
        <f>C27*1+C27*(-I65)</f>
        <v>0</v>
      </c>
      <c r="P65" s="71">
        <f>D27*1+D27*(-J65)</f>
        <v>0</v>
      </c>
      <c r="Q65" s="126">
        <f>E27*1+E27*(-K65)</f>
        <v>0</v>
      </c>
    </row>
    <row r="66" spans="7:17" ht="12.75" hidden="1" customHeight="1" outlineLevel="1" x14ac:dyDescent="0.2">
      <c r="G66" s="55" t="str">
        <f>"            "&amp;Labels!C95</f>
        <v xml:space="preserve">            Total</v>
      </c>
      <c r="H66" s="66">
        <f>IF('(Other Variables)'!J392=0,0,1-'Sales Summary'!J58/'(Other Variables)'!J392)</f>
        <v>0</v>
      </c>
      <c r="I66" s="66">
        <f>IF('(Other Variables)'!K392=0,0,1-'Sales Summary'!K58/'(Other Variables)'!K392)</f>
        <v>0</v>
      </c>
      <c r="J66" s="66">
        <f>IF('(Other Variables)'!L392=0,0,1-'Sales Summary'!L58/'(Other Variables)'!L392)</f>
        <v>0</v>
      </c>
      <c r="K66" s="125">
        <f>IF('(Other Variables)'!M392=0,0,1-'Sales Summary'!M58/'(Other Variables)'!M392)</f>
        <v>0</v>
      </c>
      <c r="M66" s="55" t="str">
        <f>"            "&amp;Labels!C95</f>
        <v xml:space="preserve">            Total</v>
      </c>
      <c r="N66" s="56">
        <f>B27*1+B27*(-H66)</f>
        <v>0</v>
      </c>
      <c r="O66" s="56">
        <f>C27*1+C27*(-I66)</f>
        <v>0</v>
      </c>
      <c r="P66" s="56">
        <f>D27*1+D27*(-J66)</f>
        <v>0</v>
      </c>
      <c r="Q66" s="124">
        <f>E27*1+E27*(-K66)</f>
        <v>0</v>
      </c>
    </row>
    <row r="67" spans="7:17" ht="12.75" hidden="1" customHeight="1" outlineLevel="1" x14ac:dyDescent="0.2">
      <c r="G67" s="55" t="str">
        <f>"         "&amp;Labels!B101</f>
        <v xml:space="preserve">         West</v>
      </c>
      <c r="H67" s="66"/>
      <c r="I67" s="66"/>
      <c r="J67" s="66"/>
      <c r="K67" s="125"/>
      <c r="M67" s="55" t="str">
        <f>"         "&amp;Labels!B101</f>
        <v xml:space="preserve">         West</v>
      </c>
      <c r="N67" s="56"/>
      <c r="O67" s="56"/>
      <c r="P67" s="56"/>
      <c r="Q67" s="124"/>
    </row>
    <row r="68" spans="7:17" ht="12.75" hidden="1" customHeight="1" outlineLevel="1" x14ac:dyDescent="0.2">
      <c r="G68" s="55" t="str">
        <f>"            "&amp;Labels!B96</f>
        <v xml:space="preserve">            Direct</v>
      </c>
      <c r="H68" s="67">
        <f>IF('(Other Variables)'!J403=0,0,1-'Sales Summary'!J69/'(Other Variables)'!J403)</f>
        <v>0</v>
      </c>
      <c r="I68" s="67">
        <f>IF('(Other Variables)'!K403=0,0,1-'Sales Summary'!K69/'(Other Variables)'!K403)</f>
        <v>0</v>
      </c>
      <c r="J68" s="67">
        <f>IF('(Other Variables)'!L403=0,0,1-'Sales Summary'!L69/'(Other Variables)'!L403)</f>
        <v>0</v>
      </c>
      <c r="K68" s="127">
        <f>IF('(Other Variables)'!M403=0,0,1-'Sales Summary'!M69/'(Other Variables)'!M403)</f>
        <v>0</v>
      </c>
      <c r="M68" s="55" t="str">
        <f>"            "&amp;Labels!B96</f>
        <v xml:space="preserve">            Direct</v>
      </c>
      <c r="N68" s="71">
        <f>B28*1+B28*(-H68)</f>
        <v>0</v>
      </c>
      <c r="O68" s="71">
        <f>C28*1+C28*(-I68)</f>
        <v>0</v>
      </c>
      <c r="P68" s="71">
        <f>D28*1+D28*(-J68)</f>
        <v>0</v>
      </c>
      <c r="Q68" s="126">
        <f>E28*1+E28*(-K68)</f>
        <v>0</v>
      </c>
    </row>
    <row r="69" spans="7:17" ht="12.75" hidden="1" customHeight="1" outlineLevel="1" x14ac:dyDescent="0.2">
      <c r="G69" s="55" t="str">
        <f>"            "&amp;Labels!B97</f>
        <v xml:space="preserve">            Indirect</v>
      </c>
      <c r="H69" s="67">
        <f>IF('(Other Variables)'!J404=0,0,1-'Sales Summary'!J70/'(Other Variables)'!J404)</f>
        <v>0</v>
      </c>
      <c r="I69" s="67">
        <f>IF('(Other Variables)'!K404=0,0,1-'Sales Summary'!K70/'(Other Variables)'!K404)</f>
        <v>0</v>
      </c>
      <c r="J69" s="67">
        <f>IF('(Other Variables)'!L404=0,0,1-'Sales Summary'!L70/'(Other Variables)'!L404)</f>
        <v>0</v>
      </c>
      <c r="K69" s="127">
        <f>IF('(Other Variables)'!M404=0,0,1-'Sales Summary'!M70/'(Other Variables)'!M404)</f>
        <v>0</v>
      </c>
      <c r="M69" s="55" t="str">
        <f>"            "&amp;Labels!B97</f>
        <v xml:space="preserve">            Indirect</v>
      </c>
      <c r="N69" s="71">
        <f>B28*1+B28*(-H69)</f>
        <v>0</v>
      </c>
      <c r="O69" s="71">
        <f>C28*1+C28*(-I69)</f>
        <v>0</v>
      </c>
      <c r="P69" s="71">
        <f>D28*1+D28*(-J69)</f>
        <v>0</v>
      </c>
      <c r="Q69" s="126">
        <f>E28*1+E28*(-K69)</f>
        <v>0</v>
      </c>
    </row>
    <row r="70" spans="7:17" ht="12.75" hidden="1" customHeight="1" outlineLevel="1" x14ac:dyDescent="0.2">
      <c r="G70" s="55" t="str">
        <f>"            "&amp;Labels!C95</f>
        <v xml:space="preserve">            Total</v>
      </c>
      <c r="H70" s="66">
        <f>IF('(Other Variables)'!J405=0,0,1-'Sales Summary'!J71/'(Other Variables)'!J405)</f>
        <v>0</v>
      </c>
      <c r="I70" s="66">
        <f>IF('(Other Variables)'!K405=0,0,1-'Sales Summary'!K71/'(Other Variables)'!K405)</f>
        <v>0</v>
      </c>
      <c r="J70" s="66">
        <f>IF('(Other Variables)'!L405=0,0,1-'Sales Summary'!L71/'(Other Variables)'!L405)</f>
        <v>0</v>
      </c>
      <c r="K70" s="125">
        <f>IF('(Other Variables)'!M405=0,0,1-'Sales Summary'!M71/'(Other Variables)'!M405)</f>
        <v>0</v>
      </c>
      <c r="M70" s="55" t="str">
        <f>"            "&amp;Labels!C95</f>
        <v xml:space="preserve">            Total</v>
      </c>
      <c r="N70" s="56">
        <f t="shared" ref="N70:Q71" si="3">B28*1+B28*(-H70)</f>
        <v>0</v>
      </c>
      <c r="O70" s="56">
        <f t="shared" si="3"/>
        <v>0</v>
      </c>
      <c r="P70" s="56">
        <f t="shared" si="3"/>
        <v>0</v>
      </c>
      <c r="Q70" s="124">
        <f t="shared" si="3"/>
        <v>0</v>
      </c>
    </row>
    <row r="71" spans="7:17" ht="12.75" hidden="1" customHeight="1" outlineLevel="1" x14ac:dyDescent="0.2">
      <c r="G71" s="55" t="str">
        <f>"         "&amp;Labels!C99</f>
        <v xml:space="preserve">         Total</v>
      </c>
      <c r="H71" s="66">
        <f>IF('(Other Variables)'!J418=0,0,1-Channels!L10/'(Other Variables)'!J418)</f>
        <v>0</v>
      </c>
      <c r="I71" s="66">
        <f>IF('(Other Variables)'!K418=0,0,1-Channels!M10/'(Other Variables)'!K418)</f>
        <v>0</v>
      </c>
      <c r="J71" s="66">
        <f>IF('(Other Variables)'!L418=0,0,1-Channels!N10/'(Other Variables)'!L418)</f>
        <v>0</v>
      </c>
      <c r="K71" s="125">
        <f>IF('(Other Variables)'!M418=0,0,1-Channels!O10/'(Other Variables)'!M418)</f>
        <v>0</v>
      </c>
      <c r="M71" s="55" t="str">
        <f>"         "&amp;Labels!C99</f>
        <v xml:space="preserve">         Total</v>
      </c>
      <c r="N71" s="56">
        <f t="shared" si="3"/>
        <v>0</v>
      </c>
      <c r="O71" s="56">
        <f t="shared" si="3"/>
        <v>0</v>
      </c>
      <c r="P71" s="56">
        <f t="shared" si="3"/>
        <v>0</v>
      </c>
      <c r="Q71" s="124">
        <f t="shared" si="3"/>
        <v>0</v>
      </c>
    </row>
    <row r="72" spans="7:17" ht="12.75" hidden="1" customHeight="1" outlineLevel="1" x14ac:dyDescent="0.2">
      <c r="G72" s="55" t="str">
        <f>"            "&amp;Labels!B96</f>
        <v xml:space="preserve">            Direct</v>
      </c>
      <c r="H72" s="67">
        <f>IF('(Other Variables)'!J416=0,0,1-'Sales Summary'!J82/'(Other Variables)'!J416)</f>
        <v>0</v>
      </c>
      <c r="I72" s="67">
        <f>IF('(Other Variables)'!K416=0,0,1-'Sales Summary'!K82/'(Other Variables)'!K416)</f>
        <v>0</v>
      </c>
      <c r="J72" s="67">
        <f>IF('(Other Variables)'!L416=0,0,1-'Sales Summary'!L82/'(Other Variables)'!L416)</f>
        <v>0</v>
      </c>
      <c r="K72" s="127">
        <f>IF('(Other Variables)'!M416=0,0,1-'Sales Summary'!M82/'(Other Variables)'!M416)</f>
        <v>0</v>
      </c>
      <c r="M72" s="55" t="str">
        <f>"            "&amp;Labels!B96</f>
        <v xml:space="preserve">            Direct</v>
      </c>
      <c r="N72" s="71">
        <f>B29*1+B29*(-H72)</f>
        <v>0</v>
      </c>
      <c r="O72" s="71">
        <f>C29*1+C29*(-I72)</f>
        <v>0</v>
      </c>
      <c r="P72" s="71">
        <f>D29*1+D29*(-J72)</f>
        <v>0</v>
      </c>
      <c r="Q72" s="126">
        <f>E29*1+E29*(-K72)</f>
        <v>0</v>
      </c>
    </row>
    <row r="73" spans="7:17" ht="12.75" hidden="1" customHeight="1" outlineLevel="1" x14ac:dyDescent="0.2">
      <c r="G73" s="55" t="str">
        <f>"            "&amp;Labels!B97</f>
        <v xml:space="preserve">            Indirect</v>
      </c>
      <c r="H73" s="67">
        <f>IF('(Other Variables)'!J417=0,0,1-'Sales Summary'!J83/'(Other Variables)'!J417)</f>
        <v>0</v>
      </c>
      <c r="I73" s="67">
        <f>IF('(Other Variables)'!K417=0,0,1-'Sales Summary'!K83/'(Other Variables)'!K417)</f>
        <v>0</v>
      </c>
      <c r="J73" s="67">
        <f>IF('(Other Variables)'!L417=0,0,1-'Sales Summary'!L83/'(Other Variables)'!L417)</f>
        <v>0</v>
      </c>
      <c r="K73" s="127">
        <f>IF('(Other Variables)'!M417=0,0,1-'Sales Summary'!M83/'(Other Variables)'!M417)</f>
        <v>0</v>
      </c>
      <c r="M73" s="55" t="str">
        <f>"            "&amp;Labels!B97</f>
        <v xml:space="preserve">            Indirect</v>
      </c>
      <c r="N73" s="71">
        <f>B29*1+B29*(-H73)</f>
        <v>0</v>
      </c>
      <c r="O73" s="71">
        <f>C29*1+C29*(-I73)</f>
        <v>0</v>
      </c>
      <c r="P73" s="71">
        <f>D29*1+D29*(-J73)</f>
        <v>0</v>
      </c>
      <c r="Q73" s="126">
        <f>E29*1+E29*(-K73)</f>
        <v>0</v>
      </c>
    </row>
    <row r="74" spans="7:17" ht="12.75" hidden="1" customHeight="1" outlineLevel="1" x14ac:dyDescent="0.2">
      <c r="G74" s="55" t="str">
        <f>"            "&amp;Labels!C95</f>
        <v xml:space="preserve">            Total</v>
      </c>
      <c r="H74" s="66">
        <f>IF('(Other Variables)'!J418=0,0,1-Channels!L10/'(Other Variables)'!J418)</f>
        <v>0</v>
      </c>
      <c r="I74" s="66">
        <f>IF('(Other Variables)'!K418=0,0,1-Channels!M10/'(Other Variables)'!K418)</f>
        <v>0</v>
      </c>
      <c r="J74" s="66">
        <f>IF('(Other Variables)'!L418=0,0,1-Channels!N10/'(Other Variables)'!L418)</f>
        <v>0</v>
      </c>
      <c r="K74" s="125">
        <f>IF('(Other Variables)'!M418=0,0,1-Channels!O10/'(Other Variables)'!M418)</f>
        <v>0</v>
      </c>
      <c r="M74" s="55" t="str">
        <f>"            "&amp;Labels!C95</f>
        <v xml:space="preserve">            Total</v>
      </c>
      <c r="N74" s="56">
        <f>B29*1+B29*(-H71)</f>
        <v>0</v>
      </c>
      <c r="O74" s="56">
        <f>C29*1+C29*(-I71)</f>
        <v>0</v>
      </c>
      <c r="P74" s="56">
        <f>D29*1+D29*(-J71)</f>
        <v>0</v>
      </c>
      <c r="Q74" s="124">
        <f>E29*1+E29*(-K71)</f>
        <v>0</v>
      </c>
    </row>
    <row r="75" spans="7:17" ht="12.75" hidden="1" customHeight="1" outlineLevel="1" x14ac:dyDescent="0.2">
      <c r="G75" s="52" t="str">
        <f>"      "&amp;Labels!C91</f>
        <v xml:space="preserve">      Total</v>
      </c>
      <c r="H75" s="64">
        <f>IF('(Other Variables)'!J383=0,0,1-Products!L12/'(Other Variables)'!J383)</f>
        <v>0</v>
      </c>
      <c r="I75" s="64">
        <f>IF('(Other Variables)'!K383=0,0,1-Products!M12/'(Other Variables)'!K383)</f>
        <v>0</v>
      </c>
      <c r="J75" s="64">
        <f>IF('(Other Variables)'!L383=0,0,1-Products!N12/'(Other Variables)'!L383)</f>
        <v>0</v>
      </c>
      <c r="K75" s="123">
        <f>IF('(Other Variables)'!M383=0,0,1-Products!O12/'(Other Variables)'!M383)</f>
        <v>0</v>
      </c>
      <c r="M75" s="52" t="str">
        <f>"      "&amp;Labels!C91</f>
        <v xml:space="preserve">      Total</v>
      </c>
      <c r="N75" s="53">
        <f>B21*1+B21*(-H48)</f>
        <v>0</v>
      </c>
      <c r="O75" s="53">
        <f>C21*1+C21*(-I48)</f>
        <v>0</v>
      </c>
      <c r="P75" s="53">
        <f>D21*1+D21*(-J48)</f>
        <v>0</v>
      </c>
      <c r="Q75" s="122">
        <f>E21*1+E21*(-K48)</f>
        <v>0</v>
      </c>
    </row>
    <row r="76" spans="7:17" ht="12.75" hidden="1" customHeight="1" outlineLevel="1" x14ac:dyDescent="0.2">
      <c r="G76" s="55" t="str">
        <f>"         "&amp;Labels!B100</f>
        <v xml:space="preserve">         East</v>
      </c>
      <c r="H76" s="66"/>
      <c r="I76" s="66"/>
      <c r="J76" s="66"/>
      <c r="K76" s="125"/>
      <c r="M76" s="55" t="str">
        <f>"         "&amp;Labels!B100</f>
        <v xml:space="preserve">         East</v>
      </c>
      <c r="N76" s="56"/>
      <c r="O76" s="56"/>
      <c r="P76" s="56"/>
      <c r="Q76" s="124"/>
    </row>
    <row r="77" spans="7:17" ht="12.75" hidden="1" customHeight="1" outlineLevel="1" x14ac:dyDescent="0.2">
      <c r="G77" s="55" t="str">
        <f>"            "&amp;Labels!B96</f>
        <v xml:space="preserve">            Direct</v>
      </c>
      <c r="H77" s="67">
        <f>IF('(Other Variables)'!J394=0,0,1-'Sales Summary'!J60/'(Other Variables)'!J394)</f>
        <v>0</v>
      </c>
      <c r="I77" s="67">
        <f>IF('(Other Variables)'!K394=0,0,1-'Sales Summary'!K60/'(Other Variables)'!K394)</f>
        <v>0</v>
      </c>
      <c r="J77" s="67">
        <f>IF('(Other Variables)'!L394=0,0,1-'Sales Summary'!L60/'(Other Variables)'!L394)</f>
        <v>0</v>
      </c>
      <c r="K77" s="127">
        <f>IF('(Other Variables)'!M394=0,0,1-'Sales Summary'!M60/'(Other Variables)'!M394)</f>
        <v>0</v>
      </c>
      <c r="M77" s="55" t="str">
        <f>"            "&amp;Labels!B96</f>
        <v xml:space="preserve">            Direct</v>
      </c>
      <c r="N77" s="71">
        <f>B31*1+B31*(-H77)</f>
        <v>0</v>
      </c>
      <c r="O77" s="71">
        <f>C31*1+C31*(-I77)</f>
        <v>0</v>
      </c>
      <c r="P77" s="71">
        <f>D31*1+D31*(-J77)</f>
        <v>0</v>
      </c>
      <c r="Q77" s="126">
        <f>E31*1+E31*(-K77)</f>
        <v>0</v>
      </c>
    </row>
    <row r="78" spans="7:17" ht="12.75" hidden="1" customHeight="1" outlineLevel="1" x14ac:dyDescent="0.2">
      <c r="G78" s="55" t="str">
        <f>"            "&amp;Labels!B97</f>
        <v xml:space="preserve">            Indirect</v>
      </c>
      <c r="H78" s="67">
        <f>IF('(Other Variables)'!J395=0,0,1-'Sales Summary'!J61/'(Other Variables)'!J395)</f>
        <v>0</v>
      </c>
      <c r="I78" s="67">
        <f>IF('(Other Variables)'!K395=0,0,1-'Sales Summary'!K61/'(Other Variables)'!K395)</f>
        <v>0</v>
      </c>
      <c r="J78" s="67">
        <f>IF('(Other Variables)'!L395=0,0,1-'Sales Summary'!L61/'(Other Variables)'!L395)</f>
        <v>0</v>
      </c>
      <c r="K78" s="127">
        <f>IF('(Other Variables)'!M395=0,0,1-'Sales Summary'!M61/'(Other Variables)'!M395)</f>
        <v>0</v>
      </c>
      <c r="M78" s="55" t="str">
        <f>"            "&amp;Labels!B97</f>
        <v xml:space="preserve">            Indirect</v>
      </c>
      <c r="N78" s="71">
        <f>B31*1+B31*(-H78)</f>
        <v>0</v>
      </c>
      <c r="O78" s="71">
        <f>C31*1+C31*(-I78)</f>
        <v>0</v>
      </c>
      <c r="P78" s="71">
        <f>D31*1+D31*(-J78)</f>
        <v>0</v>
      </c>
      <c r="Q78" s="126">
        <f>E31*1+E31*(-K78)</f>
        <v>0</v>
      </c>
    </row>
    <row r="79" spans="7:17" ht="12.75" hidden="1" customHeight="1" outlineLevel="1" x14ac:dyDescent="0.2">
      <c r="G79" s="55" t="str">
        <f>"            "&amp;Labels!C95</f>
        <v xml:space="preserve">            Total</v>
      </c>
      <c r="H79" s="66">
        <f>IF('(Other Variables)'!J393=0,0,1-Locations!L9/'(Other Variables)'!J393)</f>
        <v>0</v>
      </c>
      <c r="I79" s="66">
        <f>IF('(Other Variables)'!K393=0,0,1-Locations!M9/'(Other Variables)'!K393)</f>
        <v>0</v>
      </c>
      <c r="J79" s="66">
        <f>IF('(Other Variables)'!L393=0,0,1-Locations!N9/'(Other Variables)'!L393)</f>
        <v>0</v>
      </c>
      <c r="K79" s="125">
        <f>IF('(Other Variables)'!M393=0,0,1-Locations!O9/'(Other Variables)'!M393)</f>
        <v>0</v>
      </c>
      <c r="M79" s="55" t="str">
        <f>"            "&amp;Labels!C95</f>
        <v xml:space="preserve">            Total</v>
      </c>
      <c r="N79" s="56">
        <f>B31*1+B31*(-H79)</f>
        <v>0</v>
      </c>
      <c r="O79" s="56">
        <f>C31*1+C31*(-I79)</f>
        <v>0</v>
      </c>
      <c r="P79" s="56">
        <f>D31*1+D31*(-J79)</f>
        <v>0</v>
      </c>
      <c r="Q79" s="124">
        <f>E31*1+E31*(-K79)</f>
        <v>0</v>
      </c>
    </row>
    <row r="80" spans="7:17" ht="12.75" hidden="1" customHeight="1" outlineLevel="1" x14ac:dyDescent="0.2">
      <c r="G80" s="55" t="str">
        <f>"         "&amp;Labels!B101</f>
        <v xml:space="preserve">         West</v>
      </c>
      <c r="H80" s="66"/>
      <c r="I80" s="66"/>
      <c r="J80" s="66"/>
      <c r="K80" s="125"/>
      <c r="M80" s="55" t="str">
        <f>"         "&amp;Labels!B101</f>
        <v xml:space="preserve">         West</v>
      </c>
      <c r="N80" s="56"/>
      <c r="O80" s="56"/>
      <c r="P80" s="56"/>
      <c r="Q80" s="124"/>
    </row>
    <row r="81" spans="7:17" ht="12.75" hidden="1" customHeight="1" outlineLevel="1" x14ac:dyDescent="0.2">
      <c r="G81" s="55" t="str">
        <f>"            "&amp;Labels!B96</f>
        <v xml:space="preserve">            Direct</v>
      </c>
      <c r="H81" s="67">
        <f>IF('(Other Variables)'!J407=0,0,1-'Sales Summary'!J73/'(Other Variables)'!J407)</f>
        <v>0</v>
      </c>
      <c r="I81" s="67">
        <f>IF('(Other Variables)'!K407=0,0,1-'Sales Summary'!K73/'(Other Variables)'!K407)</f>
        <v>0</v>
      </c>
      <c r="J81" s="67">
        <f>IF('(Other Variables)'!L407=0,0,1-'Sales Summary'!L73/'(Other Variables)'!L407)</f>
        <v>0</v>
      </c>
      <c r="K81" s="127">
        <f>IF('(Other Variables)'!M407=0,0,1-'Sales Summary'!M73/'(Other Variables)'!M407)</f>
        <v>0</v>
      </c>
      <c r="M81" s="55" t="str">
        <f>"            "&amp;Labels!B96</f>
        <v xml:space="preserve">            Direct</v>
      </c>
      <c r="N81" s="71">
        <f>B32*1+B32*(-H81)</f>
        <v>0</v>
      </c>
      <c r="O81" s="71">
        <f>C32*1+C32*(-I81)</f>
        <v>0</v>
      </c>
      <c r="P81" s="71">
        <f>D32*1+D32*(-J81)</f>
        <v>0</v>
      </c>
      <c r="Q81" s="126">
        <f>E32*1+E32*(-K81)</f>
        <v>0</v>
      </c>
    </row>
    <row r="82" spans="7:17" ht="12.75" hidden="1" customHeight="1" outlineLevel="1" x14ac:dyDescent="0.2">
      <c r="G82" s="55" t="str">
        <f>"            "&amp;Labels!B97</f>
        <v xml:space="preserve">            Indirect</v>
      </c>
      <c r="H82" s="67">
        <f>IF('(Other Variables)'!J408=0,0,1-'Sales Summary'!J74/'(Other Variables)'!J408)</f>
        <v>0</v>
      </c>
      <c r="I82" s="67">
        <f>IF('(Other Variables)'!K408=0,0,1-'Sales Summary'!K74/'(Other Variables)'!K408)</f>
        <v>0</v>
      </c>
      <c r="J82" s="67">
        <f>IF('(Other Variables)'!L408=0,0,1-'Sales Summary'!L74/'(Other Variables)'!L408)</f>
        <v>0</v>
      </c>
      <c r="K82" s="127">
        <f>IF('(Other Variables)'!M408=0,0,1-'Sales Summary'!M74/'(Other Variables)'!M408)</f>
        <v>0</v>
      </c>
      <c r="M82" s="55" t="str">
        <f>"            "&amp;Labels!B97</f>
        <v xml:space="preserve">            Indirect</v>
      </c>
      <c r="N82" s="71">
        <f>B32*1+B32*(-H82)</f>
        <v>0</v>
      </c>
      <c r="O82" s="71">
        <f>C32*1+C32*(-I82)</f>
        <v>0</v>
      </c>
      <c r="P82" s="71">
        <f>D32*1+D32*(-J82)</f>
        <v>0</v>
      </c>
      <c r="Q82" s="126">
        <f>E32*1+E32*(-K82)</f>
        <v>0</v>
      </c>
    </row>
    <row r="83" spans="7:17" ht="12.75" hidden="1" customHeight="1" outlineLevel="1" x14ac:dyDescent="0.2">
      <c r="G83" s="55" t="str">
        <f>"            "&amp;Labels!C95</f>
        <v xml:space="preserve">            Total</v>
      </c>
      <c r="H83" s="66">
        <f>IF('(Other Variables)'!J406=0,0,1-Locations!L10/'(Other Variables)'!J406)</f>
        <v>0</v>
      </c>
      <c r="I83" s="66">
        <f>IF('(Other Variables)'!K406=0,0,1-Locations!M10/'(Other Variables)'!K406)</f>
        <v>0</v>
      </c>
      <c r="J83" s="66">
        <f>IF('(Other Variables)'!L406=0,0,1-Locations!N10/'(Other Variables)'!L406)</f>
        <v>0</v>
      </c>
      <c r="K83" s="125">
        <f>IF('(Other Variables)'!M406=0,0,1-Locations!O10/'(Other Variables)'!M406)</f>
        <v>0</v>
      </c>
      <c r="M83" s="55" t="str">
        <f>"            "&amp;Labels!C95</f>
        <v xml:space="preserve">            Total</v>
      </c>
      <c r="N83" s="56">
        <f>B32*1+B32*(-H83)</f>
        <v>0</v>
      </c>
      <c r="O83" s="56">
        <f>C32*1+C32*(-I83)</f>
        <v>0</v>
      </c>
      <c r="P83" s="56">
        <f>D32*1+D32*(-J83)</f>
        <v>0</v>
      </c>
      <c r="Q83" s="124">
        <f>E32*1+E32*(-K83)</f>
        <v>0</v>
      </c>
    </row>
    <row r="84" spans="7:17" ht="12.75" hidden="1" customHeight="1" outlineLevel="1" x14ac:dyDescent="0.2">
      <c r="G84" s="55" t="str">
        <f>"         "&amp;Labels!C99</f>
        <v xml:space="preserve">         Total</v>
      </c>
      <c r="H84" s="66">
        <f>IF('(Other Variables)'!J383=0,0,1-Products!L12/'(Other Variables)'!J383)</f>
        <v>0</v>
      </c>
      <c r="I84" s="66">
        <f>IF('(Other Variables)'!K383=0,0,1-Products!M12/'(Other Variables)'!K383)</f>
        <v>0</v>
      </c>
      <c r="J84" s="66">
        <f>IF('(Other Variables)'!L383=0,0,1-Products!N12/'(Other Variables)'!L383)</f>
        <v>0</v>
      </c>
      <c r="K84" s="125">
        <f>IF('(Other Variables)'!M383=0,0,1-Products!O12/'(Other Variables)'!M383)</f>
        <v>0</v>
      </c>
      <c r="M84" s="55" t="str">
        <f>"         "&amp;Labels!C99</f>
        <v xml:space="preserve">         Total</v>
      </c>
      <c r="N84" s="56">
        <f>B21*1+B21*(-H48)</f>
        <v>0</v>
      </c>
      <c r="O84" s="56">
        <f>C21*1+C21*(-I48)</f>
        <v>0</v>
      </c>
      <c r="P84" s="56">
        <f>D21*1+D21*(-J48)</f>
        <v>0</v>
      </c>
      <c r="Q84" s="124">
        <f>E21*1+E21*(-K48)</f>
        <v>0</v>
      </c>
    </row>
    <row r="85" spans="7:17" ht="12.75" hidden="1" customHeight="1" outlineLevel="1" x14ac:dyDescent="0.2">
      <c r="G85" s="55" t="str">
        <f>"            "&amp;Labels!B96</f>
        <v xml:space="preserve">            Direct</v>
      </c>
      <c r="H85" s="67">
        <f>IF('(Other Variables)'!J420=0,0,1-Industries!L9/'(Other Variables)'!J420)</f>
        <v>0</v>
      </c>
      <c r="I85" s="67">
        <f>IF('(Other Variables)'!K420=0,0,1-Industries!M9/'(Other Variables)'!K420)</f>
        <v>0</v>
      </c>
      <c r="J85" s="67">
        <f>IF('(Other Variables)'!L420=0,0,1-Industries!N9/'(Other Variables)'!L420)</f>
        <v>0</v>
      </c>
      <c r="K85" s="127">
        <f>IF('(Other Variables)'!M420=0,0,1-Industries!O9/'(Other Variables)'!M420)</f>
        <v>0</v>
      </c>
      <c r="M85" s="55" t="str">
        <f>"            "&amp;Labels!B96</f>
        <v xml:space="preserve">            Direct</v>
      </c>
      <c r="N85" s="71">
        <f>B21*1+B21*(-H85)</f>
        <v>0</v>
      </c>
      <c r="O85" s="71">
        <f>C21*1+C21*(-I85)</f>
        <v>0</v>
      </c>
      <c r="P85" s="71">
        <f>D21*1+D21*(-J85)</f>
        <v>0</v>
      </c>
      <c r="Q85" s="126">
        <f>E21*1+E21*(-K85)</f>
        <v>0</v>
      </c>
    </row>
    <row r="86" spans="7:17" ht="12.75" hidden="1" customHeight="1" outlineLevel="1" x14ac:dyDescent="0.2">
      <c r="G86" s="55" t="str">
        <f>"            "&amp;Labels!B97</f>
        <v xml:space="preserve">            Indirect</v>
      </c>
      <c r="H86" s="67">
        <f>IF('(Other Variables)'!J421=0,0,1-Industries!L10/'(Other Variables)'!J421)</f>
        <v>0</v>
      </c>
      <c r="I86" s="67">
        <f>IF('(Other Variables)'!K421=0,0,1-Industries!M10/'(Other Variables)'!K421)</f>
        <v>0</v>
      </c>
      <c r="J86" s="67">
        <f>IF('(Other Variables)'!L421=0,0,1-Industries!N10/'(Other Variables)'!L421)</f>
        <v>0</v>
      </c>
      <c r="K86" s="127">
        <f>IF('(Other Variables)'!M421=0,0,1-Industries!O10/'(Other Variables)'!M421)</f>
        <v>0</v>
      </c>
      <c r="M86" s="55" t="str">
        <f>"            "&amp;Labels!B97</f>
        <v xml:space="preserve">            Indirect</v>
      </c>
      <c r="N86" s="71">
        <f>B21*1+B21*(-H86)</f>
        <v>0</v>
      </c>
      <c r="O86" s="71">
        <f>C21*1+C21*(-I86)</f>
        <v>0</v>
      </c>
      <c r="P86" s="71">
        <f>D21*1+D21*(-J86)</f>
        <v>0</v>
      </c>
      <c r="Q86" s="126">
        <f>E21*1+E21*(-K86)</f>
        <v>0</v>
      </c>
    </row>
    <row r="87" spans="7:17" ht="12.75" hidden="1" customHeight="1" outlineLevel="1" x14ac:dyDescent="0.2">
      <c r="G87" s="59" t="str">
        <f>"            "&amp;Labels!C95</f>
        <v xml:space="preserve">            Total</v>
      </c>
      <c r="H87" s="69">
        <f>IF('(Other Variables)'!J383=0,0,1-Products!L12/'(Other Variables)'!J383)</f>
        <v>0</v>
      </c>
      <c r="I87" s="69">
        <f>IF('(Other Variables)'!K383=0,0,1-Products!M12/'(Other Variables)'!K383)</f>
        <v>0</v>
      </c>
      <c r="J87" s="69">
        <f>IF('(Other Variables)'!L383=0,0,1-Products!N12/'(Other Variables)'!L383)</f>
        <v>0</v>
      </c>
      <c r="K87" s="131">
        <f>IF('(Other Variables)'!M383=0,0,1-Products!O12/'(Other Variables)'!M383)</f>
        <v>0</v>
      </c>
      <c r="M87" s="59" t="str">
        <f>"            "&amp;Labels!C95</f>
        <v xml:space="preserve">            Total</v>
      </c>
      <c r="N87" s="60">
        <f>B21*1+B21*(-H48)</f>
        <v>0</v>
      </c>
      <c r="O87" s="60">
        <f>C21*1+C21*(-I48)</f>
        <v>0</v>
      </c>
      <c r="P87" s="60">
        <f>D21*1+D21*(-J48)</f>
        <v>0</v>
      </c>
      <c r="Q87" s="129">
        <f>E21*1+E21*(-K48)</f>
        <v>0</v>
      </c>
    </row>
    <row r="88" spans="7:17" ht="12.75" hidden="1" customHeight="1" outlineLevel="1" x14ac:dyDescent="0.2"/>
    <row r="89" spans="7:17" ht="12.75" hidden="1" customHeight="1" outlineLevel="1" collapsed="1" x14ac:dyDescent="0.2"/>
    <row r="90" spans="7:17" ht="12.75" customHeight="1" collapsed="1" x14ac:dyDescent="0.2"/>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K91"/>
  <sheetViews>
    <sheetView zoomScaleNormal="100" workbookViewId="0"/>
  </sheetViews>
  <sheetFormatPr defaultRowHeight="12.75" customHeight="1" outlineLevelRow="1" x14ac:dyDescent="0.2"/>
  <cols>
    <col min="1" max="6" width="12.42578125" customWidth="1"/>
    <col min="7" max="7" width="14.140625" customWidth="1"/>
    <col min="8" max="11" width="12.42578125" customWidth="1"/>
  </cols>
  <sheetData>
    <row r="1" spans="1:11" ht="15.75" customHeight="1" x14ac:dyDescent="0.2">
      <c r="A1" s="282" t="str">
        <f>"Sales Plan, "&amp;YEAR('(FnCalls 1)'!A18-1)</f>
        <v>Sales Plan, 2011</v>
      </c>
      <c r="B1" s="282"/>
      <c r="C1" s="282"/>
      <c r="D1" s="282"/>
    </row>
    <row r="2" spans="1:11" ht="15.75" customHeight="1" x14ac:dyDescent="0.2">
      <c r="A2" s="282" t="str">
        <f>'History Input'!F8</f>
        <v>ABC Corp.</v>
      </c>
      <c r="B2" s="282"/>
      <c r="C2" s="282"/>
      <c r="D2" s="282"/>
    </row>
    <row r="3" spans="1:11" ht="15.75" customHeight="1" x14ac:dyDescent="0.2">
      <c r="A3" s="282" t="str">
        <f>"Sales Plan"</f>
        <v>Sales Plan</v>
      </c>
      <c r="B3" s="282"/>
      <c r="C3" s="282"/>
      <c r="D3" s="282"/>
    </row>
    <row r="4" spans="1:11" ht="15.75" customHeight="1" x14ac:dyDescent="0.2">
      <c r="A4" s="282" t="str">
        <f>""</f>
        <v/>
      </c>
      <c r="B4" s="282"/>
      <c r="C4" s="282"/>
      <c r="D4" s="282"/>
    </row>
    <row r="5" spans="1:11" ht="12.75" customHeight="1" x14ac:dyDescent="0.2">
      <c r="A5" s="2" t="str">
        <f>"Sales Plan"</f>
        <v>Sales Plan</v>
      </c>
    </row>
    <row r="6" spans="1:11" ht="12.75" hidden="1" customHeight="1" outlineLevel="1" x14ac:dyDescent="0.2">
      <c r="A6" s="1" t="str">
        <f>" "</f>
        <v xml:space="preserve"> </v>
      </c>
    </row>
    <row r="7" spans="1:11" ht="12.75" hidden="1" customHeight="1" outlineLevel="1" x14ac:dyDescent="0.2">
      <c r="B7" s="9" t="str">
        <f>'(FnCalls 1)'!G14</f>
        <v>Q1 2011</v>
      </c>
      <c r="C7" s="10" t="str">
        <f>'(FnCalls 1)'!G15</f>
        <v>Q2 2011</v>
      </c>
      <c r="D7" s="10" t="str">
        <f>'(FnCalls 1)'!G16</f>
        <v>Q3 2011</v>
      </c>
      <c r="E7" s="11" t="str">
        <f>'(FnCalls 1)'!G17</f>
        <v>Q4 2011</v>
      </c>
      <c r="H7" s="9" t="str">
        <f>'(FnCalls 1)'!G14</f>
        <v>Q1 2011</v>
      </c>
      <c r="I7" s="10" t="str">
        <f>'(FnCalls 1)'!G15</f>
        <v>Q2 2011</v>
      </c>
      <c r="J7" s="10" t="str">
        <f>'(FnCalls 1)'!G16</f>
        <v>Q3 2011</v>
      </c>
      <c r="K7" s="11" t="str">
        <f>'(FnCalls 1)'!G17</f>
        <v>Q4 2011</v>
      </c>
    </row>
    <row r="8" spans="1:11" ht="12.75" hidden="1" customHeight="1" outlineLevel="1" x14ac:dyDescent="0.2">
      <c r="A8" s="49" t="str">
        <f>Labels!B46</f>
        <v>Revenue Plan</v>
      </c>
      <c r="B8" s="101"/>
      <c r="C8" s="101"/>
      <c r="D8" s="101"/>
      <c r="E8" s="102"/>
      <c r="G8" s="49" t="str">
        <f>Labels!B78</f>
        <v>Sales Units Plan</v>
      </c>
      <c r="H8" s="81"/>
      <c r="I8" s="81"/>
      <c r="J8" s="81"/>
      <c r="K8" s="132"/>
    </row>
    <row r="9" spans="1:11" ht="12.75" hidden="1" customHeight="1" outlineLevel="1" x14ac:dyDescent="0.2">
      <c r="A9" s="52" t="str">
        <f>"   "&amp;Labels!B111</f>
        <v xml:space="preserve">   Drill Press</v>
      </c>
      <c r="B9" s="133"/>
      <c r="C9" s="133"/>
      <c r="D9" s="133"/>
      <c r="E9" s="134"/>
      <c r="G9" s="52" t="str">
        <f>"   "&amp;Labels!B111</f>
        <v xml:space="preserve">   Drill Press</v>
      </c>
      <c r="H9" s="83"/>
      <c r="I9" s="83"/>
      <c r="J9" s="83"/>
      <c r="K9" s="135"/>
    </row>
    <row r="10" spans="1:11" ht="12.75" hidden="1" customHeight="1" outlineLevel="1" x14ac:dyDescent="0.2">
      <c r="A10" s="55" t="str">
        <f>"      "&amp;Labels!B100</f>
        <v xml:space="preserve">      East</v>
      </c>
      <c r="B10" s="136"/>
      <c r="C10" s="136"/>
      <c r="D10" s="136"/>
      <c r="E10" s="137"/>
      <c r="G10" s="55" t="str">
        <f>"      "&amp;Labels!B100</f>
        <v xml:space="preserve">      East</v>
      </c>
      <c r="H10" s="85"/>
      <c r="I10" s="85"/>
      <c r="J10" s="85"/>
      <c r="K10" s="138"/>
    </row>
    <row r="11" spans="1:11" ht="12.75" hidden="1" customHeight="1" outlineLevel="1" x14ac:dyDescent="0.2">
      <c r="A11" s="55" t="str">
        <f>"         "&amp;Labels!B92</f>
        <v xml:space="preserve">         Direct</v>
      </c>
      <c r="B11" s="136"/>
      <c r="C11" s="136"/>
      <c r="D11" s="136"/>
      <c r="E11" s="137"/>
      <c r="G11" s="55" t="str">
        <f>"         "&amp;Labels!B92</f>
        <v xml:space="preserve">         Direct</v>
      </c>
      <c r="H11" s="85"/>
      <c r="I11" s="85"/>
      <c r="J11" s="85"/>
      <c r="K11" s="138"/>
    </row>
    <row r="12" spans="1:11" ht="12.75" hidden="1" customHeight="1" outlineLevel="1" x14ac:dyDescent="0.2">
      <c r="A12" s="55" t="str">
        <f>"            "&amp;Labels!B96</f>
        <v xml:space="preserve">            Direct</v>
      </c>
      <c r="B12" s="109">
        <f>'Price Summary'!J45*H12</f>
        <v>0</v>
      </c>
      <c r="C12" s="109">
        <f>'Price Summary'!K45*I12</f>
        <v>0</v>
      </c>
      <c r="D12" s="109">
        <f>'Price Summary'!L45*J12</f>
        <v>0</v>
      </c>
      <c r="E12" s="110">
        <f>'Price Summary'!M45*K12</f>
        <v>0</v>
      </c>
      <c r="G12" s="55" t="str">
        <f>"            "&amp;Labels!B96</f>
        <v xml:space="preserve">            Direct</v>
      </c>
      <c r="H12" s="86">
        <f>'(Other Variables)'!B37*Targets!B19*Targets!B47*Targets!B27*Targets!B37*Targets!B56*Targets!B69*1*1*1*1*1</f>
        <v>0</v>
      </c>
      <c r="I12" s="86">
        <f>'(Other Variables)'!C37*Targets!C19*Targets!C47*Targets!C27*Targets!C37*Targets!C56*Targets!C69*1*1*1*1*1</f>
        <v>0</v>
      </c>
      <c r="J12" s="86">
        <f>'(Other Variables)'!D37*Targets!D19*Targets!D47*Targets!D27*Targets!D37*Targets!D56*Targets!D69*1*1*1*1*1</f>
        <v>0</v>
      </c>
      <c r="K12" s="139">
        <f>'(Other Variables)'!E37*Targets!E19*Targets!E47*Targets!E27*Targets!E37*Targets!E56*Targets!E69*1*1*1*1*1</f>
        <v>0</v>
      </c>
    </row>
    <row r="13" spans="1:11" ht="12.75" hidden="1" customHeight="1" outlineLevel="1" x14ac:dyDescent="0.2">
      <c r="A13" s="55" t="str">
        <f>"            "&amp;Labels!B97</f>
        <v xml:space="preserve">            Indirect</v>
      </c>
      <c r="B13" s="109">
        <f>'Price Summary'!J46*H13</f>
        <v>0</v>
      </c>
      <c r="C13" s="109">
        <f>'Price Summary'!K46*I13</f>
        <v>0</v>
      </c>
      <c r="D13" s="109">
        <f>'Price Summary'!L46*J13</f>
        <v>0</v>
      </c>
      <c r="E13" s="110">
        <f>'Price Summary'!M46*K13</f>
        <v>0</v>
      </c>
      <c r="G13" s="55" t="str">
        <f>"            "&amp;Labels!B97</f>
        <v xml:space="preserve">            Indirect</v>
      </c>
      <c r="H13" s="86">
        <f>'(Other Variables)'!B38*Targets!B19*Targets!B47*Targets!B27*Targets!B37*Targets!B57*Targets!B69*1*1*1*1*1</f>
        <v>0</v>
      </c>
      <c r="I13" s="86">
        <f>'(Other Variables)'!C38*Targets!C19*Targets!C47*Targets!C27*Targets!C37*Targets!C57*Targets!C69*1*1*1*1*1</f>
        <v>0</v>
      </c>
      <c r="J13" s="86">
        <f>'(Other Variables)'!D38*Targets!D19*Targets!D47*Targets!D27*Targets!D37*Targets!D57*Targets!D69*1*1*1*1*1</f>
        <v>0</v>
      </c>
      <c r="K13" s="139">
        <f>'(Other Variables)'!E38*Targets!E19*Targets!E47*Targets!E27*Targets!E37*Targets!E57*Targets!E69*1*1*1*1*1</f>
        <v>0</v>
      </c>
    </row>
    <row r="14" spans="1:11" ht="12.75" hidden="1" customHeight="1" outlineLevel="1" x14ac:dyDescent="0.2">
      <c r="A14" s="55" t="str">
        <f>"            "&amp;Labels!C95</f>
        <v xml:space="preserve">            Total</v>
      </c>
      <c r="B14" s="136">
        <f>SUM(B12:B13)</f>
        <v>0</v>
      </c>
      <c r="C14" s="136">
        <f>SUM(C12:C13)</f>
        <v>0</v>
      </c>
      <c r="D14" s="136">
        <f>SUM(D12:D13)</f>
        <v>0</v>
      </c>
      <c r="E14" s="137">
        <f>SUM(E12:E13)</f>
        <v>0</v>
      </c>
      <c r="G14" s="55" t="str">
        <f>"            "&amp;Labels!C95</f>
        <v xml:space="preserve">            Total</v>
      </c>
      <c r="H14" s="85">
        <f>SUM(H12:H13)</f>
        <v>0</v>
      </c>
      <c r="I14" s="85">
        <f>SUM(I12:I13)</f>
        <v>0</v>
      </c>
      <c r="J14" s="85">
        <f>SUM(J12:J13)</f>
        <v>0</v>
      </c>
      <c r="K14" s="138">
        <f>SUM(K12:K13)</f>
        <v>0</v>
      </c>
    </row>
    <row r="15" spans="1:11" ht="12.75" hidden="1" customHeight="1" outlineLevel="1" x14ac:dyDescent="0.2">
      <c r="A15" s="55" t="str">
        <f>"         "&amp;Labels!B93</f>
        <v xml:space="preserve">         Indirect</v>
      </c>
      <c r="B15" s="136"/>
      <c r="C15" s="136"/>
      <c r="D15" s="136"/>
      <c r="E15" s="137"/>
      <c r="G15" s="55" t="str">
        <f>"         "&amp;Labels!B93</f>
        <v xml:space="preserve">         Indirect</v>
      </c>
      <c r="H15" s="85"/>
      <c r="I15" s="85"/>
      <c r="J15" s="85"/>
      <c r="K15" s="138"/>
    </row>
    <row r="16" spans="1:11" ht="12.75" hidden="1" customHeight="1" outlineLevel="1" x14ac:dyDescent="0.2">
      <c r="A16" s="55" t="str">
        <f>"            "&amp;Labels!B96</f>
        <v xml:space="preserve">            Direct</v>
      </c>
      <c r="B16" s="109">
        <f>'Price Summary'!J58*H16</f>
        <v>0</v>
      </c>
      <c r="C16" s="109">
        <f>'Price Summary'!K58*I16</f>
        <v>0</v>
      </c>
      <c r="D16" s="109">
        <f>'Price Summary'!L58*J16</f>
        <v>0</v>
      </c>
      <c r="E16" s="110">
        <f>'Price Summary'!M58*K16</f>
        <v>0</v>
      </c>
      <c r="G16" s="55" t="str">
        <f>"            "&amp;Labels!B96</f>
        <v xml:space="preserve">            Direct</v>
      </c>
      <c r="H16" s="86">
        <f>'(Other Variables)'!B41*Targets!B19*Targets!B47*Targets!B27*Targets!B38*Targets!B56*Targets!B69*1*1*1*1*1</f>
        <v>0</v>
      </c>
      <c r="I16" s="86">
        <f>'(Other Variables)'!C41*Targets!C19*Targets!C47*Targets!C27*Targets!C38*Targets!C56*Targets!C69*1*1*1*1*1</f>
        <v>0</v>
      </c>
      <c r="J16" s="86">
        <f>'(Other Variables)'!D41*Targets!D19*Targets!D47*Targets!D27*Targets!D38*Targets!D56*Targets!D69*1*1*1*1*1</f>
        <v>0</v>
      </c>
      <c r="K16" s="139">
        <f>'(Other Variables)'!E41*Targets!E19*Targets!E47*Targets!E27*Targets!E38*Targets!E56*Targets!E69*1*1*1*1*1</f>
        <v>0</v>
      </c>
    </row>
    <row r="17" spans="1:11" ht="12.75" hidden="1" customHeight="1" outlineLevel="1" x14ac:dyDescent="0.2">
      <c r="A17" s="55" t="str">
        <f>"            "&amp;Labels!B97</f>
        <v xml:space="preserve">            Indirect</v>
      </c>
      <c r="B17" s="109">
        <f>'Price Summary'!J59*H17</f>
        <v>0</v>
      </c>
      <c r="C17" s="109">
        <f>'Price Summary'!K59*I17</f>
        <v>0</v>
      </c>
      <c r="D17" s="109">
        <f>'Price Summary'!L59*J17</f>
        <v>0</v>
      </c>
      <c r="E17" s="110">
        <f>'Price Summary'!M59*K17</f>
        <v>0</v>
      </c>
      <c r="G17" s="55" t="str">
        <f>"            "&amp;Labels!B97</f>
        <v xml:space="preserve">            Indirect</v>
      </c>
      <c r="H17" s="86">
        <f>'(Other Variables)'!B42*Targets!B19*Targets!B47*Targets!B27*Targets!B38*Targets!B57*Targets!B69*1*1*1*1*1</f>
        <v>0</v>
      </c>
      <c r="I17" s="86">
        <f>'(Other Variables)'!C42*Targets!C19*Targets!C47*Targets!C27*Targets!C38*Targets!C57*Targets!C69*1*1*1*1*1</f>
        <v>0</v>
      </c>
      <c r="J17" s="86">
        <f>'(Other Variables)'!D42*Targets!D19*Targets!D47*Targets!D27*Targets!D38*Targets!D57*Targets!D69*1*1*1*1*1</f>
        <v>0</v>
      </c>
      <c r="K17" s="139">
        <f>'(Other Variables)'!E42*Targets!E19*Targets!E47*Targets!E27*Targets!E38*Targets!E57*Targets!E69*1*1*1*1*1</f>
        <v>0</v>
      </c>
    </row>
    <row r="18" spans="1:11" ht="12.75" hidden="1" customHeight="1" outlineLevel="1" x14ac:dyDescent="0.2">
      <c r="A18" s="55" t="str">
        <f>"            "&amp;Labels!C95</f>
        <v xml:space="preserve">            Total</v>
      </c>
      <c r="B18" s="136">
        <f>SUM(B16:B17)</f>
        <v>0</v>
      </c>
      <c r="C18" s="136">
        <f>SUM(C16:C17)</f>
        <v>0</v>
      </c>
      <c r="D18" s="136">
        <f>SUM(D16:D17)</f>
        <v>0</v>
      </c>
      <c r="E18" s="137">
        <f>SUM(E16:E17)</f>
        <v>0</v>
      </c>
      <c r="G18" s="55" t="str">
        <f>"            "&amp;Labels!C95</f>
        <v xml:space="preserve">            Total</v>
      </c>
      <c r="H18" s="85">
        <f>SUM(H16:H17)</f>
        <v>0</v>
      </c>
      <c r="I18" s="85">
        <f>SUM(I16:I17)</f>
        <v>0</v>
      </c>
      <c r="J18" s="85">
        <f>SUM(J16:J17)</f>
        <v>0</v>
      </c>
      <c r="K18" s="138">
        <f>SUM(K16:K17)</f>
        <v>0</v>
      </c>
    </row>
    <row r="19" spans="1:11" ht="12.75" hidden="1" customHeight="1" outlineLevel="1" x14ac:dyDescent="0.2">
      <c r="A19" s="55" t="str">
        <f>"         "&amp;Labels!C91</f>
        <v xml:space="preserve">         Total</v>
      </c>
      <c r="B19" s="136">
        <f>SUM(B14,B18)</f>
        <v>0</v>
      </c>
      <c r="C19" s="136">
        <f>SUM(C14,C18)</f>
        <v>0</v>
      </c>
      <c r="D19" s="136">
        <f>SUM(D14,D18)</f>
        <v>0</v>
      </c>
      <c r="E19" s="137">
        <f>SUM(E14,E18)</f>
        <v>0</v>
      </c>
      <c r="G19" s="55" t="str">
        <f>"         "&amp;Labels!C91</f>
        <v xml:space="preserve">         Total</v>
      </c>
      <c r="H19" s="85">
        <f>SUM(H14,H18)</f>
        <v>0</v>
      </c>
      <c r="I19" s="85">
        <f>SUM(I14,I18)</f>
        <v>0</v>
      </c>
      <c r="J19" s="85">
        <f>SUM(J14,J18)</f>
        <v>0</v>
      </c>
      <c r="K19" s="138">
        <f>SUM(K14,K18)</f>
        <v>0</v>
      </c>
    </row>
    <row r="20" spans="1:11" ht="12.75" hidden="1" customHeight="1" outlineLevel="1" x14ac:dyDescent="0.2">
      <c r="A20" s="55" t="str">
        <f>"            "&amp;Labels!B96</f>
        <v xml:space="preserve">            Direct</v>
      </c>
      <c r="B20" s="109">
        <f t="shared" ref="B20:E22" si="0">SUM(B12,B16)</f>
        <v>0</v>
      </c>
      <c r="C20" s="109">
        <f t="shared" si="0"/>
        <v>0</v>
      </c>
      <c r="D20" s="109">
        <f t="shared" si="0"/>
        <v>0</v>
      </c>
      <c r="E20" s="110">
        <f t="shared" si="0"/>
        <v>0</v>
      </c>
      <c r="G20" s="55" t="str">
        <f>"            "&amp;Labels!B96</f>
        <v xml:space="preserve">            Direct</v>
      </c>
      <c r="H20" s="86">
        <f t="shared" ref="H20:K22" si="1">SUM(H12,H16)</f>
        <v>0</v>
      </c>
      <c r="I20" s="86">
        <f t="shared" si="1"/>
        <v>0</v>
      </c>
      <c r="J20" s="86">
        <f t="shared" si="1"/>
        <v>0</v>
      </c>
      <c r="K20" s="139">
        <f t="shared" si="1"/>
        <v>0</v>
      </c>
    </row>
    <row r="21" spans="1:11" ht="12.75" hidden="1" customHeight="1" outlineLevel="1" x14ac:dyDescent="0.2">
      <c r="A21" s="55" t="str">
        <f>"            "&amp;Labels!B97</f>
        <v xml:space="preserve">            Indirect</v>
      </c>
      <c r="B21" s="109">
        <f t="shared" si="0"/>
        <v>0</v>
      </c>
      <c r="C21" s="109">
        <f t="shared" si="0"/>
        <v>0</v>
      </c>
      <c r="D21" s="109">
        <f t="shared" si="0"/>
        <v>0</v>
      </c>
      <c r="E21" s="110">
        <f t="shared" si="0"/>
        <v>0</v>
      </c>
      <c r="G21" s="55" t="str">
        <f>"            "&amp;Labels!B97</f>
        <v xml:space="preserve">            Indirect</v>
      </c>
      <c r="H21" s="86">
        <f t="shared" si="1"/>
        <v>0</v>
      </c>
      <c r="I21" s="86">
        <f t="shared" si="1"/>
        <v>0</v>
      </c>
      <c r="J21" s="86">
        <f t="shared" si="1"/>
        <v>0</v>
      </c>
      <c r="K21" s="139">
        <f t="shared" si="1"/>
        <v>0</v>
      </c>
    </row>
    <row r="22" spans="1:11" ht="12.75" hidden="1" customHeight="1" outlineLevel="1" x14ac:dyDescent="0.2">
      <c r="A22" s="55" t="str">
        <f>"            "&amp;Labels!C95</f>
        <v xml:space="preserve">            Total</v>
      </c>
      <c r="B22" s="136">
        <f t="shared" si="0"/>
        <v>0</v>
      </c>
      <c r="C22" s="136">
        <f t="shared" si="0"/>
        <v>0</v>
      </c>
      <c r="D22" s="136">
        <f t="shared" si="0"/>
        <v>0</v>
      </c>
      <c r="E22" s="137">
        <f t="shared" si="0"/>
        <v>0</v>
      </c>
      <c r="G22" s="55" t="str">
        <f>"            "&amp;Labels!C95</f>
        <v xml:space="preserve">            Total</v>
      </c>
      <c r="H22" s="85">
        <f t="shared" si="1"/>
        <v>0</v>
      </c>
      <c r="I22" s="85">
        <f t="shared" si="1"/>
        <v>0</v>
      </c>
      <c r="J22" s="85">
        <f t="shared" si="1"/>
        <v>0</v>
      </c>
      <c r="K22" s="138">
        <f t="shared" si="1"/>
        <v>0</v>
      </c>
    </row>
    <row r="23" spans="1:11" ht="12.75" hidden="1" customHeight="1" outlineLevel="1" x14ac:dyDescent="0.2">
      <c r="A23" s="55" t="str">
        <f>"      "&amp;Labels!B101</f>
        <v xml:space="preserve">      West</v>
      </c>
      <c r="B23" s="136"/>
      <c r="C23" s="136"/>
      <c r="D23" s="136"/>
      <c r="E23" s="137"/>
      <c r="G23" s="55" t="str">
        <f>"      "&amp;Labels!B101</f>
        <v xml:space="preserve">      West</v>
      </c>
      <c r="H23" s="85"/>
      <c r="I23" s="85"/>
      <c r="J23" s="85"/>
      <c r="K23" s="138"/>
    </row>
    <row r="24" spans="1:11" ht="12.75" hidden="1" customHeight="1" outlineLevel="1" x14ac:dyDescent="0.2">
      <c r="A24" s="55" t="str">
        <f>"         "&amp;Labels!B92</f>
        <v xml:space="preserve">         Direct</v>
      </c>
      <c r="B24" s="136"/>
      <c r="C24" s="136"/>
      <c r="D24" s="136"/>
      <c r="E24" s="137"/>
      <c r="G24" s="55" t="str">
        <f>"         "&amp;Labels!B92</f>
        <v xml:space="preserve">         Direct</v>
      </c>
      <c r="H24" s="85"/>
      <c r="I24" s="85"/>
      <c r="J24" s="85"/>
      <c r="K24" s="138"/>
    </row>
    <row r="25" spans="1:11" ht="12.75" hidden="1" customHeight="1" outlineLevel="1" x14ac:dyDescent="0.2">
      <c r="A25" s="55" t="str">
        <f>"            "&amp;Labels!B96</f>
        <v xml:space="preserve">            Direct</v>
      </c>
      <c r="B25" s="109">
        <f>'Price Summary'!J49*H25</f>
        <v>0</v>
      </c>
      <c r="C25" s="109">
        <f>'Price Summary'!K49*I25</f>
        <v>0</v>
      </c>
      <c r="D25" s="109">
        <f>'Price Summary'!L49*J25</f>
        <v>0</v>
      </c>
      <c r="E25" s="110">
        <f>'Price Summary'!M49*K25</f>
        <v>0</v>
      </c>
      <c r="G25" s="55" t="str">
        <f>"            "&amp;Labels!B96</f>
        <v xml:space="preserve">            Direct</v>
      </c>
      <c r="H25" s="86">
        <f>'(Other Variables)'!B50*Targets!B19*Targets!B47*Targets!B28*Targets!B37*Targets!B56*Targets!B72*1*1*1*1*1</f>
        <v>0</v>
      </c>
      <c r="I25" s="86">
        <f>'(Other Variables)'!C50*Targets!C19*Targets!C47*Targets!C28*Targets!C37*Targets!C56*Targets!C72*1*1*1*1*1</f>
        <v>0</v>
      </c>
      <c r="J25" s="86">
        <f>'(Other Variables)'!D50*Targets!D19*Targets!D47*Targets!D28*Targets!D37*Targets!D56*Targets!D72*1*1*1*1*1</f>
        <v>0</v>
      </c>
      <c r="K25" s="139">
        <f>'(Other Variables)'!E50*Targets!E19*Targets!E47*Targets!E28*Targets!E37*Targets!E56*Targets!E72*1*1*1*1*1</f>
        <v>0</v>
      </c>
    </row>
    <row r="26" spans="1:11" ht="12.75" hidden="1" customHeight="1" outlineLevel="1" x14ac:dyDescent="0.2">
      <c r="A26" s="55" t="str">
        <f>"            "&amp;Labels!B97</f>
        <v xml:space="preserve">            Indirect</v>
      </c>
      <c r="B26" s="109">
        <f>'Price Summary'!J50*H26</f>
        <v>0</v>
      </c>
      <c r="C26" s="109">
        <f>'Price Summary'!K50*I26</f>
        <v>0</v>
      </c>
      <c r="D26" s="109">
        <f>'Price Summary'!L50*J26</f>
        <v>0</v>
      </c>
      <c r="E26" s="110">
        <f>'Price Summary'!M50*K26</f>
        <v>0</v>
      </c>
      <c r="G26" s="55" t="str">
        <f>"            "&amp;Labels!B97</f>
        <v xml:space="preserve">            Indirect</v>
      </c>
      <c r="H26" s="86">
        <f>'(Other Variables)'!B51*Targets!B19*Targets!B47*Targets!B28*Targets!B37*Targets!B57*Targets!B72*1*1*1*1*1</f>
        <v>0</v>
      </c>
      <c r="I26" s="86">
        <f>'(Other Variables)'!C51*Targets!C19*Targets!C47*Targets!C28*Targets!C37*Targets!C57*Targets!C72*1*1*1*1*1</f>
        <v>0</v>
      </c>
      <c r="J26" s="86">
        <f>'(Other Variables)'!D51*Targets!D19*Targets!D47*Targets!D28*Targets!D37*Targets!D57*Targets!D72*1*1*1*1*1</f>
        <v>0</v>
      </c>
      <c r="K26" s="139">
        <f>'(Other Variables)'!E51*Targets!E19*Targets!E47*Targets!E28*Targets!E37*Targets!E57*Targets!E72*1*1*1*1*1</f>
        <v>0</v>
      </c>
    </row>
    <row r="27" spans="1:11" ht="12.75" hidden="1" customHeight="1" outlineLevel="1" x14ac:dyDescent="0.2">
      <c r="A27" s="55" t="str">
        <f>"            "&amp;Labels!C95</f>
        <v xml:space="preserve">            Total</v>
      </c>
      <c r="B27" s="136">
        <f>SUM(B25:B26)</f>
        <v>0</v>
      </c>
      <c r="C27" s="136">
        <f>SUM(C25:C26)</f>
        <v>0</v>
      </c>
      <c r="D27" s="136">
        <f>SUM(D25:D26)</f>
        <v>0</v>
      </c>
      <c r="E27" s="137">
        <f>SUM(E25:E26)</f>
        <v>0</v>
      </c>
      <c r="G27" s="55" t="str">
        <f>"            "&amp;Labels!C95</f>
        <v xml:space="preserve">            Total</v>
      </c>
      <c r="H27" s="85">
        <f>SUM(H25:H26)</f>
        <v>0</v>
      </c>
      <c r="I27" s="85">
        <f>SUM(I25:I26)</f>
        <v>0</v>
      </c>
      <c r="J27" s="85">
        <f>SUM(J25:J26)</f>
        <v>0</v>
      </c>
      <c r="K27" s="138">
        <f>SUM(K25:K26)</f>
        <v>0</v>
      </c>
    </row>
    <row r="28" spans="1:11" ht="12.75" hidden="1" customHeight="1" outlineLevel="1" x14ac:dyDescent="0.2">
      <c r="A28" s="55" t="str">
        <f>"         "&amp;Labels!B93</f>
        <v xml:space="preserve">         Indirect</v>
      </c>
      <c r="B28" s="136"/>
      <c r="C28" s="136"/>
      <c r="D28" s="136"/>
      <c r="E28" s="137"/>
      <c r="G28" s="55" t="str">
        <f>"         "&amp;Labels!B93</f>
        <v xml:space="preserve">         Indirect</v>
      </c>
      <c r="H28" s="85"/>
      <c r="I28" s="85"/>
      <c r="J28" s="85"/>
      <c r="K28" s="138"/>
    </row>
    <row r="29" spans="1:11" ht="12.75" hidden="1" customHeight="1" outlineLevel="1" x14ac:dyDescent="0.2">
      <c r="A29" s="55" t="str">
        <f>"            "&amp;Labels!B96</f>
        <v xml:space="preserve">            Direct</v>
      </c>
      <c r="B29" s="109">
        <f>'Price Summary'!J62*H29</f>
        <v>0</v>
      </c>
      <c r="C29" s="109">
        <f>'Price Summary'!K62*I29</f>
        <v>0</v>
      </c>
      <c r="D29" s="109">
        <f>'Price Summary'!L62*J29</f>
        <v>0</v>
      </c>
      <c r="E29" s="110">
        <f>'Price Summary'!M62*K29</f>
        <v>0</v>
      </c>
      <c r="G29" s="55" t="str">
        <f>"            "&amp;Labels!B96</f>
        <v xml:space="preserve">            Direct</v>
      </c>
      <c r="H29" s="86">
        <f>'(Other Variables)'!B54*Targets!B19*Targets!B47*Targets!B28*Targets!B38*Targets!B56*Targets!B72*1*1*1*1*1</f>
        <v>0</v>
      </c>
      <c r="I29" s="86">
        <f>'(Other Variables)'!C54*Targets!C19*Targets!C47*Targets!C28*Targets!C38*Targets!C56*Targets!C72*1*1*1*1*1</f>
        <v>0</v>
      </c>
      <c r="J29" s="86">
        <f>'(Other Variables)'!D54*Targets!D19*Targets!D47*Targets!D28*Targets!D38*Targets!D56*Targets!D72*1*1*1*1*1</f>
        <v>0</v>
      </c>
      <c r="K29" s="139">
        <f>'(Other Variables)'!E54*Targets!E19*Targets!E47*Targets!E28*Targets!E38*Targets!E56*Targets!E72*1*1*1*1*1</f>
        <v>0</v>
      </c>
    </row>
    <row r="30" spans="1:11" ht="12.75" hidden="1" customHeight="1" outlineLevel="1" x14ac:dyDescent="0.2">
      <c r="A30" s="55" t="str">
        <f>"            "&amp;Labels!B97</f>
        <v xml:space="preserve">            Indirect</v>
      </c>
      <c r="B30" s="109">
        <f>'Price Summary'!J63*H30</f>
        <v>0</v>
      </c>
      <c r="C30" s="109">
        <f>'Price Summary'!K63*I30</f>
        <v>0</v>
      </c>
      <c r="D30" s="109">
        <f>'Price Summary'!L63*J30</f>
        <v>0</v>
      </c>
      <c r="E30" s="110">
        <f>'Price Summary'!M63*K30</f>
        <v>0</v>
      </c>
      <c r="G30" s="55" t="str">
        <f>"            "&amp;Labels!B97</f>
        <v xml:space="preserve">            Indirect</v>
      </c>
      <c r="H30" s="86">
        <f>'(Other Variables)'!B55*Targets!B19*Targets!B47*Targets!B28*Targets!B38*Targets!B57*Targets!B72*1*1*1*1*1</f>
        <v>0</v>
      </c>
      <c r="I30" s="86">
        <f>'(Other Variables)'!C55*Targets!C19*Targets!C47*Targets!C28*Targets!C38*Targets!C57*Targets!C72*1*1*1*1*1</f>
        <v>0</v>
      </c>
      <c r="J30" s="86">
        <f>'(Other Variables)'!D55*Targets!D19*Targets!D47*Targets!D28*Targets!D38*Targets!D57*Targets!D72*1*1*1*1*1</f>
        <v>0</v>
      </c>
      <c r="K30" s="139">
        <f>'(Other Variables)'!E55*Targets!E19*Targets!E47*Targets!E28*Targets!E38*Targets!E57*Targets!E72*1*1*1*1*1</f>
        <v>0</v>
      </c>
    </row>
    <row r="31" spans="1:11" ht="12.75" hidden="1" customHeight="1" outlineLevel="1" x14ac:dyDescent="0.2">
      <c r="A31" s="55" t="str">
        <f>"            "&amp;Labels!C95</f>
        <v xml:space="preserve">            Total</v>
      </c>
      <c r="B31" s="136">
        <f>SUM(B29:B30)</f>
        <v>0</v>
      </c>
      <c r="C31" s="136">
        <f>SUM(C29:C30)</f>
        <v>0</v>
      </c>
      <c r="D31" s="136">
        <f>SUM(D29:D30)</f>
        <v>0</v>
      </c>
      <c r="E31" s="137">
        <f>SUM(E29:E30)</f>
        <v>0</v>
      </c>
      <c r="G31" s="55" t="str">
        <f>"            "&amp;Labels!C95</f>
        <v xml:space="preserve">            Total</v>
      </c>
      <c r="H31" s="85">
        <f>SUM(H29:H30)</f>
        <v>0</v>
      </c>
      <c r="I31" s="85">
        <f>SUM(I29:I30)</f>
        <v>0</v>
      </c>
      <c r="J31" s="85">
        <f>SUM(J29:J30)</f>
        <v>0</v>
      </c>
      <c r="K31" s="138">
        <f>SUM(K29:K30)</f>
        <v>0</v>
      </c>
    </row>
    <row r="32" spans="1:11" ht="12.75" hidden="1" customHeight="1" outlineLevel="1" x14ac:dyDescent="0.2">
      <c r="A32" s="55" t="str">
        <f>"         "&amp;Labels!C91</f>
        <v xml:space="preserve">         Total</v>
      </c>
      <c r="B32" s="136">
        <f>SUM(B27,B31)</f>
        <v>0</v>
      </c>
      <c r="C32" s="136">
        <f>SUM(C27,C31)</f>
        <v>0</v>
      </c>
      <c r="D32" s="136">
        <f>SUM(D27,D31)</f>
        <v>0</v>
      </c>
      <c r="E32" s="137">
        <f>SUM(E27,E31)</f>
        <v>0</v>
      </c>
      <c r="G32" s="55" t="str">
        <f>"         "&amp;Labels!C91</f>
        <v xml:space="preserve">         Total</v>
      </c>
      <c r="H32" s="85">
        <f>SUM(H27,H31)</f>
        <v>0</v>
      </c>
      <c r="I32" s="85">
        <f>SUM(I27,I31)</f>
        <v>0</v>
      </c>
      <c r="J32" s="85">
        <f>SUM(J27,J31)</f>
        <v>0</v>
      </c>
      <c r="K32" s="138">
        <f>SUM(K27,K31)</f>
        <v>0</v>
      </c>
    </row>
    <row r="33" spans="1:11" ht="12.75" hidden="1" customHeight="1" outlineLevel="1" x14ac:dyDescent="0.2">
      <c r="A33" s="55" t="str">
        <f>"            "&amp;Labels!B96</f>
        <v xml:space="preserve">            Direct</v>
      </c>
      <c r="B33" s="109">
        <f t="shared" ref="B33:E35" si="2">SUM(B25,B29)</f>
        <v>0</v>
      </c>
      <c r="C33" s="109">
        <f t="shared" si="2"/>
        <v>0</v>
      </c>
      <c r="D33" s="109">
        <f t="shared" si="2"/>
        <v>0</v>
      </c>
      <c r="E33" s="110">
        <f t="shared" si="2"/>
        <v>0</v>
      </c>
      <c r="G33" s="55" t="str">
        <f>"            "&amp;Labels!B96</f>
        <v xml:space="preserve">            Direct</v>
      </c>
      <c r="H33" s="86">
        <f t="shared" ref="H33:K35" si="3">SUM(H25,H29)</f>
        <v>0</v>
      </c>
      <c r="I33" s="86">
        <f t="shared" si="3"/>
        <v>0</v>
      </c>
      <c r="J33" s="86">
        <f t="shared" si="3"/>
        <v>0</v>
      </c>
      <c r="K33" s="139">
        <f t="shared" si="3"/>
        <v>0</v>
      </c>
    </row>
    <row r="34" spans="1:11" ht="12.75" hidden="1" customHeight="1" outlineLevel="1" x14ac:dyDescent="0.2">
      <c r="A34" s="55" t="str">
        <f>"            "&amp;Labels!B97</f>
        <v xml:space="preserve">            Indirect</v>
      </c>
      <c r="B34" s="109">
        <f t="shared" si="2"/>
        <v>0</v>
      </c>
      <c r="C34" s="109">
        <f t="shared" si="2"/>
        <v>0</v>
      </c>
      <c r="D34" s="109">
        <f t="shared" si="2"/>
        <v>0</v>
      </c>
      <c r="E34" s="110">
        <f t="shared" si="2"/>
        <v>0</v>
      </c>
      <c r="G34" s="55" t="str">
        <f>"            "&amp;Labels!B97</f>
        <v xml:space="preserve">            Indirect</v>
      </c>
      <c r="H34" s="86">
        <f t="shared" si="3"/>
        <v>0</v>
      </c>
      <c r="I34" s="86">
        <f t="shared" si="3"/>
        <v>0</v>
      </c>
      <c r="J34" s="86">
        <f t="shared" si="3"/>
        <v>0</v>
      </c>
      <c r="K34" s="139">
        <f t="shared" si="3"/>
        <v>0</v>
      </c>
    </row>
    <row r="35" spans="1:11" ht="12.75" hidden="1" customHeight="1" outlineLevel="1" x14ac:dyDescent="0.2">
      <c r="A35" s="55" t="str">
        <f>"            "&amp;Labels!C95</f>
        <v xml:space="preserve">            Total</v>
      </c>
      <c r="B35" s="136">
        <f t="shared" si="2"/>
        <v>0</v>
      </c>
      <c r="C35" s="136">
        <f t="shared" si="2"/>
        <v>0</v>
      </c>
      <c r="D35" s="136">
        <f t="shared" si="2"/>
        <v>0</v>
      </c>
      <c r="E35" s="137">
        <f t="shared" si="2"/>
        <v>0</v>
      </c>
      <c r="G35" s="55" t="str">
        <f>"            "&amp;Labels!C95</f>
        <v xml:space="preserve">            Total</v>
      </c>
      <c r="H35" s="85">
        <f t="shared" si="3"/>
        <v>0</v>
      </c>
      <c r="I35" s="85">
        <f t="shared" si="3"/>
        <v>0</v>
      </c>
      <c r="J35" s="85">
        <f t="shared" si="3"/>
        <v>0</v>
      </c>
      <c r="K35" s="138">
        <f t="shared" si="3"/>
        <v>0</v>
      </c>
    </row>
    <row r="36" spans="1:11" ht="12.75" hidden="1" customHeight="1" outlineLevel="1" x14ac:dyDescent="0.2">
      <c r="A36" s="52" t="str">
        <f>"      "&amp;Labels!C99</f>
        <v xml:space="preserve">      Total</v>
      </c>
      <c r="B36" s="133">
        <f>SUM(B19,B32)</f>
        <v>0</v>
      </c>
      <c r="C36" s="133">
        <f>SUM(C19,C32)</f>
        <v>0</v>
      </c>
      <c r="D36" s="133">
        <f>SUM(D19,D32)</f>
        <v>0</v>
      </c>
      <c r="E36" s="134">
        <f>SUM(E19,E32)</f>
        <v>0</v>
      </c>
      <c r="G36" s="52" t="str">
        <f>"      "&amp;Labels!C99</f>
        <v xml:space="preserve">      Total</v>
      </c>
      <c r="H36" s="83">
        <f>SUM(H40,H44)</f>
        <v>0</v>
      </c>
      <c r="I36" s="83">
        <f>SUM(I40,I44)</f>
        <v>0</v>
      </c>
      <c r="J36" s="83">
        <f>SUM(J40,J44)</f>
        <v>0</v>
      </c>
      <c r="K36" s="135">
        <f>SUM(K40,K44)</f>
        <v>0</v>
      </c>
    </row>
    <row r="37" spans="1:11" ht="12.75" hidden="1" customHeight="1" outlineLevel="1" x14ac:dyDescent="0.2">
      <c r="A37" s="55" t="str">
        <f>"         "&amp;Labels!B92</f>
        <v xml:space="preserve">         Direct</v>
      </c>
      <c r="B37" s="136"/>
      <c r="C37" s="136"/>
      <c r="D37" s="136"/>
      <c r="E37" s="137"/>
      <c r="G37" s="55" t="str">
        <f>"         "&amp;Labels!B92</f>
        <v xml:space="preserve">         Direct</v>
      </c>
      <c r="H37" s="85"/>
      <c r="I37" s="85"/>
      <c r="J37" s="85"/>
      <c r="K37" s="138"/>
    </row>
    <row r="38" spans="1:11" ht="12.75" hidden="1" customHeight="1" outlineLevel="1" x14ac:dyDescent="0.2">
      <c r="A38" s="55" t="str">
        <f>"            "&amp;Labels!B96</f>
        <v xml:space="preserve">            Direct</v>
      </c>
      <c r="B38" s="109">
        <f t="shared" ref="B38:E40" si="4">SUM(B12,B25)</f>
        <v>0</v>
      </c>
      <c r="C38" s="109">
        <f t="shared" si="4"/>
        <v>0</v>
      </c>
      <c r="D38" s="109">
        <f t="shared" si="4"/>
        <v>0</v>
      </c>
      <c r="E38" s="110">
        <f t="shared" si="4"/>
        <v>0</v>
      </c>
      <c r="G38" s="55" t="str">
        <f>"            "&amp;Labels!B96</f>
        <v xml:space="preserve">            Direct</v>
      </c>
      <c r="H38" s="86">
        <f t="shared" ref="H38:K40" si="5">SUM(H12,H25)</f>
        <v>0</v>
      </c>
      <c r="I38" s="86">
        <f t="shared" si="5"/>
        <v>0</v>
      </c>
      <c r="J38" s="86">
        <f t="shared" si="5"/>
        <v>0</v>
      </c>
      <c r="K38" s="139">
        <f t="shared" si="5"/>
        <v>0</v>
      </c>
    </row>
    <row r="39" spans="1:11" ht="12.75" hidden="1" customHeight="1" outlineLevel="1" x14ac:dyDescent="0.2">
      <c r="A39" s="55" t="str">
        <f>"            "&amp;Labels!B97</f>
        <v xml:space="preserve">            Indirect</v>
      </c>
      <c r="B39" s="109">
        <f t="shared" si="4"/>
        <v>0</v>
      </c>
      <c r="C39" s="109">
        <f t="shared" si="4"/>
        <v>0</v>
      </c>
      <c r="D39" s="109">
        <f t="shared" si="4"/>
        <v>0</v>
      </c>
      <c r="E39" s="110">
        <f t="shared" si="4"/>
        <v>0</v>
      </c>
      <c r="G39" s="55" t="str">
        <f>"            "&amp;Labels!B97</f>
        <v xml:space="preserve">            Indirect</v>
      </c>
      <c r="H39" s="86">
        <f t="shared" si="5"/>
        <v>0</v>
      </c>
      <c r="I39" s="86">
        <f t="shared" si="5"/>
        <v>0</v>
      </c>
      <c r="J39" s="86">
        <f t="shared" si="5"/>
        <v>0</v>
      </c>
      <c r="K39" s="139">
        <f t="shared" si="5"/>
        <v>0</v>
      </c>
    </row>
    <row r="40" spans="1:11" ht="12.75" hidden="1" customHeight="1" outlineLevel="1" x14ac:dyDescent="0.2">
      <c r="A40" s="55" t="str">
        <f>"            "&amp;Labels!C95</f>
        <v xml:space="preserve">            Total</v>
      </c>
      <c r="B40" s="136">
        <f t="shared" si="4"/>
        <v>0</v>
      </c>
      <c r="C40" s="136">
        <f t="shared" si="4"/>
        <v>0</v>
      </c>
      <c r="D40" s="136">
        <f t="shared" si="4"/>
        <v>0</v>
      </c>
      <c r="E40" s="137">
        <f t="shared" si="4"/>
        <v>0</v>
      </c>
      <c r="G40" s="55" t="str">
        <f>"            "&amp;Labels!C95</f>
        <v xml:space="preserve">            Total</v>
      </c>
      <c r="H40" s="85">
        <f t="shared" si="5"/>
        <v>0</v>
      </c>
      <c r="I40" s="85">
        <f t="shared" si="5"/>
        <v>0</v>
      </c>
      <c r="J40" s="85">
        <f t="shared" si="5"/>
        <v>0</v>
      </c>
      <c r="K40" s="138">
        <f t="shared" si="5"/>
        <v>0</v>
      </c>
    </row>
    <row r="41" spans="1:11" ht="12.75" hidden="1" customHeight="1" outlineLevel="1" x14ac:dyDescent="0.2">
      <c r="A41" s="55" t="str">
        <f>"         "&amp;Labels!B93</f>
        <v xml:space="preserve">         Indirect</v>
      </c>
      <c r="B41" s="136"/>
      <c r="C41" s="136"/>
      <c r="D41" s="136"/>
      <c r="E41" s="137"/>
      <c r="G41" s="55" t="str">
        <f>"         "&amp;Labels!B93</f>
        <v xml:space="preserve">         Indirect</v>
      </c>
      <c r="H41" s="85"/>
      <c r="I41" s="85"/>
      <c r="J41" s="85"/>
      <c r="K41" s="138"/>
    </row>
    <row r="42" spans="1:11" ht="12.75" hidden="1" customHeight="1" outlineLevel="1" x14ac:dyDescent="0.2">
      <c r="A42" s="55" t="str">
        <f>"            "&amp;Labels!B96</f>
        <v xml:space="preserve">            Direct</v>
      </c>
      <c r="B42" s="109">
        <f t="shared" ref="B42:E47" si="6">SUM(B16,B29)</f>
        <v>0</v>
      </c>
      <c r="C42" s="109">
        <f t="shared" si="6"/>
        <v>0</v>
      </c>
      <c r="D42" s="109">
        <f t="shared" si="6"/>
        <v>0</v>
      </c>
      <c r="E42" s="110">
        <f t="shared" si="6"/>
        <v>0</v>
      </c>
      <c r="G42" s="55" t="str">
        <f>"            "&amp;Labels!B96</f>
        <v xml:space="preserve">            Direct</v>
      </c>
      <c r="H42" s="86">
        <f t="shared" ref="H42:K47" si="7">SUM(H16,H29)</f>
        <v>0</v>
      </c>
      <c r="I42" s="86">
        <f t="shared" si="7"/>
        <v>0</v>
      </c>
      <c r="J42" s="86">
        <f t="shared" si="7"/>
        <v>0</v>
      </c>
      <c r="K42" s="139">
        <f t="shared" si="7"/>
        <v>0</v>
      </c>
    </row>
    <row r="43" spans="1:11" ht="12.75" hidden="1" customHeight="1" outlineLevel="1" x14ac:dyDescent="0.2">
      <c r="A43" s="55" t="str">
        <f>"            "&amp;Labels!B97</f>
        <v xml:space="preserve">            Indirect</v>
      </c>
      <c r="B43" s="109">
        <f t="shared" si="6"/>
        <v>0</v>
      </c>
      <c r="C43" s="109">
        <f t="shared" si="6"/>
        <v>0</v>
      </c>
      <c r="D43" s="109">
        <f t="shared" si="6"/>
        <v>0</v>
      </c>
      <c r="E43" s="110">
        <f t="shared" si="6"/>
        <v>0</v>
      </c>
      <c r="G43" s="55" t="str">
        <f>"            "&amp;Labels!B97</f>
        <v xml:space="preserve">            Indirect</v>
      </c>
      <c r="H43" s="86">
        <f t="shared" si="7"/>
        <v>0</v>
      </c>
      <c r="I43" s="86">
        <f t="shared" si="7"/>
        <v>0</v>
      </c>
      <c r="J43" s="86">
        <f t="shared" si="7"/>
        <v>0</v>
      </c>
      <c r="K43" s="139">
        <f t="shared" si="7"/>
        <v>0</v>
      </c>
    </row>
    <row r="44" spans="1:11" ht="12.75" hidden="1" customHeight="1" outlineLevel="1" x14ac:dyDescent="0.2">
      <c r="A44" s="55" t="str">
        <f>"            "&amp;Labels!C95</f>
        <v xml:space="preserve">            Total</v>
      </c>
      <c r="B44" s="136">
        <f t="shared" si="6"/>
        <v>0</v>
      </c>
      <c r="C44" s="136">
        <f t="shared" si="6"/>
        <v>0</v>
      </c>
      <c r="D44" s="136">
        <f t="shared" si="6"/>
        <v>0</v>
      </c>
      <c r="E44" s="137">
        <f t="shared" si="6"/>
        <v>0</v>
      </c>
      <c r="G44" s="55" t="str">
        <f>"            "&amp;Labels!C95</f>
        <v xml:space="preserve">            Total</v>
      </c>
      <c r="H44" s="85">
        <f t="shared" si="7"/>
        <v>0</v>
      </c>
      <c r="I44" s="85">
        <f t="shared" si="7"/>
        <v>0</v>
      </c>
      <c r="J44" s="85">
        <f t="shared" si="7"/>
        <v>0</v>
      </c>
      <c r="K44" s="138">
        <f t="shared" si="7"/>
        <v>0</v>
      </c>
    </row>
    <row r="45" spans="1:11" ht="12.75" hidden="1" customHeight="1" outlineLevel="1" x14ac:dyDescent="0.2">
      <c r="A45" s="55" t="str">
        <f>"         "&amp;Labels!C91</f>
        <v xml:space="preserve">         Total</v>
      </c>
      <c r="B45" s="136">
        <f t="shared" si="6"/>
        <v>0</v>
      </c>
      <c r="C45" s="136">
        <f t="shared" si="6"/>
        <v>0</v>
      </c>
      <c r="D45" s="136">
        <f t="shared" si="6"/>
        <v>0</v>
      </c>
      <c r="E45" s="137">
        <f t="shared" si="6"/>
        <v>0</v>
      </c>
      <c r="G45" s="55" t="str">
        <f>"         "&amp;Labels!C91</f>
        <v xml:space="preserve">         Total</v>
      </c>
      <c r="H45" s="85">
        <f t="shared" si="7"/>
        <v>0</v>
      </c>
      <c r="I45" s="85">
        <f t="shared" si="7"/>
        <v>0</v>
      </c>
      <c r="J45" s="85">
        <f t="shared" si="7"/>
        <v>0</v>
      </c>
      <c r="K45" s="138">
        <f t="shared" si="7"/>
        <v>0</v>
      </c>
    </row>
    <row r="46" spans="1:11" ht="12.75" hidden="1" customHeight="1" outlineLevel="1" x14ac:dyDescent="0.2">
      <c r="A46" s="55" t="str">
        <f>"            "&amp;Labels!B96</f>
        <v xml:space="preserve">            Direct</v>
      </c>
      <c r="B46" s="109">
        <f t="shared" si="6"/>
        <v>0</v>
      </c>
      <c r="C46" s="109">
        <f t="shared" si="6"/>
        <v>0</v>
      </c>
      <c r="D46" s="109">
        <f t="shared" si="6"/>
        <v>0</v>
      </c>
      <c r="E46" s="110">
        <f t="shared" si="6"/>
        <v>0</v>
      </c>
      <c r="G46" s="55" t="str">
        <f>"            "&amp;Labels!B96</f>
        <v xml:space="preserve">            Direct</v>
      </c>
      <c r="H46" s="86">
        <f t="shared" si="7"/>
        <v>0</v>
      </c>
      <c r="I46" s="86">
        <f t="shared" si="7"/>
        <v>0</v>
      </c>
      <c r="J46" s="86">
        <f t="shared" si="7"/>
        <v>0</v>
      </c>
      <c r="K46" s="139">
        <f t="shared" si="7"/>
        <v>0</v>
      </c>
    </row>
    <row r="47" spans="1:11" ht="12.75" hidden="1" customHeight="1" outlineLevel="1" x14ac:dyDescent="0.2">
      <c r="A47" s="55" t="str">
        <f>"            "&amp;Labels!B97</f>
        <v xml:space="preserve">            Indirect</v>
      </c>
      <c r="B47" s="109">
        <f t="shared" si="6"/>
        <v>0</v>
      </c>
      <c r="C47" s="109">
        <f t="shared" si="6"/>
        <v>0</v>
      </c>
      <c r="D47" s="109">
        <f t="shared" si="6"/>
        <v>0</v>
      </c>
      <c r="E47" s="110">
        <f t="shared" si="6"/>
        <v>0</v>
      </c>
      <c r="G47" s="55" t="str">
        <f>"            "&amp;Labels!B97</f>
        <v xml:space="preserve">            Indirect</v>
      </c>
      <c r="H47" s="86">
        <f t="shared" si="7"/>
        <v>0</v>
      </c>
      <c r="I47" s="86">
        <f t="shared" si="7"/>
        <v>0</v>
      </c>
      <c r="J47" s="86">
        <f t="shared" si="7"/>
        <v>0</v>
      </c>
      <c r="K47" s="139">
        <f t="shared" si="7"/>
        <v>0</v>
      </c>
    </row>
    <row r="48" spans="1:11" ht="12.75" hidden="1" customHeight="1" outlineLevel="1" x14ac:dyDescent="0.2">
      <c r="A48" s="55" t="str">
        <f>"            "&amp;Labels!C95</f>
        <v xml:space="preserve">            Total</v>
      </c>
      <c r="B48" s="136">
        <f>SUM(B19,B32)</f>
        <v>0</v>
      </c>
      <c r="C48" s="136">
        <f>SUM(C19,C32)</f>
        <v>0</v>
      </c>
      <c r="D48" s="136">
        <f>SUM(D19,D32)</f>
        <v>0</v>
      </c>
      <c r="E48" s="137">
        <f>SUM(E19,E32)</f>
        <v>0</v>
      </c>
      <c r="G48" s="55" t="str">
        <f>"            "&amp;Labels!C95</f>
        <v xml:space="preserve">            Total</v>
      </c>
      <c r="H48" s="85">
        <f>SUM(H19,H32)</f>
        <v>0</v>
      </c>
      <c r="I48" s="85">
        <f>SUM(I19,I32)</f>
        <v>0</v>
      </c>
      <c r="J48" s="85">
        <f>SUM(J19,J32)</f>
        <v>0</v>
      </c>
      <c r="K48" s="138">
        <f>SUM(K19,K32)</f>
        <v>0</v>
      </c>
    </row>
    <row r="49" spans="1:11" ht="12.75" hidden="1" customHeight="1" outlineLevel="1" x14ac:dyDescent="0.2">
      <c r="A49" s="57" t="str">
        <f>"   "&amp;Labels!C110</f>
        <v xml:space="preserve">   Total</v>
      </c>
      <c r="B49" s="140">
        <f>Targets!Q47</f>
        <v>0</v>
      </c>
      <c r="C49" s="140">
        <f>Targets!R47</f>
        <v>0</v>
      </c>
      <c r="D49" s="140">
        <f>Targets!S47</f>
        <v>0</v>
      </c>
      <c r="E49" s="141">
        <f>Targets!T47</f>
        <v>0</v>
      </c>
      <c r="G49" s="57" t="str">
        <f>"   "&amp;Labels!C110</f>
        <v xml:space="preserve">   Total</v>
      </c>
      <c r="H49" s="87">
        <f>H36</f>
        <v>0</v>
      </c>
      <c r="I49" s="87">
        <f>I36</f>
        <v>0</v>
      </c>
      <c r="J49" s="87">
        <f>J36</f>
        <v>0</v>
      </c>
      <c r="K49" s="142">
        <f>K36</f>
        <v>0</v>
      </c>
    </row>
    <row r="50" spans="1:11" ht="12.75" hidden="1" customHeight="1" outlineLevel="1" x14ac:dyDescent="0.2">
      <c r="A50" s="55" t="str">
        <f>"      "&amp;Labels!B100</f>
        <v xml:space="preserve">      East</v>
      </c>
      <c r="B50" s="136"/>
      <c r="C50" s="136"/>
      <c r="D50" s="136"/>
      <c r="E50" s="137"/>
      <c r="G50" s="55" t="str">
        <f>"      "&amp;Labels!B100</f>
        <v xml:space="preserve">      East</v>
      </c>
      <c r="H50" s="85"/>
      <c r="I50" s="85"/>
      <c r="J50" s="85"/>
      <c r="K50" s="138"/>
    </row>
    <row r="51" spans="1:11" ht="12.75" hidden="1" customHeight="1" outlineLevel="1" x14ac:dyDescent="0.2">
      <c r="A51" s="55" t="str">
        <f>"         "&amp;Labels!B92</f>
        <v xml:space="preserve">         Direct</v>
      </c>
      <c r="B51" s="136"/>
      <c r="C51" s="136"/>
      <c r="D51" s="136"/>
      <c r="E51" s="137"/>
      <c r="G51" s="55" t="str">
        <f>"         "&amp;Labels!B92</f>
        <v xml:space="preserve">         Direct</v>
      </c>
      <c r="H51" s="85"/>
      <c r="I51" s="85"/>
      <c r="J51" s="85"/>
      <c r="K51" s="138"/>
    </row>
    <row r="52" spans="1:11" ht="12.75" hidden="1" customHeight="1" outlineLevel="1" x14ac:dyDescent="0.2">
      <c r="A52" s="55" t="str">
        <f>"            "&amp;Labels!B96</f>
        <v xml:space="preserve">            Direct</v>
      </c>
      <c r="B52" s="109">
        <f t="shared" ref="B52:E54" si="8">B12</f>
        <v>0</v>
      </c>
      <c r="C52" s="109">
        <f t="shared" si="8"/>
        <v>0</v>
      </c>
      <c r="D52" s="109">
        <f t="shared" si="8"/>
        <v>0</v>
      </c>
      <c r="E52" s="110">
        <f t="shared" si="8"/>
        <v>0</v>
      </c>
      <c r="G52" s="55" t="str">
        <f>"            "&amp;Labels!B96</f>
        <v xml:space="preserve">            Direct</v>
      </c>
      <c r="H52" s="86">
        <f t="shared" ref="H52:K54" si="9">H12</f>
        <v>0</v>
      </c>
      <c r="I52" s="86">
        <f t="shared" si="9"/>
        <v>0</v>
      </c>
      <c r="J52" s="86">
        <f t="shared" si="9"/>
        <v>0</v>
      </c>
      <c r="K52" s="139">
        <f t="shared" si="9"/>
        <v>0</v>
      </c>
    </row>
    <row r="53" spans="1:11" ht="12.75" hidden="1" customHeight="1" outlineLevel="1" x14ac:dyDescent="0.2">
      <c r="A53" s="55" t="str">
        <f>"            "&amp;Labels!B97</f>
        <v xml:space="preserve">            Indirect</v>
      </c>
      <c r="B53" s="109">
        <f t="shared" si="8"/>
        <v>0</v>
      </c>
      <c r="C53" s="109">
        <f t="shared" si="8"/>
        <v>0</v>
      </c>
      <c r="D53" s="109">
        <f t="shared" si="8"/>
        <v>0</v>
      </c>
      <c r="E53" s="110">
        <f t="shared" si="8"/>
        <v>0</v>
      </c>
      <c r="G53" s="55" t="str">
        <f>"            "&amp;Labels!B97</f>
        <v xml:space="preserve">            Indirect</v>
      </c>
      <c r="H53" s="86">
        <f t="shared" si="9"/>
        <v>0</v>
      </c>
      <c r="I53" s="86">
        <f t="shared" si="9"/>
        <v>0</v>
      </c>
      <c r="J53" s="86">
        <f t="shared" si="9"/>
        <v>0</v>
      </c>
      <c r="K53" s="139">
        <f t="shared" si="9"/>
        <v>0</v>
      </c>
    </row>
    <row r="54" spans="1:11" ht="12.75" hidden="1" customHeight="1" outlineLevel="1" x14ac:dyDescent="0.2">
      <c r="A54" s="55" t="str">
        <f>"            "&amp;Labels!C95</f>
        <v xml:space="preserve">            Total</v>
      </c>
      <c r="B54" s="136">
        <f t="shared" si="8"/>
        <v>0</v>
      </c>
      <c r="C54" s="136">
        <f t="shared" si="8"/>
        <v>0</v>
      </c>
      <c r="D54" s="136">
        <f t="shared" si="8"/>
        <v>0</v>
      </c>
      <c r="E54" s="137">
        <f t="shared" si="8"/>
        <v>0</v>
      </c>
      <c r="G54" s="55" t="str">
        <f>"            "&amp;Labels!C95</f>
        <v xml:space="preserve">            Total</v>
      </c>
      <c r="H54" s="85">
        <f t="shared" si="9"/>
        <v>0</v>
      </c>
      <c r="I54" s="85">
        <f t="shared" si="9"/>
        <v>0</v>
      </c>
      <c r="J54" s="85">
        <f t="shared" si="9"/>
        <v>0</v>
      </c>
      <c r="K54" s="138">
        <f t="shared" si="9"/>
        <v>0</v>
      </c>
    </row>
    <row r="55" spans="1:11" ht="12.75" hidden="1" customHeight="1" outlineLevel="1" x14ac:dyDescent="0.2">
      <c r="A55" s="55" t="str">
        <f>"         "&amp;Labels!B93</f>
        <v xml:space="preserve">         Indirect</v>
      </c>
      <c r="B55" s="136"/>
      <c r="C55" s="136"/>
      <c r="D55" s="136"/>
      <c r="E55" s="137"/>
      <c r="G55" s="55" t="str">
        <f>"         "&amp;Labels!B93</f>
        <v xml:space="preserve">         Indirect</v>
      </c>
      <c r="H55" s="85"/>
      <c r="I55" s="85"/>
      <c r="J55" s="85"/>
      <c r="K55" s="138"/>
    </row>
    <row r="56" spans="1:11" ht="12.75" hidden="1" customHeight="1" outlineLevel="1" x14ac:dyDescent="0.2">
      <c r="A56" s="55" t="str">
        <f>"            "&amp;Labels!B96</f>
        <v xml:space="preserve">            Direct</v>
      </c>
      <c r="B56" s="109">
        <f t="shared" ref="B56:E61" si="10">B16</f>
        <v>0</v>
      </c>
      <c r="C56" s="109">
        <f t="shared" si="10"/>
        <v>0</v>
      </c>
      <c r="D56" s="109">
        <f t="shared" si="10"/>
        <v>0</v>
      </c>
      <c r="E56" s="110">
        <f t="shared" si="10"/>
        <v>0</v>
      </c>
      <c r="G56" s="55" t="str">
        <f>"            "&amp;Labels!B96</f>
        <v xml:space="preserve">            Direct</v>
      </c>
      <c r="H56" s="86">
        <f t="shared" ref="H56:K61" si="11">H16</f>
        <v>0</v>
      </c>
      <c r="I56" s="86">
        <f t="shared" si="11"/>
        <v>0</v>
      </c>
      <c r="J56" s="86">
        <f t="shared" si="11"/>
        <v>0</v>
      </c>
      <c r="K56" s="139">
        <f t="shared" si="11"/>
        <v>0</v>
      </c>
    </row>
    <row r="57" spans="1:11" ht="12.75" hidden="1" customHeight="1" outlineLevel="1" x14ac:dyDescent="0.2">
      <c r="A57" s="55" t="str">
        <f>"            "&amp;Labels!B97</f>
        <v xml:space="preserve">            Indirect</v>
      </c>
      <c r="B57" s="109">
        <f t="shared" si="10"/>
        <v>0</v>
      </c>
      <c r="C57" s="109">
        <f t="shared" si="10"/>
        <v>0</v>
      </c>
      <c r="D57" s="109">
        <f t="shared" si="10"/>
        <v>0</v>
      </c>
      <c r="E57" s="110">
        <f t="shared" si="10"/>
        <v>0</v>
      </c>
      <c r="G57" s="55" t="str">
        <f>"            "&amp;Labels!B97</f>
        <v xml:space="preserve">            Indirect</v>
      </c>
      <c r="H57" s="86">
        <f t="shared" si="11"/>
        <v>0</v>
      </c>
      <c r="I57" s="86">
        <f t="shared" si="11"/>
        <v>0</v>
      </c>
      <c r="J57" s="86">
        <f t="shared" si="11"/>
        <v>0</v>
      </c>
      <c r="K57" s="139">
        <f t="shared" si="11"/>
        <v>0</v>
      </c>
    </row>
    <row r="58" spans="1:11" ht="12.75" hidden="1" customHeight="1" outlineLevel="1" x14ac:dyDescent="0.2">
      <c r="A58" s="55" t="str">
        <f>"            "&amp;Labels!C95</f>
        <v xml:space="preserve">            Total</v>
      </c>
      <c r="B58" s="136">
        <f t="shared" si="10"/>
        <v>0</v>
      </c>
      <c r="C58" s="136">
        <f t="shared" si="10"/>
        <v>0</v>
      </c>
      <c r="D58" s="136">
        <f t="shared" si="10"/>
        <v>0</v>
      </c>
      <c r="E58" s="137">
        <f t="shared" si="10"/>
        <v>0</v>
      </c>
      <c r="G58" s="55" t="str">
        <f>"            "&amp;Labels!C95</f>
        <v xml:space="preserve">            Total</v>
      </c>
      <c r="H58" s="85">
        <f t="shared" si="11"/>
        <v>0</v>
      </c>
      <c r="I58" s="85">
        <f t="shared" si="11"/>
        <v>0</v>
      </c>
      <c r="J58" s="85">
        <f t="shared" si="11"/>
        <v>0</v>
      </c>
      <c r="K58" s="138">
        <f t="shared" si="11"/>
        <v>0</v>
      </c>
    </row>
    <row r="59" spans="1:11" ht="12.75" hidden="1" customHeight="1" outlineLevel="1" x14ac:dyDescent="0.2">
      <c r="A59" s="55" t="str">
        <f>"         "&amp;Labels!C91</f>
        <v xml:space="preserve">         Total</v>
      </c>
      <c r="B59" s="136">
        <f t="shared" si="10"/>
        <v>0</v>
      </c>
      <c r="C59" s="136">
        <f t="shared" si="10"/>
        <v>0</v>
      </c>
      <c r="D59" s="136">
        <f t="shared" si="10"/>
        <v>0</v>
      </c>
      <c r="E59" s="137">
        <f t="shared" si="10"/>
        <v>0</v>
      </c>
      <c r="G59" s="55" t="str">
        <f>"         "&amp;Labels!C91</f>
        <v xml:space="preserve">         Total</v>
      </c>
      <c r="H59" s="85">
        <f t="shared" si="11"/>
        <v>0</v>
      </c>
      <c r="I59" s="85">
        <f t="shared" si="11"/>
        <v>0</v>
      </c>
      <c r="J59" s="85">
        <f t="shared" si="11"/>
        <v>0</v>
      </c>
      <c r="K59" s="138">
        <f t="shared" si="11"/>
        <v>0</v>
      </c>
    </row>
    <row r="60" spans="1:11" ht="12.75" hidden="1" customHeight="1" outlineLevel="1" x14ac:dyDescent="0.2">
      <c r="A60" s="55" t="str">
        <f>"            "&amp;Labels!B96</f>
        <v xml:space="preserve">            Direct</v>
      </c>
      <c r="B60" s="109">
        <f t="shared" si="10"/>
        <v>0</v>
      </c>
      <c r="C60" s="109">
        <f t="shared" si="10"/>
        <v>0</v>
      </c>
      <c r="D60" s="109">
        <f t="shared" si="10"/>
        <v>0</v>
      </c>
      <c r="E60" s="110">
        <f t="shared" si="10"/>
        <v>0</v>
      </c>
      <c r="G60" s="55" t="str">
        <f>"            "&amp;Labels!B96</f>
        <v xml:space="preserve">            Direct</v>
      </c>
      <c r="H60" s="86">
        <f t="shared" si="11"/>
        <v>0</v>
      </c>
      <c r="I60" s="86">
        <f t="shared" si="11"/>
        <v>0</v>
      </c>
      <c r="J60" s="86">
        <f t="shared" si="11"/>
        <v>0</v>
      </c>
      <c r="K60" s="139">
        <f t="shared" si="11"/>
        <v>0</v>
      </c>
    </row>
    <row r="61" spans="1:11" ht="12.75" hidden="1" customHeight="1" outlineLevel="1" x14ac:dyDescent="0.2">
      <c r="A61" s="55" t="str">
        <f>"            "&amp;Labels!B97</f>
        <v xml:space="preserve">            Indirect</v>
      </c>
      <c r="B61" s="109">
        <f t="shared" si="10"/>
        <v>0</v>
      </c>
      <c r="C61" s="109">
        <f t="shared" si="10"/>
        <v>0</v>
      </c>
      <c r="D61" s="109">
        <f t="shared" si="10"/>
        <v>0</v>
      </c>
      <c r="E61" s="110">
        <f t="shared" si="10"/>
        <v>0</v>
      </c>
      <c r="G61" s="55" t="str">
        <f>"            "&amp;Labels!B97</f>
        <v xml:space="preserve">            Indirect</v>
      </c>
      <c r="H61" s="86">
        <f t="shared" si="11"/>
        <v>0</v>
      </c>
      <c r="I61" s="86">
        <f t="shared" si="11"/>
        <v>0</v>
      </c>
      <c r="J61" s="86">
        <f t="shared" si="11"/>
        <v>0</v>
      </c>
      <c r="K61" s="139">
        <f t="shared" si="11"/>
        <v>0</v>
      </c>
    </row>
    <row r="62" spans="1:11" ht="12.75" hidden="1" customHeight="1" outlineLevel="1" x14ac:dyDescent="0.2">
      <c r="A62" s="55" t="str">
        <f>"            "&amp;Labels!C95</f>
        <v xml:space="preserve">            Total</v>
      </c>
      <c r="B62" s="136">
        <f>B19</f>
        <v>0</v>
      </c>
      <c r="C62" s="136">
        <f>C19</f>
        <v>0</v>
      </c>
      <c r="D62" s="136">
        <f>D19</f>
        <v>0</v>
      </c>
      <c r="E62" s="137">
        <f>E19</f>
        <v>0</v>
      </c>
      <c r="G62" s="55" t="str">
        <f>"            "&amp;Labels!C95</f>
        <v xml:space="preserve">            Total</v>
      </c>
      <c r="H62" s="85">
        <f>H19</f>
        <v>0</v>
      </c>
      <c r="I62" s="85">
        <f>I19</f>
        <v>0</v>
      </c>
      <c r="J62" s="85">
        <f>J19</f>
        <v>0</v>
      </c>
      <c r="K62" s="138">
        <f>K19</f>
        <v>0</v>
      </c>
    </row>
    <row r="63" spans="1:11" ht="12.75" hidden="1" customHeight="1" outlineLevel="1" x14ac:dyDescent="0.2">
      <c r="A63" s="55" t="str">
        <f>"      "&amp;Labels!B101</f>
        <v xml:space="preserve">      West</v>
      </c>
      <c r="B63" s="136"/>
      <c r="C63" s="136"/>
      <c r="D63" s="136"/>
      <c r="E63" s="137"/>
      <c r="G63" s="55" t="str">
        <f>"      "&amp;Labels!B101</f>
        <v xml:space="preserve">      West</v>
      </c>
      <c r="H63" s="85"/>
      <c r="I63" s="85"/>
      <c r="J63" s="85"/>
      <c r="K63" s="138"/>
    </row>
    <row r="64" spans="1:11" ht="12.75" hidden="1" customHeight="1" outlineLevel="1" x14ac:dyDescent="0.2">
      <c r="A64" s="55" t="str">
        <f>"         "&amp;Labels!B92</f>
        <v xml:space="preserve">         Direct</v>
      </c>
      <c r="B64" s="136"/>
      <c r="C64" s="136"/>
      <c r="D64" s="136"/>
      <c r="E64" s="137"/>
      <c r="G64" s="55" t="str">
        <f>"         "&amp;Labels!B92</f>
        <v xml:space="preserve">         Direct</v>
      </c>
      <c r="H64" s="85"/>
      <c r="I64" s="85"/>
      <c r="J64" s="85"/>
      <c r="K64" s="138"/>
    </row>
    <row r="65" spans="1:11" ht="12.75" hidden="1" customHeight="1" outlineLevel="1" x14ac:dyDescent="0.2">
      <c r="A65" s="55" t="str">
        <f>"            "&amp;Labels!B96</f>
        <v xml:space="preserve">            Direct</v>
      </c>
      <c r="B65" s="109">
        <f t="shared" ref="B65:E67" si="12">B25</f>
        <v>0</v>
      </c>
      <c r="C65" s="109">
        <f t="shared" si="12"/>
        <v>0</v>
      </c>
      <c r="D65" s="109">
        <f t="shared" si="12"/>
        <v>0</v>
      </c>
      <c r="E65" s="110">
        <f t="shared" si="12"/>
        <v>0</v>
      </c>
      <c r="G65" s="55" t="str">
        <f>"            "&amp;Labels!B96</f>
        <v xml:space="preserve">            Direct</v>
      </c>
      <c r="H65" s="86">
        <f t="shared" ref="H65:K67" si="13">H25</f>
        <v>0</v>
      </c>
      <c r="I65" s="86">
        <f t="shared" si="13"/>
        <v>0</v>
      </c>
      <c r="J65" s="86">
        <f t="shared" si="13"/>
        <v>0</v>
      </c>
      <c r="K65" s="139">
        <f t="shared" si="13"/>
        <v>0</v>
      </c>
    </row>
    <row r="66" spans="1:11" ht="12.75" hidden="1" customHeight="1" outlineLevel="1" x14ac:dyDescent="0.2">
      <c r="A66" s="55" t="str">
        <f>"            "&amp;Labels!B97</f>
        <v xml:space="preserve">            Indirect</v>
      </c>
      <c r="B66" s="109">
        <f t="shared" si="12"/>
        <v>0</v>
      </c>
      <c r="C66" s="109">
        <f t="shared" si="12"/>
        <v>0</v>
      </c>
      <c r="D66" s="109">
        <f t="shared" si="12"/>
        <v>0</v>
      </c>
      <c r="E66" s="110">
        <f t="shared" si="12"/>
        <v>0</v>
      </c>
      <c r="G66" s="55" t="str">
        <f>"            "&amp;Labels!B97</f>
        <v xml:space="preserve">            Indirect</v>
      </c>
      <c r="H66" s="86">
        <f t="shared" si="13"/>
        <v>0</v>
      </c>
      <c r="I66" s="86">
        <f t="shared" si="13"/>
        <v>0</v>
      </c>
      <c r="J66" s="86">
        <f t="shared" si="13"/>
        <v>0</v>
      </c>
      <c r="K66" s="139">
        <f t="shared" si="13"/>
        <v>0</v>
      </c>
    </row>
    <row r="67" spans="1:11" ht="12.75" hidden="1" customHeight="1" outlineLevel="1" x14ac:dyDescent="0.2">
      <c r="A67" s="55" t="str">
        <f>"            "&amp;Labels!C95</f>
        <v xml:space="preserve">            Total</v>
      </c>
      <c r="B67" s="136">
        <f t="shared" si="12"/>
        <v>0</v>
      </c>
      <c r="C67" s="136">
        <f t="shared" si="12"/>
        <v>0</v>
      </c>
      <c r="D67" s="136">
        <f t="shared" si="12"/>
        <v>0</v>
      </c>
      <c r="E67" s="137">
        <f t="shared" si="12"/>
        <v>0</v>
      </c>
      <c r="G67" s="55" t="str">
        <f>"            "&amp;Labels!C95</f>
        <v xml:space="preserve">            Total</v>
      </c>
      <c r="H67" s="85">
        <f t="shared" si="13"/>
        <v>0</v>
      </c>
      <c r="I67" s="85">
        <f t="shared" si="13"/>
        <v>0</v>
      </c>
      <c r="J67" s="85">
        <f t="shared" si="13"/>
        <v>0</v>
      </c>
      <c r="K67" s="138">
        <f t="shared" si="13"/>
        <v>0</v>
      </c>
    </row>
    <row r="68" spans="1:11" ht="12.75" hidden="1" customHeight="1" outlineLevel="1" x14ac:dyDescent="0.2">
      <c r="A68" s="55" t="str">
        <f>"         "&amp;Labels!B93</f>
        <v xml:space="preserve">         Indirect</v>
      </c>
      <c r="B68" s="136"/>
      <c r="C68" s="136"/>
      <c r="D68" s="136"/>
      <c r="E68" s="137"/>
      <c r="G68" s="55" t="str">
        <f>"         "&amp;Labels!B93</f>
        <v xml:space="preserve">         Indirect</v>
      </c>
      <c r="H68" s="85"/>
      <c r="I68" s="85"/>
      <c r="J68" s="85"/>
      <c r="K68" s="138"/>
    </row>
    <row r="69" spans="1:11" ht="12.75" hidden="1" customHeight="1" outlineLevel="1" x14ac:dyDescent="0.2">
      <c r="A69" s="55" t="str">
        <f>"            "&amp;Labels!B96</f>
        <v xml:space="preserve">            Direct</v>
      </c>
      <c r="B69" s="109">
        <f t="shared" ref="B69:E74" si="14">B29</f>
        <v>0</v>
      </c>
      <c r="C69" s="109">
        <f t="shared" si="14"/>
        <v>0</v>
      </c>
      <c r="D69" s="109">
        <f t="shared" si="14"/>
        <v>0</v>
      </c>
      <c r="E69" s="110">
        <f t="shared" si="14"/>
        <v>0</v>
      </c>
      <c r="G69" s="55" t="str">
        <f>"            "&amp;Labels!B96</f>
        <v xml:space="preserve">            Direct</v>
      </c>
      <c r="H69" s="86">
        <f t="shared" ref="H69:K74" si="15">H29</f>
        <v>0</v>
      </c>
      <c r="I69" s="86">
        <f t="shared" si="15"/>
        <v>0</v>
      </c>
      <c r="J69" s="86">
        <f t="shared" si="15"/>
        <v>0</v>
      </c>
      <c r="K69" s="139">
        <f t="shared" si="15"/>
        <v>0</v>
      </c>
    </row>
    <row r="70" spans="1:11" ht="12.75" hidden="1" customHeight="1" outlineLevel="1" x14ac:dyDescent="0.2">
      <c r="A70" s="55" t="str">
        <f>"            "&amp;Labels!B97</f>
        <v xml:space="preserve">            Indirect</v>
      </c>
      <c r="B70" s="109">
        <f t="shared" si="14"/>
        <v>0</v>
      </c>
      <c r="C70" s="109">
        <f t="shared" si="14"/>
        <v>0</v>
      </c>
      <c r="D70" s="109">
        <f t="shared" si="14"/>
        <v>0</v>
      </c>
      <c r="E70" s="110">
        <f t="shared" si="14"/>
        <v>0</v>
      </c>
      <c r="G70" s="55" t="str">
        <f>"            "&amp;Labels!B97</f>
        <v xml:space="preserve">            Indirect</v>
      </c>
      <c r="H70" s="86">
        <f t="shared" si="15"/>
        <v>0</v>
      </c>
      <c r="I70" s="86">
        <f t="shared" si="15"/>
        <v>0</v>
      </c>
      <c r="J70" s="86">
        <f t="shared" si="15"/>
        <v>0</v>
      </c>
      <c r="K70" s="139">
        <f t="shared" si="15"/>
        <v>0</v>
      </c>
    </row>
    <row r="71" spans="1:11" ht="12.75" hidden="1" customHeight="1" outlineLevel="1" x14ac:dyDescent="0.2">
      <c r="A71" s="55" t="str">
        <f>"            "&amp;Labels!C95</f>
        <v xml:space="preserve">            Total</v>
      </c>
      <c r="B71" s="136">
        <f t="shared" si="14"/>
        <v>0</v>
      </c>
      <c r="C71" s="136">
        <f t="shared" si="14"/>
        <v>0</v>
      </c>
      <c r="D71" s="136">
        <f t="shared" si="14"/>
        <v>0</v>
      </c>
      <c r="E71" s="137">
        <f t="shared" si="14"/>
        <v>0</v>
      </c>
      <c r="G71" s="55" t="str">
        <f>"            "&amp;Labels!C95</f>
        <v xml:space="preserve">            Total</v>
      </c>
      <c r="H71" s="85">
        <f t="shared" si="15"/>
        <v>0</v>
      </c>
      <c r="I71" s="85">
        <f t="shared" si="15"/>
        <v>0</v>
      </c>
      <c r="J71" s="85">
        <f t="shared" si="15"/>
        <v>0</v>
      </c>
      <c r="K71" s="138">
        <f t="shared" si="15"/>
        <v>0</v>
      </c>
    </row>
    <row r="72" spans="1:11" ht="12.75" hidden="1" customHeight="1" outlineLevel="1" x14ac:dyDescent="0.2">
      <c r="A72" s="55" t="str">
        <f>"         "&amp;Labels!C91</f>
        <v xml:space="preserve">         Total</v>
      </c>
      <c r="B72" s="136">
        <f t="shared" si="14"/>
        <v>0</v>
      </c>
      <c r="C72" s="136">
        <f t="shared" si="14"/>
        <v>0</v>
      </c>
      <c r="D72" s="136">
        <f t="shared" si="14"/>
        <v>0</v>
      </c>
      <c r="E72" s="137">
        <f t="shared" si="14"/>
        <v>0</v>
      </c>
      <c r="G72" s="55" t="str">
        <f>"         "&amp;Labels!C91</f>
        <v xml:space="preserve">         Total</v>
      </c>
      <c r="H72" s="85">
        <f t="shared" si="15"/>
        <v>0</v>
      </c>
      <c r="I72" s="85">
        <f t="shared" si="15"/>
        <v>0</v>
      </c>
      <c r="J72" s="85">
        <f t="shared" si="15"/>
        <v>0</v>
      </c>
      <c r="K72" s="138">
        <f t="shared" si="15"/>
        <v>0</v>
      </c>
    </row>
    <row r="73" spans="1:11" ht="12.75" hidden="1" customHeight="1" outlineLevel="1" x14ac:dyDescent="0.2">
      <c r="A73" s="55" t="str">
        <f>"            "&amp;Labels!B96</f>
        <v xml:space="preserve">            Direct</v>
      </c>
      <c r="B73" s="109">
        <f t="shared" si="14"/>
        <v>0</v>
      </c>
      <c r="C73" s="109">
        <f t="shared" si="14"/>
        <v>0</v>
      </c>
      <c r="D73" s="109">
        <f t="shared" si="14"/>
        <v>0</v>
      </c>
      <c r="E73" s="110">
        <f t="shared" si="14"/>
        <v>0</v>
      </c>
      <c r="G73" s="55" t="str">
        <f>"            "&amp;Labels!B96</f>
        <v xml:space="preserve">            Direct</v>
      </c>
      <c r="H73" s="86">
        <f t="shared" si="15"/>
        <v>0</v>
      </c>
      <c r="I73" s="86">
        <f t="shared" si="15"/>
        <v>0</v>
      </c>
      <c r="J73" s="86">
        <f t="shared" si="15"/>
        <v>0</v>
      </c>
      <c r="K73" s="139">
        <f t="shared" si="15"/>
        <v>0</v>
      </c>
    </row>
    <row r="74" spans="1:11" ht="12.75" hidden="1" customHeight="1" outlineLevel="1" x14ac:dyDescent="0.2">
      <c r="A74" s="55" t="str">
        <f>"            "&amp;Labels!B97</f>
        <v xml:space="preserve">            Indirect</v>
      </c>
      <c r="B74" s="109">
        <f t="shared" si="14"/>
        <v>0</v>
      </c>
      <c r="C74" s="109">
        <f t="shared" si="14"/>
        <v>0</v>
      </c>
      <c r="D74" s="109">
        <f t="shared" si="14"/>
        <v>0</v>
      </c>
      <c r="E74" s="110">
        <f t="shared" si="14"/>
        <v>0</v>
      </c>
      <c r="G74" s="55" t="str">
        <f>"            "&amp;Labels!B97</f>
        <v xml:space="preserve">            Indirect</v>
      </c>
      <c r="H74" s="86">
        <f t="shared" si="15"/>
        <v>0</v>
      </c>
      <c r="I74" s="86">
        <f t="shared" si="15"/>
        <v>0</v>
      </c>
      <c r="J74" s="86">
        <f t="shared" si="15"/>
        <v>0</v>
      </c>
      <c r="K74" s="139">
        <f t="shared" si="15"/>
        <v>0</v>
      </c>
    </row>
    <row r="75" spans="1:11" ht="12.75" hidden="1" customHeight="1" outlineLevel="1" x14ac:dyDescent="0.2">
      <c r="A75" s="55" t="str">
        <f>"            "&amp;Labels!C95</f>
        <v xml:space="preserve">            Total</v>
      </c>
      <c r="B75" s="136">
        <f>B32</f>
        <v>0</v>
      </c>
      <c r="C75" s="136">
        <f>C32</f>
        <v>0</v>
      </c>
      <c r="D75" s="136">
        <f>D32</f>
        <v>0</v>
      </c>
      <c r="E75" s="137">
        <f>E32</f>
        <v>0</v>
      </c>
      <c r="G75" s="55" t="str">
        <f>"            "&amp;Labels!C95</f>
        <v xml:space="preserve">            Total</v>
      </c>
      <c r="H75" s="85">
        <f>H32</f>
        <v>0</v>
      </c>
      <c r="I75" s="85">
        <f>I32</f>
        <v>0</v>
      </c>
      <c r="J75" s="85">
        <f>J32</f>
        <v>0</v>
      </c>
      <c r="K75" s="138">
        <f>K32</f>
        <v>0</v>
      </c>
    </row>
    <row r="76" spans="1:11" ht="12.75" hidden="1" customHeight="1" outlineLevel="1" x14ac:dyDescent="0.2">
      <c r="A76" s="52" t="str">
        <f>"      "&amp;Labels!C99</f>
        <v xml:space="preserve">      Total</v>
      </c>
      <c r="B76" s="133">
        <f>Targets!Q47</f>
        <v>0</v>
      </c>
      <c r="C76" s="133">
        <f>Targets!R47</f>
        <v>0</v>
      </c>
      <c r="D76" s="133">
        <f>Targets!S47</f>
        <v>0</v>
      </c>
      <c r="E76" s="134">
        <f>Targets!T47</f>
        <v>0</v>
      </c>
      <c r="G76" s="52" t="str">
        <f>"      "&amp;Labels!C99</f>
        <v xml:space="preserve">      Total</v>
      </c>
      <c r="H76" s="83">
        <f>H36</f>
        <v>0</v>
      </c>
      <c r="I76" s="83">
        <f>I36</f>
        <v>0</v>
      </c>
      <c r="J76" s="83">
        <f>J36</f>
        <v>0</v>
      </c>
      <c r="K76" s="135">
        <f>K36</f>
        <v>0</v>
      </c>
    </row>
    <row r="77" spans="1:11" ht="12.75" hidden="1" customHeight="1" outlineLevel="1" x14ac:dyDescent="0.2">
      <c r="A77" s="55" t="str">
        <f>"         "&amp;Labels!B92</f>
        <v xml:space="preserve">         Direct</v>
      </c>
      <c r="B77" s="136"/>
      <c r="C77" s="136"/>
      <c r="D77" s="136"/>
      <c r="E77" s="137"/>
      <c r="G77" s="55" t="str">
        <f>"         "&amp;Labels!B92</f>
        <v xml:space="preserve">         Direct</v>
      </c>
      <c r="H77" s="85"/>
      <c r="I77" s="85"/>
      <c r="J77" s="85"/>
      <c r="K77" s="138"/>
    </row>
    <row r="78" spans="1:11" ht="12.75" hidden="1" customHeight="1" outlineLevel="1" x14ac:dyDescent="0.2">
      <c r="A78" s="55" t="str">
        <f>"            "&amp;Labels!B96</f>
        <v xml:space="preserve">            Direct</v>
      </c>
      <c r="B78" s="109">
        <f t="shared" ref="B78:E80" si="16">B38</f>
        <v>0</v>
      </c>
      <c r="C78" s="109">
        <f t="shared" si="16"/>
        <v>0</v>
      </c>
      <c r="D78" s="109">
        <f t="shared" si="16"/>
        <v>0</v>
      </c>
      <c r="E78" s="110">
        <f t="shared" si="16"/>
        <v>0</v>
      </c>
      <c r="G78" s="55" t="str">
        <f>"            "&amp;Labels!B96</f>
        <v xml:space="preserve">            Direct</v>
      </c>
      <c r="H78" s="86">
        <f t="shared" ref="H78:K80" si="17">H38</f>
        <v>0</v>
      </c>
      <c r="I78" s="86">
        <f t="shared" si="17"/>
        <v>0</v>
      </c>
      <c r="J78" s="86">
        <f t="shared" si="17"/>
        <v>0</v>
      </c>
      <c r="K78" s="139">
        <f t="shared" si="17"/>
        <v>0</v>
      </c>
    </row>
    <row r="79" spans="1:11" ht="12.75" hidden="1" customHeight="1" outlineLevel="1" x14ac:dyDescent="0.2">
      <c r="A79" s="55" t="str">
        <f>"            "&amp;Labels!B97</f>
        <v xml:space="preserve">            Indirect</v>
      </c>
      <c r="B79" s="109">
        <f t="shared" si="16"/>
        <v>0</v>
      </c>
      <c r="C79" s="109">
        <f t="shared" si="16"/>
        <v>0</v>
      </c>
      <c r="D79" s="109">
        <f t="shared" si="16"/>
        <v>0</v>
      </c>
      <c r="E79" s="110">
        <f t="shared" si="16"/>
        <v>0</v>
      </c>
      <c r="G79" s="55" t="str">
        <f>"            "&amp;Labels!B97</f>
        <v xml:space="preserve">            Indirect</v>
      </c>
      <c r="H79" s="86">
        <f t="shared" si="17"/>
        <v>0</v>
      </c>
      <c r="I79" s="86">
        <f t="shared" si="17"/>
        <v>0</v>
      </c>
      <c r="J79" s="86">
        <f t="shared" si="17"/>
        <v>0</v>
      </c>
      <c r="K79" s="139">
        <f t="shared" si="17"/>
        <v>0</v>
      </c>
    </row>
    <row r="80" spans="1:11" ht="12.75" hidden="1" customHeight="1" outlineLevel="1" x14ac:dyDescent="0.2">
      <c r="A80" s="55" t="str">
        <f>"            "&amp;Labels!C95</f>
        <v xml:space="preserve">            Total</v>
      </c>
      <c r="B80" s="136">
        <f t="shared" si="16"/>
        <v>0</v>
      </c>
      <c r="C80" s="136">
        <f t="shared" si="16"/>
        <v>0</v>
      </c>
      <c r="D80" s="136">
        <f t="shared" si="16"/>
        <v>0</v>
      </c>
      <c r="E80" s="137">
        <f t="shared" si="16"/>
        <v>0</v>
      </c>
      <c r="G80" s="55" t="str">
        <f>"            "&amp;Labels!C95</f>
        <v xml:space="preserve">            Total</v>
      </c>
      <c r="H80" s="85">
        <f t="shared" si="17"/>
        <v>0</v>
      </c>
      <c r="I80" s="85">
        <f t="shared" si="17"/>
        <v>0</v>
      </c>
      <c r="J80" s="85">
        <f t="shared" si="17"/>
        <v>0</v>
      </c>
      <c r="K80" s="138">
        <f t="shared" si="17"/>
        <v>0</v>
      </c>
    </row>
    <row r="81" spans="1:11" ht="12.75" hidden="1" customHeight="1" outlineLevel="1" x14ac:dyDescent="0.2">
      <c r="A81" s="55" t="str">
        <f>"         "&amp;Labels!B93</f>
        <v xml:space="preserve">         Indirect</v>
      </c>
      <c r="B81" s="136"/>
      <c r="C81" s="136"/>
      <c r="D81" s="136"/>
      <c r="E81" s="137"/>
      <c r="G81" s="55" t="str">
        <f>"         "&amp;Labels!B93</f>
        <v xml:space="preserve">         Indirect</v>
      </c>
      <c r="H81" s="85"/>
      <c r="I81" s="85"/>
      <c r="J81" s="85"/>
      <c r="K81" s="138"/>
    </row>
    <row r="82" spans="1:11" ht="12.75" hidden="1" customHeight="1" outlineLevel="1" x14ac:dyDescent="0.2">
      <c r="A82" s="55" t="str">
        <f>"            "&amp;Labels!B96</f>
        <v xml:space="preserve">            Direct</v>
      </c>
      <c r="B82" s="109">
        <f t="shared" ref="B82:E84" si="18">B42</f>
        <v>0</v>
      </c>
      <c r="C82" s="109">
        <f t="shared" si="18"/>
        <v>0</v>
      </c>
      <c r="D82" s="109">
        <f t="shared" si="18"/>
        <v>0</v>
      </c>
      <c r="E82" s="110">
        <f t="shared" si="18"/>
        <v>0</v>
      </c>
      <c r="G82" s="55" t="str">
        <f>"            "&amp;Labels!B96</f>
        <v xml:space="preserve">            Direct</v>
      </c>
      <c r="H82" s="86">
        <f t="shared" ref="H82:K84" si="19">H42</f>
        <v>0</v>
      </c>
      <c r="I82" s="86">
        <f t="shared" si="19"/>
        <v>0</v>
      </c>
      <c r="J82" s="86">
        <f t="shared" si="19"/>
        <v>0</v>
      </c>
      <c r="K82" s="139">
        <f t="shared" si="19"/>
        <v>0</v>
      </c>
    </row>
    <row r="83" spans="1:11" ht="12.75" hidden="1" customHeight="1" outlineLevel="1" x14ac:dyDescent="0.2">
      <c r="A83" s="55" t="str">
        <f>"            "&amp;Labels!B97</f>
        <v xml:space="preserve">            Indirect</v>
      </c>
      <c r="B83" s="109">
        <f t="shared" si="18"/>
        <v>0</v>
      </c>
      <c r="C83" s="109">
        <f t="shared" si="18"/>
        <v>0</v>
      </c>
      <c r="D83" s="109">
        <f t="shared" si="18"/>
        <v>0</v>
      </c>
      <c r="E83" s="110">
        <f t="shared" si="18"/>
        <v>0</v>
      </c>
      <c r="G83" s="55" t="str">
        <f>"            "&amp;Labels!B97</f>
        <v xml:space="preserve">            Indirect</v>
      </c>
      <c r="H83" s="86">
        <f t="shared" si="19"/>
        <v>0</v>
      </c>
      <c r="I83" s="86">
        <f t="shared" si="19"/>
        <v>0</v>
      </c>
      <c r="J83" s="86">
        <f t="shared" si="19"/>
        <v>0</v>
      </c>
      <c r="K83" s="139">
        <f t="shared" si="19"/>
        <v>0</v>
      </c>
    </row>
    <row r="84" spans="1:11" ht="12.75" hidden="1" customHeight="1" outlineLevel="1" x14ac:dyDescent="0.2">
      <c r="A84" s="55" t="str">
        <f>"            "&amp;Labels!C95</f>
        <v xml:space="preserve">            Total</v>
      </c>
      <c r="B84" s="136">
        <f t="shared" si="18"/>
        <v>0</v>
      </c>
      <c r="C84" s="136">
        <f t="shared" si="18"/>
        <v>0</v>
      </c>
      <c r="D84" s="136">
        <f t="shared" si="18"/>
        <v>0</v>
      </c>
      <c r="E84" s="137">
        <f t="shared" si="18"/>
        <v>0</v>
      </c>
      <c r="G84" s="55" t="str">
        <f>"            "&amp;Labels!C95</f>
        <v xml:space="preserve">            Total</v>
      </c>
      <c r="H84" s="85">
        <f t="shared" si="19"/>
        <v>0</v>
      </c>
      <c r="I84" s="85">
        <f t="shared" si="19"/>
        <v>0</v>
      </c>
      <c r="J84" s="85">
        <f t="shared" si="19"/>
        <v>0</v>
      </c>
      <c r="K84" s="138">
        <f t="shared" si="19"/>
        <v>0</v>
      </c>
    </row>
    <row r="85" spans="1:11" ht="12.75" hidden="1" customHeight="1" outlineLevel="1" x14ac:dyDescent="0.2">
      <c r="A85" s="55" t="str">
        <f>"         "&amp;Labels!C91</f>
        <v xml:space="preserve">         Total</v>
      </c>
      <c r="B85" s="136">
        <f>Targets!Q47</f>
        <v>0</v>
      </c>
      <c r="C85" s="136">
        <f>Targets!R47</f>
        <v>0</v>
      </c>
      <c r="D85" s="136">
        <f>Targets!S47</f>
        <v>0</v>
      </c>
      <c r="E85" s="137">
        <f>Targets!T47</f>
        <v>0</v>
      </c>
      <c r="G85" s="55" t="str">
        <f>"         "&amp;Labels!C91</f>
        <v xml:space="preserve">         Total</v>
      </c>
      <c r="H85" s="85">
        <f>H36</f>
        <v>0</v>
      </c>
      <c r="I85" s="85">
        <f>I36</f>
        <v>0</v>
      </c>
      <c r="J85" s="85">
        <f>J36</f>
        <v>0</v>
      </c>
      <c r="K85" s="138">
        <f>K36</f>
        <v>0</v>
      </c>
    </row>
    <row r="86" spans="1:11" ht="12.75" hidden="1" customHeight="1" outlineLevel="1" x14ac:dyDescent="0.2">
      <c r="A86" s="55" t="str">
        <f>"            "&amp;Labels!B96</f>
        <v xml:space="preserve">            Direct</v>
      </c>
      <c r="B86" s="109">
        <f t="shared" ref="B86:E87" si="20">B46</f>
        <v>0</v>
      </c>
      <c r="C86" s="109">
        <f t="shared" si="20"/>
        <v>0</v>
      </c>
      <c r="D86" s="109">
        <f t="shared" si="20"/>
        <v>0</v>
      </c>
      <c r="E86" s="110">
        <f t="shared" si="20"/>
        <v>0</v>
      </c>
      <c r="G86" s="55" t="str">
        <f>"            "&amp;Labels!B96</f>
        <v xml:space="preserve">            Direct</v>
      </c>
      <c r="H86" s="86">
        <f t="shared" ref="H86:K87" si="21">H46</f>
        <v>0</v>
      </c>
      <c r="I86" s="86">
        <f t="shared" si="21"/>
        <v>0</v>
      </c>
      <c r="J86" s="86">
        <f t="shared" si="21"/>
        <v>0</v>
      </c>
      <c r="K86" s="139">
        <f t="shared" si="21"/>
        <v>0</v>
      </c>
    </row>
    <row r="87" spans="1:11" ht="12.75" hidden="1" customHeight="1" outlineLevel="1" x14ac:dyDescent="0.2">
      <c r="A87" s="55" t="str">
        <f>"            "&amp;Labels!B97</f>
        <v xml:space="preserve">            Indirect</v>
      </c>
      <c r="B87" s="109">
        <f t="shared" si="20"/>
        <v>0</v>
      </c>
      <c r="C87" s="109">
        <f t="shared" si="20"/>
        <v>0</v>
      </c>
      <c r="D87" s="109">
        <f t="shared" si="20"/>
        <v>0</v>
      </c>
      <c r="E87" s="110">
        <f t="shared" si="20"/>
        <v>0</v>
      </c>
      <c r="G87" s="55" t="str">
        <f>"            "&amp;Labels!B97</f>
        <v xml:space="preserve">            Indirect</v>
      </c>
      <c r="H87" s="86">
        <f t="shared" si="21"/>
        <v>0</v>
      </c>
      <c r="I87" s="86">
        <f t="shared" si="21"/>
        <v>0</v>
      </c>
      <c r="J87" s="86">
        <f t="shared" si="21"/>
        <v>0</v>
      </c>
      <c r="K87" s="139">
        <f t="shared" si="21"/>
        <v>0</v>
      </c>
    </row>
    <row r="88" spans="1:11" ht="12.75" hidden="1" customHeight="1" outlineLevel="1" x14ac:dyDescent="0.2">
      <c r="A88" s="59" t="str">
        <f>"            "&amp;Labels!C95</f>
        <v xml:space="preserve">            Total</v>
      </c>
      <c r="B88" s="143">
        <f>Targets!Q47</f>
        <v>0</v>
      </c>
      <c r="C88" s="143">
        <f>Targets!R47</f>
        <v>0</v>
      </c>
      <c r="D88" s="143">
        <f>Targets!S47</f>
        <v>0</v>
      </c>
      <c r="E88" s="144">
        <f>Targets!T47</f>
        <v>0</v>
      </c>
      <c r="G88" s="59" t="str">
        <f>"            "&amp;Labels!C95</f>
        <v xml:space="preserve">            Total</v>
      </c>
      <c r="H88" s="88">
        <f>H36</f>
        <v>0</v>
      </c>
      <c r="I88" s="88">
        <f>I36</f>
        <v>0</v>
      </c>
      <c r="J88" s="88">
        <f>J36</f>
        <v>0</v>
      </c>
      <c r="K88" s="145">
        <f>K36</f>
        <v>0</v>
      </c>
    </row>
    <row r="89" spans="1:11" ht="12.75" hidden="1" customHeight="1" outlineLevel="1" x14ac:dyDescent="0.2"/>
    <row r="90" spans="1:11" ht="12.75" hidden="1" customHeight="1" outlineLevel="1" collapsed="1" x14ac:dyDescent="0.2"/>
    <row r="91" spans="1:11" ht="12.75" customHeight="1" collapsed="1" x14ac:dyDescent="0.2"/>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E1BADC8E-C484-493F-81AB-1301F1DB79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54</vt:i4>
      </vt:variant>
    </vt:vector>
  </HeadingPairs>
  <TitlesOfParts>
    <vt:vector size="79" baseType="lpstr">
      <vt:lpstr>Intro</vt:lpstr>
      <vt:lpstr>Graphs</vt:lpstr>
      <vt:lpstr>History Input</vt:lpstr>
      <vt:lpstr>Plan Input</vt:lpstr>
      <vt:lpstr>Price History</vt:lpstr>
      <vt:lpstr>Sales History</vt:lpstr>
      <vt:lpstr>Targets</vt:lpstr>
      <vt:lpstr>Price Plan</vt:lpstr>
      <vt:lpstr>Sales Plan</vt:lpstr>
      <vt:lpstr>Products</vt:lpstr>
      <vt:lpstr>Locations</vt:lpstr>
      <vt:lpstr>Channels</vt:lpstr>
      <vt:lpstr>Industries</vt:lpstr>
      <vt:lpstr>Sales Summary</vt:lpstr>
      <vt:lpstr>Price Summary</vt:lpstr>
      <vt:lpstr>Contribution Margin</vt:lpstr>
      <vt:lpstr>Regression</vt:lpstr>
      <vt:lpstr>Formulas</vt:lpstr>
      <vt:lpstr>Plot Vars</vt:lpstr>
      <vt:lpstr>(FnCalls 1)</vt:lpstr>
      <vt:lpstr>(Intermediate Computations)</vt:lpstr>
      <vt:lpstr>(Other Variables)</vt:lpstr>
      <vt:lpstr>Labels</vt:lpstr>
      <vt:lpstr>(Ranges)</vt:lpstr>
      <vt:lpstr>(Import)</vt:lpstr>
      <vt:lpstr>Model_Start_Date</vt:lpstr>
      <vt:lpstr>Intro!Print_Titles</vt:lpstr>
      <vt:lpstr>Revenue_Date</vt:lpstr>
      <vt:lpstr>Revenue_Plan_tsum_plt</vt:lpstr>
      <vt:lpstr>Revenue_Products</vt:lpstr>
      <vt:lpstr>Revenue_Products_Drill_Press</vt:lpstr>
      <vt:lpstr>Revenue_Products_Drill_Press_Locations</vt:lpstr>
      <vt:lpstr>Revenue_Products_Drill_Press_Locations_East</vt:lpstr>
      <vt:lpstr>Revenue_Products_Drill_Press_Locations_East_Channels</vt:lpstr>
      <vt:lpstr>Revenue_Products_Drill_Press_Locations_East_Channels_Direct</vt:lpstr>
      <vt:lpstr>Revenue_Products_Drill_Press_Locations_East_Channels_Direct_Industries</vt:lpstr>
      <vt:lpstr>Revenue_Products_Drill_Press_Locations_East_Channels_Direct_Industries_Direct</vt:lpstr>
      <vt:lpstr>Revenue_Products_Drill_Press_Locations_East_Channels_Direct_Industries_Indirect</vt:lpstr>
      <vt:lpstr>Revenue_Products_Drill_Press_Locations_East_Channels_Indirect</vt:lpstr>
      <vt:lpstr>Revenue_Products_Drill_Press_Locations_East_Channels_Indirect_Industries</vt:lpstr>
      <vt:lpstr>Revenue_Products_Drill_Press_Locations_East_Channels_Indirect_Industries_Direct</vt:lpstr>
      <vt:lpstr>Revenue_Products_Drill_Press_Locations_East_Channels_Indirect_Industries_Indirect</vt:lpstr>
      <vt:lpstr>Revenue_Products_Drill_Press_Locations_West</vt:lpstr>
      <vt:lpstr>Revenue_Products_Drill_Press_Locations_West_Channels</vt:lpstr>
      <vt:lpstr>Revenue_Products_Drill_Press_Locations_West_Channels_Direct</vt:lpstr>
      <vt:lpstr>Revenue_Products_Drill_Press_Locations_West_Channels_Direct_Industries</vt:lpstr>
      <vt:lpstr>Revenue_Products_Drill_Press_Locations_West_Channels_Direct_Industries_Direct</vt:lpstr>
      <vt:lpstr>Revenue_Products_Drill_Press_Locations_West_Channels_Direct_Industries_Indirect</vt:lpstr>
      <vt:lpstr>Revenue_Products_Drill_Press_Locations_West_Channels_Indirect</vt:lpstr>
      <vt:lpstr>Revenue_Products_Drill_Press_Locations_West_Channels_Indirect_Industries</vt:lpstr>
      <vt:lpstr>Revenue_Products_Drill_Press_Locations_West_Channels_Indirect_Industries_Direct</vt:lpstr>
      <vt:lpstr>Revenue_Products_Drill_Press_Locations_West_Channels_Indirect_Industries_Indirect</vt:lpstr>
      <vt:lpstr>Revenue_Time_Period</vt:lpstr>
      <vt:lpstr>Units_Date</vt:lpstr>
      <vt:lpstr>Units_Plan_tsum_plt</vt:lpstr>
      <vt:lpstr>Units_Products</vt:lpstr>
      <vt:lpstr>Units_Products_Drill_Press</vt:lpstr>
      <vt:lpstr>Units_Products_Drill_Press_Locations</vt:lpstr>
      <vt:lpstr>Units_Products_Drill_Press_Locations_East</vt:lpstr>
      <vt:lpstr>Units_Products_Drill_Press_Locations_East_Channels</vt:lpstr>
      <vt:lpstr>Units_Products_Drill_Press_Locations_East_Channels_Direct</vt:lpstr>
      <vt:lpstr>Units_Products_Drill_Press_Locations_East_Channels_Direct_Industries</vt:lpstr>
      <vt:lpstr>Units_Products_Drill_Press_Locations_East_Channels_Direct_Industries_Direct</vt:lpstr>
      <vt:lpstr>Units_Products_Drill_Press_Locations_East_Channels_Direct_Industries_Indirect</vt:lpstr>
      <vt:lpstr>Units_Products_Drill_Press_Locations_East_Channels_Indirect</vt:lpstr>
      <vt:lpstr>Units_Products_Drill_Press_Locations_East_Channels_Indirect_Industries</vt:lpstr>
      <vt:lpstr>Units_Products_Drill_Press_Locations_East_Channels_Indirect_Industries_Direct</vt:lpstr>
      <vt:lpstr>Units_Products_Drill_Press_Locations_East_Channels_Indirect_Industries_Indirect</vt:lpstr>
      <vt:lpstr>Units_Products_Drill_Press_Locations_West</vt:lpstr>
      <vt:lpstr>Units_Products_Drill_Press_Locations_West_Channels</vt:lpstr>
      <vt:lpstr>Units_Products_Drill_Press_Locations_West_Channels_Direct</vt:lpstr>
      <vt:lpstr>Units_Products_Drill_Press_Locations_West_Channels_Direct_Industries</vt:lpstr>
      <vt:lpstr>Units_Products_Drill_Press_Locations_West_Channels_Direct_Industries_Direct</vt:lpstr>
      <vt:lpstr>Units_Products_Drill_Press_Locations_West_Channels_Direct_Industries_Indirect</vt:lpstr>
      <vt:lpstr>Units_Products_Drill_Press_Locations_West_Channels_Indirect</vt:lpstr>
      <vt:lpstr>Units_Products_Drill_Press_Locations_West_Channels_Indirect_Industries</vt:lpstr>
      <vt:lpstr>Units_Products_Drill_Press_Locations_West_Channels_Indirect_Industries_Direct</vt:lpstr>
      <vt:lpstr>Units_Products_Drill_Press_Locations_West_Channels_Indirect_Industries_Indirect</vt:lpstr>
      <vt:lpstr>Units_Time_Period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Kenan Çılman</dc:creator>
  <cp:keywords/>
  <cp:lastModifiedBy>Kenan Çılman</cp:lastModifiedBy>
  <cp:lastPrinted>2009-03-23T22:55:18Z</cp:lastPrinted>
  <dcterms:created xsi:type="dcterms:W3CDTF">2014-10-25T21:15:43Z</dcterms:created>
  <dcterms:modified xsi:type="dcterms:W3CDTF">2014-10-25T21:15:44Z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TC103385799990</vt:lpwstr>
  </property>
</Properties>
</file>