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Udemy Mali Tabloların Okunması^J Analizi^J Analitiği ve Yorumlanması/Eğitim Dokumanları/"/>
    </mc:Choice>
  </mc:AlternateContent>
  <xr:revisionPtr revIDLastSave="498" documentId="13_ncr:1_{BC0DD068-D8B3-4748-82A6-C0651E5BD43F}" xr6:coauthVersionLast="47" xr6:coauthVersionMax="47" xr10:uidLastSave="{8876CC15-4DF9-49C1-8D4F-342BB246971F}"/>
  <bookViews>
    <workbookView xWindow="-108" yWindow="-108" windowWidth="23256" windowHeight="12576" activeTab="1" xr2:uid="{CC27E7EE-FCDF-4B31-9843-3B55435FCA70}"/>
  </bookViews>
  <sheets>
    <sheet name="B_GT" sheetId="3" r:id="rId1"/>
    <sheet name="Nakit Akış Tablosu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5" l="1"/>
  <c r="J7" i="5"/>
  <c r="J8" i="5"/>
  <c r="J9" i="5"/>
  <c r="J10" i="5"/>
  <c r="J11" i="5"/>
  <c r="J17" i="5" s="1"/>
  <c r="J12" i="5"/>
  <c r="J13" i="5"/>
  <c r="J14" i="5"/>
  <c r="J15" i="5"/>
  <c r="J23" i="5"/>
  <c r="J24" i="5"/>
  <c r="J25" i="5"/>
  <c r="J29" i="5"/>
  <c r="J31" i="5" s="1"/>
  <c r="J33" i="5" s="1"/>
  <c r="J30" i="5"/>
  <c r="J34" i="5"/>
  <c r="J35" i="5"/>
  <c r="I19" i="3"/>
  <c r="H19" i="3"/>
  <c r="F219" i="3"/>
  <c r="E89" i="3"/>
  <c r="F282" i="3" l="1"/>
  <c r="E282" i="3"/>
  <c r="F279" i="3"/>
  <c r="E279" i="3"/>
  <c r="F275" i="3"/>
  <c r="E275" i="3"/>
  <c r="F267" i="3"/>
  <c r="E267" i="3"/>
  <c r="F256" i="3"/>
  <c r="E256" i="3"/>
  <c r="F251" i="3"/>
  <c r="E251" i="3"/>
  <c r="F245" i="3"/>
  <c r="E245" i="3"/>
  <c r="F240" i="3"/>
  <c r="E240" i="3"/>
  <c r="F236" i="3"/>
  <c r="E236" i="3"/>
  <c r="F235" i="3"/>
  <c r="E235" i="3"/>
  <c r="F213" i="3"/>
  <c r="E213" i="3"/>
  <c r="F207" i="3"/>
  <c r="E207" i="3"/>
  <c r="F202" i="3"/>
  <c r="E202" i="3"/>
  <c r="F197" i="3"/>
  <c r="E197" i="3"/>
  <c r="F194" i="3"/>
  <c r="E194" i="3"/>
  <c r="F191" i="3"/>
  <c r="E191" i="3"/>
  <c r="F188" i="3"/>
  <c r="E188" i="3"/>
  <c r="F183" i="3"/>
  <c r="E183" i="3"/>
  <c r="F177" i="3"/>
  <c r="E177" i="3"/>
  <c r="F169" i="3"/>
  <c r="E169" i="3"/>
  <c r="F163" i="3"/>
  <c r="E163" i="3"/>
  <c r="F160" i="3"/>
  <c r="E160" i="3"/>
  <c r="F154" i="3"/>
  <c r="E154" i="3"/>
  <c r="F149" i="3"/>
  <c r="E149" i="3"/>
  <c r="F146" i="3"/>
  <c r="E146" i="3"/>
  <c r="F140" i="3"/>
  <c r="E140" i="3"/>
  <c r="F134" i="3"/>
  <c r="E134" i="3"/>
  <c r="F124" i="3"/>
  <c r="E124" i="3"/>
  <c r="F110" i="3"/>
  <c r="E110" i="3"/>
  <c r="F107" i="3"/>
  <c r="E107" i="3"/>
  <c r="F101" i="3"/>
  <c r="E101" i="3"/>
  <c r="F92" i="3"/>
  <c r="E92" i="3"/>
  <c r="F81" i="3"/>
  <c r="E81" i="3"/>
  <c r="F70" i="3"/>
  <c r="E70" i="3"/>
  <c r="F63" i="3"/>
  <c r="E63" i="3"/>
  <c r="F57" i="3"/>
  <c r="E57" i="3"/>
  <c r="F46" i="3"/>
  <c r="E46" i="3"/>
  <c r="F43" i="3"/>
  <c r="E43" i="3"/>
  <c r="F35" i="3"/>
  <c r="E35" i="3"/>
  <c r="F26" i="3"/>
  <c r="E26" i="3"/>
  <c r="F18" i="3"/>
  <c r="E18" i="3"/>
  <c r="F12" i="3"/>
  <c r="E12" i="3"/>
  <c r="F6" i="3"/>
  <c r="E6" i="3"/>
  <c r="F244" i="3" l="1"/>
  <c r="F250" i="3" s="1"/>
  <c r="F255" i="3" s="1"/>
  <c r="F278" i="3" s="1"/>
  <c r="F286" i="3" s="1"/>
  <c r="F288" i="3" s="1"/>
  <c r="E123" i="3"/>
  <c r="F123" i="3"/>
  <c r="E5" i="3"/>
  <c r="E244" i="3"/>
  <c r="E250" i="3" s="1"/>
  <c r="E255" i="3" s="1"/>
  <c r="E278" i="3" s="1"/>
  <c r="E286" i="3" s="1"/>
  <c r="E288" i="3" s="1"/>
  <c r="F5" i="3"/>
  <c r="F168" i="3"/>
  <c r="F201" i="3"/>
  <c r="G201" i="3" s="1"/>
  <c r="E56" i="3"/>
  <c r="F56" i="3"/>
  <c r="E168" i="3"/>
  <c r="E201" i="3"/>
  <c r="F118" i="3" l="1"/>
  <c r="F4" i="3" s="1"/>
  <c r="F223" i="3"/>
  <c r="F122" i="3" s="1"/>
  <c r="E118" i="3"/>
  <c r="E223" i="3"/>
  <c r="E122" i="3" s="1"/>
  <c r="F120" i="3" l="1"/>
  <c r="J1" i="3" s="1"/>
  <c r="E4" i="3"/>
  <c r="E120" i="3"/>
  <c r="H88" i="3" s="1"/>
</calcChain>
</file>

<file path=xl/sharedStrings.xml><?xml version="1.0" encoding="utf-8"?>
<sst xmlns="http://schemas.openxmlformats.org/spreadsheetml/2006/main" count="708" uniqueCount="297">
  <si>
    <t>2021/12</t>
  </si>
  <si>
    <t>2022/12</t>
  </si>
  <si>
    <t>BİLANÇO</t>
  </si>
  <si>
    <t>I.</t>
  </si>
  <si>
    <t>DÖNEN VARLIKLAR</t>
  </si>
  <si>
    <t>A.</t>
  </si>
  <si>
    <t>Hazır Değerler</t>
  </si>
  <si>
    <t xml:space="preserve"> 1.</t>
  </si>
  <si>
    <t>Kasa</t>
  </si>
  <si>
    <t xml:space="preserve"> 2.</t>
  </si>
  <si>
    <t>Alınan Çekler</t>
  </si>
  <si>
    <t xml:space="preserve"> 3.</t>
  </si>
  <si>
    <t>Bankalar</t>
  </si>
  <si>
    <t xml:space="preserve"> 4.</t>
  </si>
  <si>
    <t>Verilen Çek ve Ödeme Emirleri (-)</t>
  </si>
  <si>
    <t xml:space="preserve"> 5.</t>
  </si>
  <si>
    <t>Diğer Hazır Değerler</t>
  </si>
  <si>
    <t xml:space="preserve">B. </t>
  </si>
  <si>
    <t>Menkul Kıymetler</t>
  </si>
  <si>
    <t>Hisse Senetleri</t>
  </si>
  <si>
    <t>Özel Kesim Tahvil, Senet, Bonoları</t>
  </si>
  <si>
    <t>Kamu Kesim Tahvil,Senet, Bonoları</t>
  </si>
  <si>
    <t>Diğer Menkul Kıymetler</t>
  </si>
  <si>
    <t>Menkul Kıymet Değer Düşüklüğü Karşılığı (-)</t>
  </si>
  <si>
    <t>C.</t>
  </si>
  <si>
    <t>Ticari Alacaklar</t>
  </si>
  <si>
    <t>Alıcılar</t>
  </si>
  <si>
    <t>Alacak Senetleri</t>
  </si>
  <si>
    <t>Alacak Senetleri Reeskontu (-)</t>
  </si>
  <si>
    <t>4.</t>
  </si>
  <si>
    <t>5.</t>
  </si>
  <si>
    <t>Verilen Depozito ve Teminatlar</t>
  </si>
  <si>
    <t>6.</t>
  </si>
  <si>
    <t>Diğer Ticari Alacaklar</t>
  </si>
  <si>
    <t>7.</t>
  </si>
  <si>
    <t>Şüpheli Ticari Alacaklar</t>
  </si>
  <si>
    <t>8.</t>
  </si>
  <si>
    <t>Şüpheli Ticari Alacak Karşılığı (-)</t>
  </si>
  <si>
    <t>D.</t>
  </si>
  <si>
    <t>Diğer Alacaklar</t>
  </si>
  <si>
    <t>Ortaklardan Alacaklar</t>
  </si>
  <si>
    <t>İştiraklerden Alacaklar</t>
  </si>
  <si>
    <t>Bağlı Ortaklıklardan Alacaklar</t>
  </si>
  <si>
    <t>Personelden Alacaklar</t>
  </si>
  <si>
    <t>Diğer Çeşitli Alacaklar</t>
  </si>
  <si>
    <t xml:space="preserve"> 7.</t>
  </si>
  <si>
    <t>Diğer Alacak Senetleri Reeskontu (-)</t>
  </si>
  <si>
    <t xml:space="preserve"> 8.</t>
  </si>
  <si>
    <t>Şüpheli Diğer Alacaklar</t>
  </si>
  <si>
    <t xml:space="preserve"> 9.</t>
  </si>
  <si>
    <t>Şüpheli Diğer Alacaklar Karşılığı (-)</t>
  </si>
  <si>
    <t>E.</t>
  </si>
  <si>
    <t>Stoklar</t>
  </si>
  <si>
    <t>İlk Madde ve Malzeme</t>
  </si>
  <si>
    <t>Yarı Mamuller</t>
  </si>
  <si>
    <t>Mamuller</t>
  </si>
  <si>
    <t>Ticari Mallar</t>
  </si>
  <si>
    <t>Diğer Stoklar</t>
  </si>
  <si>
    <t xml:space="preserve"> 6.</t>
  </si>
  <si>
    <t>Stok Değer Düşüklüğü Karşılığı (-)</t>
  </si>
  <si>
    <t>Verilen Sipariş Avansları</t>
  </si>
  <si>
    <t>F.</t>
  </si>
  <si>
    <t>2.</t>
  </si>
  <si>
    <t>3.</t>
  </si>
  <si>
    <t>G.</t>
  </si>
  <si>
    <t>Gelecek Aylara Ait Giderler</t>
  </si>
  <si>
    <t>Gelir Tahakkukları</t>
  </si>
  <si>
    <t>H.</t>
  </si>
  <si>
    <t>Diğer Dönen Varlıklar</t>
  </si>
  <si>
    <t>Devreden KDV</t>
  </si>
  <si>
    <t>İndirilecek KDV</t>
  </si>
  <si>
    <t>Diğer KDV</t>
  </si>
  <si>
    <t>Peşin Ödenen Vergi ve Fonlar</t>
  </si>
  <si>
    <t>İş Avansları</t>
  </si>
  <si>
    <t>Personel Avansları</t>
  </si>
  <si>
    <t>Sayım Tesellüm Noksanları</t>
  </si>
  <si>
    <t>Diğer Çeşitli Dönen Varlıklar</t>
  </si>
  <si>
    <t>Diğer Dönen Varlıklar Karşılığı (-)</t>
  </si>
  <si>
    <t>DURAN VARLIKLAR</t>
  </si>
  <si>
    <t>Şüpheli Alacaklar Karşılığı (-)</t>
  </si>
  <si>
    <t>Mali Duran Varlıklar</t>
  </si>
  <si>
    <t>Bağlı Menkul Kıymetler</t>
  </si>
  <si>
    <t>Bağlı Menkul Kıymetler Değer Düşüklüğü Karşılığı (-)</t>
  </si>
  <si>
    <t>İştirakler</t>
  </si>
  <si>
    <t>İştiraklere Sermaye Taahhütleri (-)</t>
  </si>
  <si>
    <t>İştirakler Sermaye Payları Değer Düşüklüğü Karşılığı (-)</t>
  </si>
  <si>
    <t>Bağlı Ortaklıklar</t>
  </si>
  <si>
    <t>Bağlı Ortaklık Sermaye Taahhütleri (-)</t>
  </si>
  <si>
    <t>Bağlı Ortaklıklar Sermaye Payları Değer Düşüklüğü Krş. (-)</t>
  </si>
  <si>
    <t xml:space="preserve">Diğer Mali Duran Varlıklar </t>
  </si>
  <si>
    <t>10.</t>
  </si>
  <si>
    <t>Diğer Mali Duran Varlıklar Değer Düşüklüğü Krş. (-)</t>
  </si>
  <si>
    <t>Maddi Duran Varlıklar</t>
  </si>
  <si>
    <t>Arazi ve Arsalar</t>
  </si>
  <si>
    <t xml:space="preserve">Yeraltı ve Yerüstü Düzenleri </t>
  </si>
  <si>
    <t>Binalar</t>
  </si>
  <si>
    <t>Tesis, Makina ve Cihazlar</t>
  </si>
  <si>
    <t>Taşıtlar</t>
  </si>
  <si>
    <t>Demirbaşlar</t>
  </si>
  <si>
    <t>Diğer Maddi Duran Varlıklar</t>
  </si>
  <si>
    <t>Birikmiş Amortismanlar (-)</t>
  </si>
  <si>
    <t>Yapılmakta Olan Yatırımlar</t>
  </si>
  <si>
    <t>Verilen Avanslar</t>
  </si>
  <si>
    <t>Maddi Olmayan Duran Varlıklar</t>
  </si>
  <si>
    <t>Haklar</t>
  </si>
  <si>
    <t>Şerefiyeler</t>
  </si>
  <si>
    <t>Kuruluş ve Örgütlenme Giderleri</t>
  </si>
  <si>
    <t>Araştırma ve Geliştirme Giderleri</t>
  </si>
  <si>
    <t>Özel Maliyetler</t>
  </si>
  <si>
    <t>Diğer Maddi Olmayan Duran Varlıklar</t>
  </si>
  <si>
    <t>Özel Tükenmeye Tabi Varlıklar</t>
  </si>
  <si>
    <t>1.</t>
  </si>
  <si>
    <t>Arama Giderleri</t>
  </si>
  <si>
    <t>Hazırlık ve Geliştirme Giderleri</t>
  </si>
  <si>
    <t xml:space="preserve">Diğer Özel Tükenmeye Tabi Varlıklar </t>
  </si>
  <si>
    <t>Birikmiş Tükenme Payları (-)</t>
  </si>
  <si>
    <t>Gelecek Yıllar Gider/Gelir Tahakkukları</t>
  </si>
  <si>
    <t>Gelecek Yıllara Ait Giderler</t>
  </si>
  <si>
    <t>Diğer Duran Varlıklar</t>
  </si>
  <si>
    <t>Gelecek Yıllarda İndirilecek KDV</t>
  </si>
  <si>
    <t>Gelecek Yıllar İhtiyacı Stoklar</t>
  </si>
  <si>
    <t>Elden Çıkarılacak Stoklar ve Maddi Duran Varlıklar</t>
  </si>
  <si>
    <t>Diğer Çeşitli Duran Varlıklar</t>
  </si>
  <si>
    <t>AKTİF (VARLIKLAR) TOPLAMI</t>
  </si>
  <si>
    <t>P A S İ F</t>
  </si>
  <si>
    <t>KISA VADELİ YABANCI KAYNAKLAR</t>
  </si>
  <si>
    <t>Mali Borçlar</t>
  </si>
  <si>
    <t>Banka Kredileri</t>
  </si>
  <si>
    <t>Finansal Kiralama İşlemlerinden Borçlar</t>
  </si>
  <si>
    <t>Ertelenmiş Finansal Kiralama Borçlanma Maliyetleri (-)</t>
  </si>
  <si>
    <t>Uzun Vadeli Kredilerin Ana Para,Taksitleri ve Faizleri</t>
  </si>
  <si>
    <t>Tahvil Anapara, Borç, Taksit Faizi</t>
  </si>
  <si>
    <t>Çıkarılmış Bonolar ve Senetler</t>
  </si>
  <si>
    <t>Çıkarılmış Diğer Menkul Kıymetler</t>
  </si>
  <si>
    <t>Menkul Kıymetler İhraç Farkı (-)</t>
  </si>
  <si>
    <t>9.</t>
  </si>
  <si>
    <t>Diğer Mali Borçlar</t>
  </si>
  <si>
    <t>B.</t>
  </si>
  <si>
    <t>Ticari Borçlar</t>
  </si>
  <si>
    <t>Satıcılar</t>
  </si>
  <si>
    <t>Borç Senetleri</t>
  </si>
  <si>
    <t>Borç Senetleri Reeskontu (-)</t>
  </si>
  <si>
    <t>Alınan Depozito ve Teminatlar</t>
  </si>
  <si>
    <t>Diğer Ticari Borçlar</t>
  </si>
  <si>
    <t>Diğer Borçlar</t>
  </si>
  <si>
    <t>Ortaklara Borçlar</t>
  </si>
  <si>
    <t>İştiraklere Borçlar</t>
  </si>
  <si>
    <t>Bağlı Ortaklıklara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</si>
  <si>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</si>
  <si>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</si>
  <si>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</si>
  <si>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</si>
  <si>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</si>
  <si>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Ödenecek Vergi ve Diğer Yükümlülükler</t>
  </si>
  <si>
    <t>Ödenecek Vergi ve Fonlar</t>
  </si>
  <si>
    <t>Ödenecek Sosyal Güvenlik Kesintileri</t>
  </si>
  <si>
    <t>Vadesi Geçmiş Ertelenmiş veya Taks. Vergi ve Diğer Yük.</t>
  </si>
  <si>
    <t>Ödenecek Diğer Yükümlülükler</t>
  </si>
  <si>
    <t>Borç ve Gider Karşılıkları</t>
  </si>
  <si>
    <t>Dönem Karı Vergi ve Diğer Yasal Yükümlülük Karşılığı</t>
  </si>
  <si>
    <t>Dönem Karı Peşin Ödenen Vergi ve Diğer Yük. (-)</t>
  </si>
  <si>
    <t>Kıdem Tazminatı Karşılığı</t>
  </si>
  <si>
    <t>Diğer Borç ve Gider Karşılıkları</t>
  </si>
  <si>
    <t xml:space="preserve"> Maliyet Giderleri Karşılığı</t>
  </si>
  <si>
    <t>Gelecek Aylar Gelir/Gider Tahakkukları</t>
  </si>
  <si>
    <t>Gelecek Aylara Ait Gelirler</t>
  </si>
  <si>
    <t>Gider Tahakkukları</t>
  </si>
  <si>
    <t>Diğer Kısa Vadeli Yabancı Kaynaklar</t>
  </si>
  <si>
    <t>Hesaplanan KDV</t>
  </si>
  <si>
    <t>Sayım ve Tesellüm Fazlaları</t>
  </si>
  <si>
    <t>Diğer Çeşitli Yabancı Kaynaklar</t>
  </si>
  <si>
    <t>UZUN VADELİ YABANCI KAYNAKLAR</t>
  </si>
  <si>
    <t>Çıkarılmış Tahviller</t>
  </si>
  <si>
    <t>Kamuya Olan Ertelenmiş veya Taksitlendirilmiş Borçlar</t>
  </si>
  <si>
    <t>Kıdem Tazminatı Karşılıkları</t>
  </si>
  <si>
    <t>Gelecek Yıllara Ait Gelirler ve Gider Tahakkukları</t>
  </si>
  <si>
    <t>Gelecek Yıllara Ait Gelirler</t>
  </si>
  <si>
    <t>Diğer Uzun Vadeli Yabancı Kaynaklar</t>
  </si>
  <si>
    <t>Gelecek Yıllara Ertelenen veya Terkin Edilecek KDV</t>
  </si>
  <si>
    <t>Tesise Katılma Payları</t>
  </si>
  <si>
    <t>Diğer Çeşitli Uzun Vadeli Yabancı Kaynaklar</t>
  </si>
  <si>
    <t>ÖZ KAYNAKLAR</t>
  </si>
  <si>
    <t>Ödenmiş Sermaye</t>
  </si>
  <si>
    <t>Sermaye</t>
  </si>
  <si>
    <t>Ödenmemiş Sermaye (-)</t>
  </si>
  <si>
    <t>Sermaye Düzeltmesi Olumlu Farkları</t>
  </si>
  <si>
    <t>Sermaye Düzeltmesi Olumsuz Farkları (-)</t>
  </si>
  <si>
    <t>Sermaye Yedekleri</t>
  </si>
  <si>
    <t>Hisse Senedi İhraç Primleri</t>
  </si>
  <si>
    <t>Hisse Senedi İptal Karları</t>
  </si>
  <si>
    <t>M.D.V. Yeniden Değerleme Artışları</t>
  </si>
  <si>
    <t>İştirakler Yeniden Değerleme Artışları</t>
  </si>
  <si>
    <t>Diğer Sermaye Yedekleri</t>
  </si>
  <si>
    <t>Kar Yedekleri</t>
  </si>
  <si>
    <t>Yasal Yedekler</t>
  </si>
  <si>
    <t>Statü Yedekleri</t>
  </si>
  <si>
    <t>Olağanüstü Yedekler</t>
  </si>
  <si>
    <t>Diğer Kar Yedekleri</t>
  </si>
  <si>
    <t>Özel Fonlar</t>
  </si>
  <si>
    <t>Geçmiş Yıllar Karları</t>
  </si>
  <si>
    <t>Geçmiş Yıllar Zararları (-)</t>
  </si>
  <si>
    <t>Dönem Net Karı (Zararı)</t>
  </si>
  <si>
    <t>PASİF (KAYNAKLAR) TOPLAMI</t>
  </si>
  <si>
    <t>GELİR TABLOSU</t>
  </si>
  <si>
    <t>BRÜT SATIŞLAR</t>
  </si>
  <si>
    <t>1-</t>
  </si>
  <si>
    <t>Yurtiçi Satışlar</t>
  </si>
  <si>
    <t>2-</t>
  </si>
  <si>
    <t>Yurtdışı Satışlar</t>
  </si>
  <si>
    <t>3-</t>
  </si>
  <si>
    <t>Diğer Gelirler</t>
  </si>
  <si>
    <t>SATIŞ İNDİRİMLERİ (-)</t>
  </si>
  <si>
    <t>Satış İadeleri (-)</t>
  </si>
  <si>
    <t>Satış Iskontoları (-)</t>
  </si>
  <si>
    <t>Diğer İndirimler (-)</t>
  </si>
  <si>
    <t>NET SATIŞLAR</t>
  </si>
  <si>
    <t>SATIŞLARIN MALİYETİ (-)</t>
  </si>
  <si>
    <t>Satılan Mamuller Maliyeti (-)</t>
  </si>
  <si>
    <t>Satılan Ticari Mallar Maliyeti (-)</t>
  </si>
  <si>
    <t>Satılan Hizmet Maliyeti (-)</t>
  </si>
  <si>
    <t>4-</t>
  </si>
  <si>
    <t>Diğer Satışların Maliyeti (-)</t>
  </si>
  <si>
    <t>BRÜT SATIŞ KARI VEYA ZARARI</t>
  </si>
  <si>
    <t>FAALİYET GİDERLERİ (-)</t>
  </si>
  <si>
    <t>Araştırma ve Geliştirme Giderleri (-)</t>
  </si>
  <si>
    <t>Pazarlama, Satış ve Dağıtım Giderleri (-)</t>
  </si>
  <si>
    <t>Genel Yönetim Giderleri (-)</t>
  </si>
  <si>
    <t>FAALİYET KARI VEYA ZARARI</t>
  </si>
  <si>
    <t>DİĞER FAALİYETLERDEN OLAĞAN GELİR VE KARLAR</t>
  </si>
  <si>
    <t>İştiraklerden Temettü Gelirleri</t>
  </si>
  <si>
    <t>Bağlı Ortaklıklardan Temettü Geliri</t>
  </si>
  <si>
    <t>Faiz Geliri</t>
  </si>
  <si>
    <t>Komisyon Gelirleri</t>
  </si>
  <si>
    <t>5-</t>
  </si>
  <si>
    <t>Konusu Kalmayan Karşılıklar</t>
  </si>
  <si>
    <t>6-</t>
  </si>
  <si>
    <t>Menkul Kıymetler Satış Karları</t>
  </si>
  <si>
    <t>7-</t>
  </si>
  <si>
    <t>Kambiyo Karları</t>
  </si>
  <si>
    <t>8-</t>
  </si>
  <si>
    <t>Reeskont Faiz Gelirleri</t>
  </si>
  <si>
    <t>9-</t>
  </si>
  <si>
    <t>Enflasyon Düzeltmesi Karları</t>
  </si>
  <si>
    <t>10-</t>
  </si>
  <si>
    <t>Faaliyetle İlgili Diğer Olağan Gelirler ve Karlar</t>
  </si>
  <si>
    <t>DİĞER FAALİYETLERDEN OLAĞAN GİDER VE ZARARLARI (-)</t>
  </si>
  <si>
    <t>Komisyon Giderleri (-)</t>
  </si>
  <si>
    <t>Karşılık Giderleri (-)</t>
  </si>
  <si>
    <t>Menkul Kıymet Satış Zararları (-)</t>
  </si>
  <si>
    <t>Kambiyo Zararları (-)</t>
  </si>
  <si>
    <t>Reeskont Faiz Giderleri (-)</t>
  </si>
  <si>
    <t>Enflasyon Düzeltmesi Zararları (-)</t>
  </si>
  <si>
    <t>Faaliyetle İlgili Diğer Olağan Gider ve Zararlar (-)</t>
  </si>
  <si>
    <t>FİNANSMAN GİDERLERİ (-)</t>
  </si>
  <si>
    <t>Kısa Vadeli Borçlanma Giderleri (-)</t>
  </si>
  <si>
    <t>Uzun Vadeli Borçlanma Giderleri (-)</t>
  </si>
  <si>
    <t>OLAĞAN KAR VEYA ZARAR</t>
  </si>
  <si>
    <t>OLAĞANDIŞI GELİR VE KARLAR</t>
  </si>
  <si>
    <t>Önceki Dönem Gelir ve Karları</t>
  </si>
  <si>
    <t>Diğer Olağandışı Gelir ve Karlar</t>
  </si>
  <si>
    <t>OLAĞAN DIŞI GİDER VE ZARARLAR (-)</t>
  </si>
  <si>
    <t>Çalışmayan Kısım Gider ve Zararları (-)</t>
  </si>
  <si>
    <t>Önceki Dönem Gider ve Zararları (-)</t>
  </si>
  <si>
    <t>Diğer Olağandışı Gider ve Zararlar (-)</t>
  </si>
  <si>
    <t>DÖNEM KARI VEYA ZARARI</t>
  </si>
  <si>
    <t>DÖNEM NET KARI VEYA ZARARI</t>
  </si>
  <si>
    <t>Diğer KDV Borçları</t>
  </si>
  <si>
    <t>Gelecek Aylara Ait Giderler ve Gelir Tahakkukları</t>
  </si>
  <si>
    <t>DÖNEM KARI VERGİ VE DİĞER YASAL YÜK. KRŞ. (-)</t>
  </si>
  <si>
    <t>A K T İ F  (VARLIKLAR)</t>
  </si>
  <si>
    <t>Yıl 1</t>
  </si>
  <si>
    <t>Yıl 2</t>
  </si>
  <si>
    <t>A. Esas Faaliyetlerden Kaynaklanan Nakit Akışları</t>
  </si>
  <si>
    <t>Net Kar</t>
  </si>
  <si>
    <t>Düzeltme Kalemi</t>
  </si>
  <si>
    <t>Tutar (TL)</t>
  </si>
  <si>
    <t>Amortisman Giderleri</t>
  </si>
  <si>
    <t>Ticari Alacaklardaki Değişim</t>
  </si>
  <si>
    <t>Stoklardaki Değişim</t>
  </si>
  <si>
    <t>Esas Faaliyetlerden Nakit Akışı</t>
  </si>
  <si>
    <t>B. Yatırım Faaliyetlerinden Kaynaklanan Nakit Akışları</t>
  </si>
  <si>
    <t>Yatırım Faaliyetlerinden Kaynaklanan Nakit Akışları</t>
  </si>
  <si>
    <t>C. Finansman Faaliyetlerinden Kaynaklanan Nakit Akışları</t>
  </si>
  <si>
    <t>Finansman Faaliyetlerinden Kaynaklanan Nakit Akışları</t>
  </si>
  <si>
    <t>Dönem İçi Nakit Değişimi</t>
  </si>
  <si>
    <t>Dönembaşı Nakit</t>
  </si>
  <si>
    <t>Dönemsonu Nakit</t>
  </si>
  <si>
    <t>Gelecek Aylara Ait Giderler ve Gelir Tahakkukları Değişimi</t>
  </si>
  <si>
    <t>Diğer Dönen Varlıklar Değişimi</t>
  </si>
  <si>
    <t>Ticari Borçlar Değişimi</t>
  </si>
  <si>
    <t>Alınan Avanslar Değişimi</t>
  </si>
  <si>
    <t>Ödenecek Vergi ve Diğer Yükümlülükler Değişimi</t>
  </si>
  <si>
    <t>Borç ve Gider Karşılıkları Değişimi</t>
  </si>
  <si>
    <t>Maddi Duran Varlıklardaki Değişim (Amortisman Hariç)</t>
  </si>
  <si>
    <t>Maddi Olmayan Duran Varlıklardaki Değişim (Amortisman Hariç)</t>
  </si>
  <si>
    <t>Mali Borçlar Değişimi</t>
  </si>
  <si>
    <t>Ortaklara Borçlar Değişimi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</si>
</sst>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_ ;[Red]\-#,##0.00\ "/>
    <numFmt numFmtId="165" formatCode="#,##0_ ;[Red]\-#,##0\ "/>
    <numFmt numFmtId="166" formatCode="0.0%"/>
    <numFmt numFmtId="167" formatCode="_-* #,##0.00\ _T_L_-;\-* #,##0.00\ _T_L_-;_-* &quot;-&quot;??\ _T_L_-;_-@_-"/>
  </numFmts>
  <fonts count="10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0"/>
      <name val="Arial Tur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10"/>
      <name val="Arial Tur"/>
      <charset val="162"/>
    </font>
    <font>
      <sz val="8"/>
      <name val="Aptos Narrow"/>
      <family val="2"/>
      <charset val="162"/>
      <scheme val="minor"/>
    </font>
    <font>
      <sz val="8"/>
      <color theme="1"/>
      <name val="Tahoma"/>
      <family val="2"/>
      <charset val="162"/>
    </font>
    <font>
      <b/>
      <sz val="14"/>
      <color theme="1"/>
      <name val="Calibri"/>
      <family val="2"/>
      <charset val="162"/>
    </font>
    <font>
      <sz val="14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165" fontId="4" fillId="0" borderId="3" xfId="1" applyNumberFormat="1" applyFont="1" applyFill="1" applyBorder="1" applyAlignment="1" applyProtection="1">
      <alignment vertical="center" shrinkToFit="1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65" fontId="4" fillId="0" borderId="7" xfId="1" applyNumberFormat="1" applyFont="1" applyFill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65" fontId="3" fillId="0" borderId="7" xfId="1" applyNumberFormat="1" applyFont="1" applyFill="1" applyBorder="1" applyAlignment="1" applyProtection="1">
      <alignment vertical="center" shrinkToFit="1"/>
      <protection hidden="1"/>
    </xf>
    <xf numFmtId="165" fontId="4" fillId="0" borderId="7" xfId="0" applyNumberFormat="1" applyFont="1" applyBorder="1" applyAlignment="1" applyProtection="1">
      <alignment vertical="center" shrinkToFit="1"/>
      <protection hidden="1"/>
    </xf>
    <xf numFmtId="165" fontId="3" fillId="0" borderId="8" xfId="1" applyNumberFormat="1" applyFont="1" applyFill="1" applyBorder="1" applyAlignment="1" applyProtection="1">
      <alignment vertical="center" shrinkToFi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165" fontId="4" fillId="0" borderId="8" xfId="0" applyNumberFormat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65" fontId="4" fillId="0" borderId="8" xfId="1" applyNumberFormat="1" applyFont="1" applyFill="1" applyBorder="1" applyAlignment="1" applyProtection="1">
      <alignment vertical="center" shrinkToFit="1"/>
      <protection hidden="1"/>
    </xf>
    <xf numFmtId="0" fontId="4" fillId="0" borderId="13" xfId="0" applyFont="1" applyBorder="1" applyAlignment="1" applyProtection="1">
      <alignment vertical="center"/>
      <protection hidden="1"/>
    </xf>
    <xf numFmtId="164" fontId="4" fillId="0" borderId="13" xfId="3" applyNumberFormat="1" applyFont="1" applyFill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vertical="center"/>
      <protection hidden="1"/>
    </xf>
    <xf numFmtId="165" fontId="4" fillId="0" borderId="7" xfId="3" applyNumberFormat="1" applyFont="1" applyFill="1" applyBorder="1" applyAlignment="1" applyProtection="1">
      <alignment vertical="center" shrinkToFit="1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7" xfId="3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5" fontId="4" fillId="0" borderId="7" xfId="3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165" fontId="4" fillId="0" borderId="8" xfId="3" applyNumberFormat="1" applyFont="1" applyFill="1" applyBorder="1" applyAlignment="1" applyProtection="1">
      <alignment vertical="center" shrinkToFit="1"/>
      <protection hidden="1"/>
    </xf>
    <xf numFmtId="0" fontId="4" fillId="0" borderId="10" xfId="0" applyFont="1" applyBorder="1" applyAlignment="1" applyProtection="1">
      <alignment horizontal="right" vertical="center"/>
      <protection hidden="1"/>
    </xf>
    <xf numFmtId="165" fontId="4" fillId="0" borderId="13" xfId="3" applyNumberFormat="1" applyFont="1" applyFill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164" fontId="3" fillId="0" borderId="0" xfId="0" applyNumberFormat="1" applyFont="1" applyAlignment="1">
      <alignment vertical="center"/>
    </xf>
    <xf numFmtId="165" fontId="3" fillId="0" borderId="7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 shrinkToFit="1"/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7" xfId="0" applyNumberFormat="1" applyFont="1" applyBorder="1" applyAlignment="1">
      <alignment vertical="center"/>
    </xf>
    <xf numFmtId="3" fontId="3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10" fontId="3" fillId="0" borderId="0" xfId="2" applyNumberFormat="1" applyFont="1" applyFill="1" applyAlignment="1">
      <alignment vertical="center"/>
    </xf>
    <xf numFmtId="166" fontId="3" fillId="0" borderId="0" xfId="2" applyNumberFormat="1" applyFont="1" applyFill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0" fontId="0" fillId="0" borderId="2" xfId="0" applyBorder="1"/>
    <xf numFmtId="3" fontId="0" fillId="0" borderId="2" xfId="0" applyNumberFormat="1" applyBorder="1"/>
    <xf numFmtId="0" fontId="8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vertical="center" wrapText="1"/>
    </xf>
    <xf numFmtId="0" fontId="0" fillId="0" borderId="5" xfId="0" applyBorder="1"/>
    <xf numFmtId="0" fontId="7" fillId="0" borderId="0" xfId="0" applyFont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</cellXfs>
  <cellStyles count="4">
    <cellStyle name="Binlik Ayracı [0]" xfId="1" builtinId="6"/>
    <cellStyle name="Comma 2" xfId="3" xr:uid="{86F9D7F0-4CAB-4CD6-A56F-72EB9F735D00}"/>
    <cellStyle name="Normal" xfId="0" builtinId="0"/>
    <cellStyle name="Yüzde" xfId="2" builtinId="5"/>
  </cellStyles>
  <dxfs count="4"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6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2BBD-691A-47B2-A0FC-BCB924697835}">
  <dimension ref="A1:J288"/>
  <sheetViews>
    <sheetView showGridLines="0" topLeftCell="A192" workbookViewId="0">
      <selection activeCell="E223" sqref="E223:F223"/>
    </sheetView>
  </sheetViews>
  <sheetFormatPr defaultColWidth="9.109375" defaultRowHeight="14.4" x14ac:dyDescent="0.3"/>
  <cols>
    <col min="1" max="1" width="6.88671875" style="2" customWidth="1"/>
    <col min="2" max="2" width="3.6640625" style="2" customWidth="1"/>
    <col min="3" max="3" width="3.88671875" style="2" customWidth="1"/>
    <col min="4" max="4" width="36.21875" style="2" customWidth="1"/>
    <col min="5" max="6" width="11" style="2" bestFit="1" customWidth="1"/>
    <col min="7" max="7" width="10.44140625" style="2" bestFit="1" customWidth="1"/>
    <col min="8" max="8" width="9.44140625" style="2" bestFit="1" customWidth="1"/>
    <col min="9" max="9" width="9.109375" style="2"/>
    <col min="10" max="10" width="10.109375" style="2" bestFit="1" customWidth="1"/>
    <col min="11" max="16384" width="9.109375" style="2"/>
  </cols>
  <sheetData>
    <row r="1" spans="1:10" x14ac:dyDescent="0.3">
      <c r="A1" s="1"/>
      <c r="E1" s="42"/>
      <c r="F1" s="42"/>
      <c r="J1" s="56">
        <f>+F120</f>
        <v>0</v>
      </c>
    </row>
    <row r="2" spans="1:10" x14ac:dyDescent="0.3">
      <c r="A2" s="1"/>
      <c r="E2" s="3" t="s">
        <v>0</v>
      </c>
      <c r="F2" s="3" t="s">
        <v>1</v>
      </c>
    </row>
    <row r="3" spans="1:10" x14ac:dyDescent="0.3">
      <c r="A3" s="1" t="s">
        <v>2</v>
      </c>
      <c r="E3" s="3"/>
      <c r="F3" s="3"/>
    </row>
    <row r="4" spans="1:10" x14ac:dyDescent="0.3">
      <c r="A4" s="57" t="s">
        <v>269</v>
      </c>
      <c r="B4" s="58"/>
      <c r="C4" s="58"/>
      <c r="D4" s="58"/>
      <c r="E4" s="6">
        <f t="shared" ref="E4:F4" si="0">E118</f>
        <v>20873594.637500003</v>
      </c>
      <c r="F4" s="6">
        <f t="shared" si="0"/>
        <v>37477081.087500036</v>
      </c>
    </row>
    <row r="5" spans="1:10" x14ac:dyDescent="0.3">
      <c r="A5" s="7">
        <v>1</v>
      </c>
      <c r="B5" s="40" t="s">
        <v>4</v>
      </c>
      <c r="C5" s="41"/>
      <c r="D5" s="41"/>
      <c r="E5" s="6">
        <f t="shared" ref="E5:F5" si="1">(E6+E12+E18+E26+E35+E43+E46)</f>
        <v>13143949.899999999</v>
      </c>
      <c r="F5" s="6">
        <f t="shared" si="1"/>
        <v>29601784.962500032</v>
      </c>
    </row>
    <row r="6" spans="1:10" x14ac:dyDescent="0.3">
      <c r="A6" s="8">
        <v>10</v>
      </c>
      <c r="B6" s="9" t="s">
        <v>5</v>
      </c>
      <c r="C6" s="9" t="s">
        <v>6</v>
      </c>
      <c r="D6" s="30"/>
      <c r="E6" s="10">
        <f t="shared" ref="E6:F6" si="2">SUM(E7:E11)</f>
        <v>1290692.6250000002</v>
      </c>
      <c r="F6" s="10">
        <f t="shared" si="2"/>
        <v>647009.38750003465</v>
      </c>
    </row>
    <row r="7" spans="1:10" x14ac:dyDescent="0.3">
      <c r="A7" s="53">
        <v>100</v>
      </c>
      <c r="B7" s="9"/>
      <c r="C7" s="11" t="s">
        <v>7</v>
      </c>
      <c r="D7" s="30" t="s">
        <v>8</v>
      </c>
      <c r="E7" s="43">
        <v>591139.27500000014</v>
      </c>
      <c r="F7" s="43"/>
    </row>
    <row r="8" spans="1:10" x14ac:dyDescent="0.3">
      <c r="A8" s="53">
        <v>101</v>
      </c>
      <c r="B8" s="9"/>
      <c r="C8" s="11" t="s">
        <v>9</v>
      </c>
      <c r="D8" s="30" t="s">
        <v>10</v>
      </c>
      <c r="E8" s="43"/>
      <c r="F8" s="43"/>
      <c r="G8" s="56"/>
      <c r="I8" s="56"/>
    </row>
    <row r="9" spans="1:10" x14ac:dyDescent="0.3">
      <c r="A9" s="53">
        <v>102</v>
      </c>
      <c r="B9" s="9"/>
      <c r="C9" s="11" t="s">
        <v>11</v>
      </c>
      <c r="D9" s="30" t="s">
        <v>12</v>
      </c>
      <c r="E9" s="43">
        <v>699553.35000000009</v>
      </c>
      <c r="F9" s="43">
        <v>647009.38750003465</v>
      </c>
    </row>
    <row r="10" spans="1:10" x14ac:dyDescent="0.3">
      <c r="A10" s="53">
        <v>103</v>
      </c>
      <c r="B10" s="9"/>
      <c r="C10" s="11" t="s">
        <v>13</v>
      </c>
      <c r="D10" s="30" t="s">
        <v>14</v>
      </c>
      <c r="E10" s="43"/>
      <c r="F10" s="43"/>
    </row>
    <row r="11" spans="1:10" x14ac:dyDescent="0.3">
      <c r="A11" s="53">
        <v>108</v>
      </c>
      <c r="B11" s="9"/>
      <c r="C11" s="11" t="s">
        <v>15</v>
      </c>
      <c r="D11" s="30" t="s">
        <v>16</v>
      </c>
      <c r="E11" s="43"/>
      <c r="F11" s="43"/>
    </row>
    <row r="12" spans="1:10" x14ac:dyDescent="0.3">
      <c r="A12" s="8">
        <v>11</v>
      </c>
      <c r="B12" s="9" t="s">
        <v>17</v>
      </c>
      <c r="C12" s="9" t="s">
        <v>18</v>
      </c>
      <c r="D12" s="30"/>
      <c r="E12" s="10">
        <f t="shared" ref="E12" si="3">SUM(E13:E17)</f>
        <v>0</v>
      </c>
      <c r="F12" s="10">
        <f>SUM(F13:F17)</f>
        <v>0</v>
      </c>
    </row>
    <row r="13" spans="1:10" x14ac:dyDescent="0.3">
      <c r="A13" s="53">
        <v>110</v>
      </c>
      <c r="B13" s="9"/>
      <c r="C13" s="11" t="s">
        <v>7</v>
      </c>
      <c r="D13" s="30" t="s">
        <v>19</v>
      </c>
      <c r="E13" s="12"/>
      <c r="F13" s="12"/>
    </row>
    <row r="14" spans="1:10" x14ac:dyDescent="0.3">
      <c r="A14" s="53">
        <v>111</v>
      </c>
      <c r="B14" s="9"/>
      <c r="C14" s="11" t="s">
        <v>9</v>
      </c>
      <c r="D14" s="30" t="s">
        <v>20</v>
      </c>
      <c r="E14" s="12"/>
      <c r="F14" s="12"/>
    </row>
    <row r="15" spans="1:10" x14ac:dyDescent="0.3">
      <c r="A15" s="53">
        <v>112</v>
      </c>
      <c r="B15" s="9"/>
      <c r="C15" s="11" t="s">
        <v>11</v>
      </c>
      <c r="D15" s="30" t="s">
        <v>21</v>
      </c>
      <c r="E15" s="12"/>
      <c r="F15" s="12"/>
    </row>
    <row r="16" spans="1:10" x14ac:dyDescent="0.3">
      <c r="A16" s="53">
        <v>118</v>
      </c>
      <c r="B16" s="9"/>
      <c r="C16" s="11" t="s">
        <v>13</v>
      </c>
      <c r="D16" s="30" t="s">
        <v>22</v>
      </c>
      <c r="E16" s="12"/>
      <c r="F16" s="12"/>
    </row>
    <row r="17" spans="1:9" x14ac:dyDescent="0.3">
      <c r="A17" s="53">
        <v>119</v>
      </c>
      <c r="B17" s="9"/>
      <c r="C17" s="11" t="s">
        <v>15</v>
      </c>
      <c r="D17" s="30" t="s">
        <v>23</v>
      </c>
      <c r="E17" s="12"/>
      <c r="F17" s="12"/>
    </row>
    <row r="18" spans="1:9" x14ac:dyDescent="0.3">
      <c r="A18" s="8">
        <v>12</v>
      </c>
      <c r="B18" s="9" t="s">
        <v>24</v>
      </c>
      <c r="C18" s="9" t="s">
        <v>25</v>
      </c>
      <c r="D18" s="30"/>
      <c r="E18" s="10">
        <f t="shared" ref="E18:F18" si="4">SUM(E19:E25)</f>
        <v>7477017.625</v>
      </c>
      <c r="F18" s="10">
        <f t="shared" si="4"/>
        <v>25025716.349999994</v>
      </c>
    </row>
    <row r="19" spans="1:9" x14ac:dyDescent="0.3">
      <c r="A19" s="53">
        <v>120</v>
      </c>
      <c r="B19" s="9"/>
      <c r="C19" s="11" t="s">
        <v>7</v>
      </c>
      <c r="D19" s="30" t="s">
        <v>26</v>
      </c>
      <c r="E19" s="12">
        <v>7330194.2750000004</v>
      </c>
      <c r="F19" s="12">
        <v>24839884.674999993</v>
      </c>
      <c r="H19" s="56">
        <f>+E19+E31</f>
        <v>7330194.2750000004</v>
      </c>
      <c r="I19" s="56">
        <f>+F19+F31</f>
        <v>24839884.674999993</v>
      </c>
    </row>
    <row r="20" spans="1:9" x14ac:dyDescent="0.3">
      <c r="A20" s="53">
        <v>121</v>
      </c>
      <c r="B20" s="9"/>
      <c r="C20" s="11" t="s">
        <v>9</v>
      </c>
      <c r="D20" s="30" t="s">
        <v>27</v>
      </c>
      <c r="E20" s="12"/>
      <c r="F20" s="12"/>
    </row>
    <row r="21" spans="1:9" x14ac:dyDescent="0.3">
      <c r="A21" s="53">
        <v>122</v>
      </c>
      <c r="B21" s="9"/>
      <c r="C21" s="11" t="s">
        <v>11</v>
      </c>
      <c r="D21" s="30" t="s">
        <v>28</v>
      </c>
      <c r="E21" s="12"/>
      <c r="F21" s="12"/>
    </row>
    <row r="22" spans="1:9" x14ac:dyDescent="0.3">
      <c r="A22" s="53">
        <v>126</v>
      </c>
      <c r="B22" s="9"/>
      <c r="C22" s="11" t="s">
        <v>13</v>
      </c>
      <c r="D22" s="30" t="s">
        <v>31</v>
      </c>
      <c r="E22" s="12"/>
      <c r="F22" s="12"/>
    </row>
    <row r="23" spans="1:9" x14ac:dyDescent="0.3">
      <c r="A23" s="53">
        <v>127</v>
      </c>
      <c r="B23" s="9"/>
      <c r="C23" s="11" t="s">
        <v>15</v>
      </c>
      <c r="D23" s="30" t="s">
        <v>33</v>
      </c>
      <c r="E23" s="12"/>
      <c r="F23" s="12"/>
    </row>
    <row r="24" spans="1:9" x14ac:dyDescent="0.3">
      <c r="A24" s="53">
        <v>128</v>
      </c>
      <c r="B24" s="9"/>
      <c r="C24" s="11" t="s">
        <v>58</v>
      </c>
      <c r="D24" s="30" t="s">
        <v>35</v>
      </c>
      <c r="E24" s="12">
        <v>319531.35000000003</v>
      </c>
      <c r="F24" s="12">
        <v>356338.97500000009</v>
      </c>
    </row>
    <row r="25" spans="1:9" x14ac:dyDescent="0.3">
      <c r="A25" s="53">
        <v>129</v>
      </c>
      <c r="B25" s="9"/>
      <c r="C25" s="11" t="s">
        <v>45</v>
      </c>
      <c r="D25" s="30" t="s">
        <v>37</v>
      </c>
      <c r="E25" s="12">
        <v>-172708</v>
      </c>
      <c r="F25" s="12">
        <v>-170507.3</v>
      </c>
    </row>
    <row r="26" spans="1:9" x14ac:dyDescent="0.3">
      <c r="A26" s="8">
        <v>13</v>
      </c>
      <c r="B26" s="9" t="s">
        <v>38</v>
      </c>
      <c r="C26" s="9" t="s">
        <v>39</v>
      </c>
      <c r="D26" s="30"/>
      <c r="E26" s="10">
        <f t="shared" ref="E26:F26" si="5">SUM(E27:E34)</f>
        <v>0</v>
      </c>
      <c r="F26" s="10">
        <f t="shared" si="5"/>
        <v>0</v>
      </c>
    </row>
    <row r="27" spans="1:9" x14ac:dyDescent="0.3">
      <c r="A27" s="53">
        <v>131</v>
      </c>
      <c r="B27" s="9"/>
      <c r="C27" s="11" t="s">
        <v>7</v>
      </c>
      <c r="D27" s="30" t="s">
        <v>40</v>
      </c>
      <c r="E27" s="43"/>
      <c r="F27" s="43"/>
    </row>
    <row r="28" spans="1:9" x14ac:dyDescent="0.3">
      <c r="A28" s="53">
        <v>132</v>
      </c>
      <c r="B28" s="9"/>
      <c r="C28" s="11" t="s">
        <v>9</v>
      </c>
      <c r="D28" s="30" t="s">
        <v>41</v>
      </c>
      <c r="E28" s="12"/>
      <c r="F28" s="12"/>
    </row>
    <row r="29" spans="1:9" x14ac:dyDescent="0.3">
      <c r="A29" s="53">
        <v>133</v>
      </c>
      <c r="B29" s="9"/>
      <c r="C29" s="11" t="s">
        <v>11</v>
      </c>
      <c r="D29" s="30" t="s">
        <v>42</v>
      </c>
      <c r="E29" s="12"/>
      <c r="F29" s="12"/>
    </row>
    <row r="30" spans="1:9" x14ac:dyDescent="0.3">
      <c r="A30" s="53">
        <v>135</v>
      </c>
      <c r="B30" s="9"/>
      <c r="C30" s="11" t="s">
        <v>13</v>
      </c>
      <c r="D30" s="30" t="s">
        <v>43</v>
      </c>
      <c r="E30" s="12"/>
      <c r="F30" s="12"/>
    </row>
    <row r="31" spans="1:9" x14ac:dyDescent="0.3">
      <c r="A31" s="53">
        <v>136</v>
      </c>
      <c r="B31" s="9"/>
      <c r="C31" s="11" t="s">
        <v>15</v>
      </c>
      <c r="D31" s="30" t="s">
        <v>44</v>
      </c>
      <c r="E31" s="12"/>
      <c r="F31" s="12"/>
    </row>
    <row r="32" spans="1:9" x14ac:dyDescent="0.3">
      <c r="A32" s="53">
        <v>137</v>
      </c>
      <c r="B32" s="9"/>
      <c r="C32" s="11" t="s">
        <v>58</v>
      </c>
      <c r="D32" s="30" t="s">
        <v>46</v>
      </c>
      <c r="E32" s="12"/>
      <c r="F32" s="12"/>
    </row>
    <row r="33" spans="1:6" x14ac:dyDescent="0.3">
      <c r="A33" s="53">
        <v>138</v>
      </c>
      <c r="B33" s="9"/>
      <c r="C33" s="11" t="s">
        <v>45</v>
      </c>
      <c r="D33" s="30" t="s">
        <v>48</v>
      </c>
      <c r="E33" s="12"/>
      <c r="F33" s="12"/>
    </row>
    <row r="34" spans="1:6" x14ac:dyDescent="0.3">
      <c r="A34" s="53">
        <v>139</v>
      </c>
      <c r="B34" s="9"/>
      <c r="C34" s="11" t="s">
        <v>47</v>
      </c>
      <c r="D34" s="30" t="s">
        <v>50</v>
      </c>
      <c r="E34" s="12"/>
      <c r="F34" s="12"/>
    </row>
    <row r="35" spans="1:6" x14ac:dyDescent="0.3">
      <c r="A35" s="53">
        <v>15</v>
      </c>
      <c r="B35" s="9" t="s">
        <v>51</v>
      </c>
      <c r="C35" s="9" t="s">
        <v>52</v>
      </c>
      <c r="D35" s="30"/>
      <c r="E35" s="10">
        <f>SUM(E36:E42)</f>
        <v>469102.07500000001</v>
      </c>
      <c r="F35" s="10">
        <f>SUM(F36:F42)</f>
        <v>443326.60000000003</v>
      </c>
    </row>
    <row r="36" spans="1:6" x14ac:dyDescent="0.3">
      <c r="A36" s="53">
        <v>150</v>
      </c>
      <c r="B36" s="9"/>
      <c r="C36" s="11" t="s">
        <v>7</v>
      </c>
      <c r="D36" s="30" t="s">
        <v>53</v>
      </c>
      <c r="E36" s="43"/>
      <c r="F36" s="43"/>
    </row>
    <row r="37" spans="1:6" x14ac:dyDescent="0.3">
      <c r="A37" s="53">
        <v>151</v>
      </c>
      <c r="B37" s="9"/>
      <c r="C37" s="11" t="s">
        <v>9</v>
      </c>
      <c r="D37" s="30" t="s">
        <v>54</v>
      </c>
      <c r="E37" s="43"/>
      <c r="F37" s="43"/>
    </row>
    <row r="38" spans="1:6" x14ac:dyDescent="0.3">
      <c r="A38" s="53">
        <v>152</v>
      </c>
      <c r="B38" s="9"/>
      <c r="C38" s="11" t="s">
        <v>11</v>
      </c>
      <c r="D38" s="30" t="s">
        <v>55</v>
      </c>
      <c r="E38" s="43"/>
      <c r="F38" s="43"/>
    </row>
    <row r="39" spans="1:6" x14ac:dyDescent="0.3">
      <c r="A39" s="53">
        <v>153</v>
      </c>
      <c r="B39" s="9"/>
      <c r="C39" s="11" t="s">
        <v>13</v>
      </c>
      <c r="D39" s="30" t="s">
        <v>56</v>
      </c>
      <c r="E39" s="43"/>
      <c r="F39" s="43"/>
    </row>
    <row r="40" spans="1:6" x14ac:dyDescent="0.3">
      <c r="A40" s="53">
        <v>157</v>
      </c>
      <c r="B40" s="9"/>
      <c r="C40" s="11" t="s">
        <v>15</v>
      </c>
      <c r="D40" s="30" t="s">
        <v>57</v>
      </c>
      <c r="E40" s="43">
        <v>192857.625</v>
      </c>
      <c r="F40" s="43">
        <v>443326.60000000003</v>
      </c>
    </row>
    <row r="41" spans="1:6" x14ac:dyDescent="0.3">
      <c r="A41" s="53">
        <v>158</v>
      </c>
      <c r="B41" s="9"/>
      <c r="C41" s="11" t="s">
        <v>58</v>
      </c>
      <c r="D41" s="30" t="s">
        <v>59</v>
      </c>
      <c r="E41" s="43"/>
      <c r="F41" s="43"/>
    </row>
    <row r="42" spans="1:6" x14ac:dyDescent="0.3">
      <c r="A42" s="53">
        <v>159</v>
      </c>
      <c r="B42" s="9"/>
      <c r="C42" s="11" t="s">
        <v>45</v>
      </c>
      <c r="D42" s="30" t="s">
        <v>60</v>
      </c>
      <c r="E42" s="12">
        <v>276244.45</v>
      </c>
      <c r="F42" s="43"/>
    </row>
    <row r="43" spans="1:6" x14ac:dyDescent="0.3">
      <c r="A43" s="8">
        <v>18</v>
      </c>
      <c r="B43" s="9" t="s">
        <v>64</v>
      </c>
      <c r="C43" s="9" t="s">
        <v>267</v>
      </c>
      <c r="D43" s="30"/>
      <c r="E43" s="10">
        <f t="shared" ref="E43:F43" si="6">SUM(E44:E45)</f>
        <v>3217252.4249999993</v>
      </c>
      <c r="F43" s="10">
        <f t="shared" si="6"/>
        <v>3141221.4500000011</v>
      </c>
    </row>
    <row r="44" spans="1:6" x14ac:dyDescent="0.3">
      <c r="A44" s="53">
        <v>180</v>
      </c>
      <c r="B44" s="9"/>
      <c r="C44" s="11" t="s">
        <v>7</v>
      </c>
      <c r="D44" s="30" t="s">
        <v>65</v>
      </c>
      <c r="E44" s="43">
        <v>3217166.4499999993</v>
      </c>
      <c r="F44" s="43">
        <v>3132900.0250000013</v>
      </c>
    </row>
    <row r="45" spans="1:6" x14ac:dyDescent="0.3">
      <c r="A45" s="53">
        <v>181</v>
      </c>
      <c r="B45" s="9"/>
      <c r="C45" s="11" t="s">
        <v>9</v>
      </c>
      <c r="D45" s="30" t="s">
        <v>66</v>
      </c>
      <c r="E45" s="12">
        <v>85.974999999999994</v>
      </c>
      <c r="F45" s="12">
        <v>8321.4250000000011</v>
      </c>
    </row>
    <row r="46" spans="1:6" x14ac:dyDescent="0.3">
      <c r="A46" s="8">
        <v>19</v>
      </c>
      <c r="B46" s="9" t="s">
        <v>67</v>
      </c>
      <c r="C46" s="9" t="s">
        <v>68</v>
      </c>
      <c r="D46" s="30"/>
      <c r="E46" s="10">
        <f t="shared" ref="E46:F46" si="7">SUM(E47:E55)</f>
        <v>689885.15</v>
      </c>
      <c r="F46" s="10">
        <f t="shared" si="7"/>
        <v>344511.17499999999</v>
      </c>
    </row>
    <row r="47" spans="1:6" x14ac:dyDescent="0.3">
      <c r="A47" s="53">
        <v>190</v>
      </c>
      <c r="B47" s="9"/>
      <c r="C47" s="11" t="s">
        <v>7</v>
      </c>
      <c r="D47" s="30" t="s">
        <v>69</v>
      </c>
      <c r="E47" s="43">
        <v>677397.375</v>
      </c>
      <c r="F47" s="43">
        <v>313145.42499999999</v>
      </c>
    </row>
    <row r="48" spans="1:6" x14ac:dyDescent="0.3">
      <c r="A48" s="53">
        <v>191</v>
      </c>
      <c r="B48" s="9"/>
      <c r="C48" s="11" t="s">
        <v>9</v>
      </c>
      <c r="D48" s="30" t="s">
        <v>70</v>
      </c>
      <c r="E48" s="12"/>
      <c r="F48" s="12"/>
    </row>
    <row r="49" spans="1:6" x14ac:dyDescent="0.3">
      <c r="A49" s="53">
        <v>192</v>
      </c>
      <c r="B49" s="9"/>
      <c r="C49" s="11" t="s">
        <v>11</v>
      </c>
      <c r="D49" s="30" t="s">
        <v>71</v>
      </c>
      <c r="E49" s="43"/>
      <c r="F49" s="43"/>
    </row>
    <row r="50" spans="1:6" x14ac:dyDescent="0.3">
      <c r="A50" s="53">
        <v>193</v>
      </c>
      <c r="B50" s="9"/>
      <c r="C50" s="11" t="s">
        <v>13</v>
      </c>
      <c r="D50" s="30" t="s">
        <v>72</v>
      </c>
      <c r="E50" s="12"/>
      <c r="F50" s="12"/>
    </row>
    <row r="51" spans="1:6" x14ac:dyDescent="0.3">
      <c r="A51" s="53">
        <v>195</v>
      </c>
      <c r="B51" s="9"/>
      <c r="C51" s="11" t="s">
        <v>15</v>
      </c>
      <c r="D51" s="30" t="s">
        <v>73</v>
      </c>
      <c r="E51" s="12">
        <v>2992.7750000000005</v>
      </c>
      <c r="F51" s="12">
        <v>12947.625</v>
      </c>
    </row>
    <row r="52" spans="1:6" x14ac:dyDescent="0.3">
      <c r="A52" s="53">
        <v>196</v>
      </c>
      <c r="B52" s="9"/>
      <c r="C52" s="11" t="s">
        <v>58</v>
      </c>
      <c r="D52" s="30" t="s">
        <v>74</v>
      </c>
      <c r="E52" s="12">
        <v>5750</v>
      </c>
      <c r="F52" s="12">
        <v>18418.125</v>
      </c>
    </row>
    <row r="53" spans="1:6" x14ac:dyDescent="0.3">
      <c r="A53" s="53">
        <v>197</v>
      </c>
      <c r="B53" s="9"/>
      <c r="C53" s="11" t="s">
        <v>45</v>
      </c>
      <c r="D53" s="30" t="s">
        <v>75</v>
      </c>
      <c r="E53" s="12"/>
      <c r="F53" s="12"/>
    </row>
    <row r="54" spans="1:6" x14ac:dyDescent="0.3">
      <c r="A54" s="53">
        <v>198</v>
      </c>
      <c r="B54" s="9"/>
      <c r="C54" s="11" t="s">
        <v>47</v>
      </c>
      <c r="D54" s="30" t="s">
        <v>76</v>
      </c>
      <c r="E54" s="12">
        <v>3745</v>
      </c>
      <c r="F54" s="12"/>
    </row>
    <row r="55" spans="1:6" x14ac:dyDescent="0.3">
      <c r="A55" s="53">
        <v>199</v>
      </c>
      <c r="B55" s="9"/>
      <c r="C55" s="11" t="s">
        <v>49</v>
      </c>
      <c r="D55" s="30" t="s">
        <v>77</v>
      </c>
      <c r="E55" s="12"/>
      <c r="F55" s="12"/>
    </row>
    <row r="56" spans="1:6" x14ac:dyDescent="0.3">
      <c r="A56" s="8">
        <v>2</v>
      </c>
      <c r="B56" s="9" t="s">
        <v>78</v>
      </c>
      <c r="C56" s="9"/>
      <c r="D56" s="30"/>
      <c r="E56" s="13">
        <f t="shared" ref="E56:F56" si="8">SUM(E57+E63+E70+E81+E92+E101+E107+E110)</f>
        <v>7729644.7375000054</v>
      </c>
      <c r="F56" s="13">
        <f t="shared" si="8"/>
        <v>7875296.125</v>
      </c>
    </row>
    <row r="57" spans="1:6" x14ac:dyDescent="0.3">
      <c r="A57" s="8">
        <v>22</v>
      </c>
      <c r="B57" s="9" t="s">
        <v>5</v>
      </c>
      <c r="C57" s="9" t="s">
        <v>25</v>
      </c>
      <c r="D57" s="30"/>
      <c r="E57" s="10">
        <f t="shared" ref="E57:F57" si="9">SUM(E58:E62)</f>
        <v>80586.8</v>
      </c>
      <c r="F57" s="10">
        <f t="shared" si="9"/>
        <v>125000</v>
      </c>
    </row>
    <row r="58" spans="1:6" x14ac:dyDescent="0.3">
      <c r="A58" s="53">
        <v>220</v>
      </c>
      <c r="B58" s="9"/>
      <c r="C58" s="11" t="s">
        <v>7</v>
      </c>
      <c r="D58" s="30" t="s">
        <v>26</v>
      </c>
      <c r="E58" s="12"/>
      <c r="F58" s="12"/>
    </row>
    <row r="59" spans="1:6" x14ac:dyDescent="0.3">
      <c r="A59" s="53">
        <v>221</v>
      </c>
      <c r="B59" s="9"/>
      <c r="C59" s="11" t="s">
        <v>9</v>
      </c>
      <c r="D59" s="30" t="s">
        <v>27</v>
      </c>
      <c r="E59" s="12"/>
      <c r="F59" s="12"/>
    </row>
    <row r="60" spans="1:6" x14ac:dyDescent="0.3">
      <c r="A60" s="53">
        <v>222</v>
      </c>
      <c r="B60" s="9"/>
      <c r="C60" s="11" t="s">
        <v>11</v>
      </c>
      <c r="D60" s="30" t="s">
        <v>28</v>
      </c>
      <c r="E60" s="12"/>
      <c r="F60" s="12"/>
    </row>
    <row r="61" spans="1:6" x14ac:dyDescent="0.3">
      <c r="A61" s="53">
        <v>226</v>
      </c>
      <c r="B61" s="9"/>
      <c r="C61" s="11" t="s">
        <v>30</v>
      </c>
      <c r="D61" s="30" t="s">
        <v>31</v>
      </c>
      <c r="E61" s="12">
        <v>80586.8</v>
      </c>
      <c r="F61" s="12">
        <v>125000</v>
      </c>
    </row>
    <row r="62" spans="1:6" x14ac:dyDescent="0.3">
      <c r="A62" s="53">
        <v>229</v>
      </c>
      <c r="B62" s="9"/>
      <c r="C62" s="11" t="s">
        <v>32</v>
      </c>
      <c r="D62" s="30" t="s">
        <v>79</v>
      </c>
      <c r="E62" s="12"/>
      <c r="F62" s="12"/>
    </row>
    <row r="63" spans="1:6" x14ac:dyDescent="0.3">
      <c r="A63" s="8">
        <v>23</v>
      </c>
      <c r="B63" s="9" t="s">
        <v>17</v>
      </c>
      <c r="C63" s="9" t="s">
        <v>39</v>
      </c>
      <c r="D63" s="30"/>
      <c r="E63" s="10">
        <f t="shared" ref="E63:F63" si="10">SUM(E64:E69)</f>
        <v>0</v>
      </c>
      <c r="F63" s="10">
        <f t="shared" si="10"/>
        <v>0</v>
      </c>
    </row>
    <row r="64" spans="1:6" x14ac:dyDescent="0.3">
      <c r="A64" s="53">
        <v>231</v>
      </c>
      <c r="B64" s="9"/>
      <c r="C64" s="11" t="s">
        <v>7</v>
      </c>
      <c r="D64" s="30" t="s">
        <v>40</v>
      </c>
      <c r="E64" s="12"/>
      <c r="F64" s="12"/>
    </row>
    <row r="65" spans="1:8" x14ac:dyDescent="0.3">
      <c r="A65" s="53">
        <v>232</v>
      </c>
      <c r="B65" s="9"/>
      <c r="C65" s="11" t="s">
        <v>9</v>
      </c>
      <c r="D65" s="30" t="s">
        <v>41</v>
      </c>
      <c r="E65" s="12"/>
      <c r="F65" s="12"/>
    </row>
    <row r="66" spans="1:8" x14ac:dyDescent="0.3">
      <c r="A66" s="53">
        <v>233</v>
      </c>
      <c r="B66" s="9"/>
      <c r="C66" s="11" t="s">
        <v>11</v>
      </c>
      <c r="D66" s="30" t="s">
        <v>42</v>
      </c>
      <c r="E66" s="12"/>
      <c r="F66" s="12"/>
    </row>
    <row r="67" spans="1:8" x14ac:dyDescent="0.3">
      <c r="A67" s="53">
        <v>235</v>
      </c>
      <c r="B67" s="9"/>
      <c r="C67" s="11" t="s">
        <v>13</v>
      </c>
      <c r="D67" s="30" t="s">
        <v>43</v>
      </c>
      <c r="E67" s="12"/>
      <c r="F67" s="12"/>
    </row>
    <row r="68" spans="1:8" x14ac:dyDescent="0.3">
      <c r="A68" s="53">
        <v>236</v>
      </c>
      <c r="B68" s="9"/>
      <c r="C68" s="11" t="s">
        <v>15</v>
      </c>
      <c r="D68" s="30" t="s">
        <v>44</v>
      </c>
      <c r="E68" s="12"/>
      <c r="F68" s="12"/>
    </row>
    <row r="69" spans="1:8" x14ac:dyDescent="0.3">
      <c r="A69" s="53">
        <v>239</v>
      </c>
      <c r="B69" s="9"/>
      <c r="C69" s="11" t="s">
        <v>45</v>
      </c>
      <c r="D69" s="30" t="s">
        <v>50</v>
      </c>
      <c r="E69" s="12"/>
      <c r="F69" s="12"/>
    </row>
    <row r="70" spans="1:8" x14ac:dyDescent="0.3">
      <c r="A70" s="8">
        <v>24</v>
      </c>
      <c r="B70" s="9" t="s">
        <v>24</v>
      </c>
      <c r="C70" s="9" t="s">
        <v>80</v>
      </c>
      <c r="D70" s="30"/>
      <c r="E70" s="10">
        <f t="shared" ref="E70:F70" si="11">SUM(E71:E80)</f>
        <v>0</v>
      </c>
      <c r="F70" s="10">
        <f t="shared" si="11"/>
        <v>0</v>
      </c>
    </row>
    <row r="71" spans="1:8" x14ac:dyDescent="0.3">
      <c r="A71" s="53">
        <v>240</v>
      </c>
      <c r="B71" s="9"/>
      <c r="C71" s="11" t="s">
        <v>7</v>
      </c>
      <c r="D71" s="30" t="s">
        <v>81</v>
      </c>
      <c r="E71" s="12"/>
      <c r="F71" s="12"/>
    </row>
    <row r="72" spans="1:8" x14ac:dyDescent="0.3">
      <c r="A72" s="53">
        <v>241</v>
      </c>
      <c r="B72" s="9"/>
      <c r="C72" s="11" t="s">
        <v>9</v>
      </c>
      <c r="D72" s="30" t="s">
        <v>82</v>
      </c>
      <c r="E72" s="12"/>
      <c r="F72" s="12"/>
    </row>
    <row r="73" spans="1:8" x14ac:dyDescent="0.3">
      <c r="A73" s="53">
        <v>242</v>
      </c>
      <c r="B73" s="9"/>
      <c r="C73" s="11" t="s">
        <v>11</v>
      </c>
      <c r="D73" s="30" t="s">
        <v>83</v>
      </c>
      <c r="E73" s="12"/>
      <c r="F73" s="12"/>
    </row>
    <row r="74" spans="1:8" x14ac:dyDescent="0.3">
      <c r="A74" s="53">
        <v>243</v>
      </c>
      <c r="B74" s="9"/>
      <c r="C74" s="11" t="s">
        <v>13</v>
      </c>
      <c r="D74" s="30" t="s">
        <v>84</v>
      </c>
      <c r="E74" s="12"/>
      <c r="F74" s="12"/>
    </row>
    <row r="75" spans="1:8" x14ac:dyDescent="0.3">
      <c r="A75" s="53">
        <v>244</v>
      </c>
      <c r="B75" s="9"/>
      <c r="C75" s="11" t="s">
        <v>15</v>
      </c>
      <c r="D75" s="30" t="s">
        <v>85</v>
      </c>
      <c r="E75" s="12"/>
      <c r="F75" s="12"/>
    </row>
    <row r="76" spans="1:8" x14ac:dyDescent="0.3">
      <c r="A76" s="53">
        <v>245</v>
      </c>
      <c r="B76" s="9"/>
      <c r="C76" s="11" t="s">
        <v>58</v>
      </c>
      <c r="D76" s="30" t="s">
        <v>86</v>
      </c>
      <c r="E76" s="12"/>
      <c r="F76" s="12"/>
    </row>
    <row r="77" spans="1:8" x14ac:dyDescent="0.3">
      <c r="A77" s="53">
        <v>246</v>
      </c>
      <c r="B77" s="9"/>
      <c r="C77" s="11" t="s">
        <v>45</v>
      </c>
      <c r="D77" s="30" t="s">
        <v>87</v>
      </c>
      <c r="E77" s="12"/>
      <c r="F77" s="12"/>
    </row>
    <row r="78" spans="1:8" x14ac:dyDescent="0.3">
      <c r="A78" s="53">
        <v>247</v>
      </c>
      <c r="B78" s="9"/>
      <c r="C78" s="11" t="s">
        <v>47</v>
      </c>
      <c r="D78" s="30" t="s">
        <v>88</v>
      </c>
      <c r="E78" s="12"/>
      <c r="F78" s="12"/>
    </row>
    <row r="79" spans="1:8" x14ac:dyDescent="0.3">
      <c r="A79" s="53">
        <v>248</v>
      </c>
      <c r="B79" s="9"/>
      <c r="C79" s="11" t="s">
        <v>49</v>
      </c>
      <c r="D79" s="30" t="s">
        <v>89</v>
      </c>
      <c r="E79" s="12"/>
      <c r="F79" s="12"/>
    </row>
    <row r="80" spans="1:8" x14ac:dyDescent="0.3">
      <c r="A80" s="53">
        <v>249</v>
      </c>
      <c r="B80" s="9"/>
      <c r="C80" s="11" t="s">
        <v>90</v>
      </c>
      <c r="D80" s="30" t="s">
        <v>91</v>
      </c>
      <c r="E80" s="12"/>
      <c r="F80" s="12"/>
      <c r="H80" s="56">
        <v>176892.08750000596</v>
      </c>
    </row>
    <row r="81" spans="1:8" x14ac:dyDescent="0.3">
      <c r="A81" s="8">
        <v>25</v>
      </c>
      <c r="B81" s="9" t="s">
        <v>38</v>
      </c>
      <c r="C81" s="9" t="s">
        <v>92</v>
      </c>
      <c r="D81" s="30"/>
      <c r="E81" s="10">
        <f t="shared" ref="E81:F81" si="12">SUM(E82:E91)</f>
        <v>7564187.4375000056</v>
      </c>
      <c r="F81" s="10">
        <f t="shared" si="12"/>
        <v>7491292.0250000004</v>
      </c>
    </row>
    <row r="82" spans="1:8" x14ac:dyDescent="0.3">
      <c r="A82" s="53">
        <v>250</v>
      </c>
      <c r="B82" s="9"/>
      <c r="C82" s="11" t="s">
        <v>7</v>
      </c>
      <c r="D82" s="30" t="s">
        <v>93</v>
      </c>
      <c r="E82" s="12"/>
      <c r="F82" s="12"/>
    </row>
    <row r="83" spans="1:8" x14ac:dyDescent="0.3">
      <c r="A83" s="53">
        <v>251</v>
      </c>
      <c r="B83" s="9"/>
      <c r="C83" s="11" t="s">
        <v>9</v>
      </c>
      <c r="D83" s="30" t="s">
        <v>94</v>
      </c>
      <c r="E83" s="12"/>
      <c r="F83" s="12"/>
    </row>
    <row r="84" spans="1:8" x14ac:dyDescent="0.3">
      <c r="A84" s="53">
        <v>252</v>
      </c>
      <c r="B84" s="9"/>
      <c r="C84" s="11" t="s">
        <v>11</v>
      </c>
      <c r="D84" s="30" t="s">
        <v>95</v>
      </c>
      <c r="E84" s="12"/>
      <c r="F84" s="12"/>
    </row>
    <row r="85" spans="1:8" x14ac:dyDescent="0.3">
      <c r="A85" s="53">
        <v>253</v>
      </c>
      <c r="B85" s="9"/>
      <c r="C85" s="11" t="s">
        <v>13</v>
      </c>
      <c r="D85" s="30" t="s">
        <v>96</v>
      </c>
      <c r="E85" s="43">
        <v>7791375</v>
      </c>
      <c r="F85" s="43">
        <v>7791375</v>
      </c>
    </row>
    <row r="86" spans="1:8" x14ac:dyDescent="0.3">
      <c r="A86" s="53">
        <v>254</v>
      </c>
      <c r="B86" s="9"/>
      <c r="C86" s="11" t="s">
        <v>15</v>
      </c>
      <c r="D86" s="30" t="s">
        <v>97</v>
      </c>
      <c r="E86" s="43"/>
      <c r="F86" s="43"/>
    </row>
    <row r="87" spans="1:8" x14ac:dyDescent="0.3">
      <c r="A87" s="53">
        <v>255</v>
      </c>
      <c r="B87" s="9"/>
      <c r="C87" s="11" t="s">
        <v>58</v>
      </c>
      <c r="D87" s="30" t="s">
        <v>98</v>
      </c>
      <c r="E87" s="43">
        <v>234726.42499999999</v>
      </c>
      <c r="F87" s="43">
        <v>234726.42499999999</v>
      </c>
    </row>
    <row r="88" spans="1:8" x14ac:dyDescent="0.3">
      <c r="A88" s="53">
        <v>256</v>
      </c>
      <c r="B88" s="9"/>
      <c r="C88" s="11" t="s">
        <v>45</v>
      </c>
      <c r="D88" s="30" t="s">
        <v>99</v>
      </c>
      <c r="E88" s="12"/>
      <c r="F88" s="12"/>
      <c r="H88" s="56">
        <f>+E120</f>
        <v>0</v>
      </c>
    </row>
    <row r="89" spans="1:8" x14ac:dyDescent="0.3">
      <c r="A89" s="53">
        <v>257</v>
      </c>
      <c r="B89" s="9"/>
      <c r="C89" s="11" t="s">
        <v>47</v>
      </c>
      <c r="D89" s="30" t="s">
        <v>100</v>
      </c>
      <c r="E89" s="43">
        <f>-1036762.775+176892.087500006</f>
        <v>-859870.68749999406</v>
      </c>
      <c r="F89" s="43">
        <v>-1036762.7749999999</v>
      </c>
    </row>
    <row r="90" spans="1:8" x14ac:dyDescent="0.3">
      <c r="A90" s="53">
        <v>258</v>
      </c>
      <c r="B90" s="9"/>
      <c r="C90" s="11" t="s">
        <v>49</v>
      </c>
      <c r="D90" s="30" t="s">
        <v>101</v>
      </c>
      <c r="E90" s="12">
        <v>397956.69999999995</v>
      </c>
      <c r="F90" s="12">
        <v>501953.37499999994</v>
      </c>
    </row>
    <row r="91" spans="1:8" x14ac:dyDescent="0.3">
      <c r="A91" s="53">
        <v>259</v>
      </c>
      <c r="B91" s="9"/>
      <c r="C91" s="11" t="s">
        <v>90</v>
      </c>
      <c r="D91" s="30" t="s">
        <v>102</v>
      </c>
      <c r="E91" s="12"/>
      <c r="F91" s="12"/>
    </row>
    <row r="92" spans="1:8" x14ac:dyDescent="0.3">
      <c r="A92" s="8">
        <v>26</v>
      </c>
      <c r="B92" s="9" t="s">
        <v>51</v>
      </c>
      <c r="C92" s="9" t="s">
        <v>103</v>
      </c>
      <c r="D92" s="30"/>
      <c r="E92" s="10">
        <f t="shared" ref="E92" si="13">SUM(E93:E100)</f>
        <v>84870.500000000058</v>
      </c>
      <c r="F92" s="10">
        <f>SUM(F93:F100)</f>
        <v>259004.10000000009</v>
      </c>
    </row>
    <row r="93" spans="1:8" x14ac:dyDescent="0.3">
      <c r="A93" s="53">
        <v>260</v>
      </c>
      <c r="B93" s="9"/>
      <c r="C93" s="11" t="s">
        <v>7</v>
      </c>
      <c r="D93" s="30" t="s">
        <v>104</v>
      </c>
      <c r="E93" s="43"/>
      <c r="F93" s="43"/>
    </row>
    <row r="94" spans="1:8" x14ac:dyDescent="0.3">
      <c r="A94" s="53">
        <v>261</v>
      </c>
      <c r="B94" s="9"/>
      <c r="C94" s="11" t="s">
        <v>9</v>
      </c>
      <c r="D94" s="30" t="s">
        <v>105</v>
      </c>
      <c r="E94" s="12"/>
      <c r="F94" s="12"/>
    </row>
    <row r="95" spans="1:8" x14ac:dyDescent="0.3">
      <c r="A95" s="53">
        <v>262</v>
      </c>
      <c r="B95" s="9"/>
      <c r="C95" s="11" t="s">
        <v>11</v>
      </c>
      <c r="D95" s="30" t="s">
        <v>106</v>
      </c>
      <c r="E95" s="12">
        <v>5506.7999999999993</v>
      </c>
      <c r="F95" s="12">
        <v>5506.8000000000011</v>
      </c>
    </row>
    <row r="96" spans="1:8" x14ac:dyDescent="0.3">
      <c r="A96" s="53">
        <v>263</v>
      </c>
      <c r="B96" s="9"/>
      <c r="C96" s="11" t="s">
        <v>13</v>
      </c>
      <c r="D96" s="30" t="s">
        <v>107</v>
      </c>
      <c r="E96" s="12"/>
      <c r="F96" s="12"/>
    </row>
    <row r="97" spans="1:6" x14ac:dyDescent="0.3">
      <c r="A97" s="53">
        <v>264</v>
      </c>
      <c r="B97" s="9"/>
      <c r="C97" s="11" t="s">
        <v>15</v>
      </c>
      <c r="D97" s="30" t="s">
        <v>108</v>
      </c>
      <c r="E97" s="43"/>
      <c r="F97" s="43"/>
    </row>
    <row r="98" spans="1:6" x14ac:dyDescent="0.3">
      <c r="A98" s="53">
        <v>267</v>
      </c>
      <c r="B98" s="9"/>
      <c r="C98" s="11" t="s">
        <v>58</v>
      </c>
      <c r="D98" s="30" t="s">
        <v>109</v>
      </c>
      <c r="E98" s="12">
        <v>327068.27500000002</v>
      </c>
      <c r="F98" s="12">
        <v>577314.375</v>
      </c>
    </row>
    <row r="99" spans="1:6" x14ac:dyDescent="0.3">
      <c r="A99" s="53">
        <v>268</v>
      </c>
      <c r="B99" s="9"/>
      <c r="C99" s="11" t="s">
        <v>45</v>
      </c>
      <c r="D99" s="44" t="s">
        <v>100</v>
      </c>
      <c r="E99" s="43">
        <v>-247704.57499999995</v>
      </c>
      <c r="F99" s="43">
        <v>-323817.07499999995</v>
      </c>
    </row>
    <row r="100" spans="1:6" x14ac:dyDescent="0.3">
      <c r="A100" s="53">
        <v>269</v>
      </c>
      <c r="B100" s="9"/>
      <c r="C100" s="11" t="s">
        <v>47</v>
      </c>
      <c r="D100" s="30" t="s">
        <v>102</v>
      </c>
      <c r="E100" s="12"/>
      <c r="F100" s="12"/>
    </row>
    <row r="101" spans="1:6" x14ac:dyDescent="0.3">
      <c r="A101" s="8">
        <v>27</v>
      </c>
      <c r="B101" s="9" t="s">
        <v>61</v>
      </c>
      <c r="C101" s="9" t="s">
        <v>110</v>
      </c>
      <c r="D101" s="30"/>
      <c r="E101" s="10">
        <f t="shared" ref="E101:F101" si="14">SUM(E102:E106)</f>
        <v>0</v>
      </c>
      <c r="F101" s="10">
        <f t="shared" si="14"/>
        <v>0</v>
      </c>
    </row>
    <row r="102" spans="1:6" x14ac:dyDescent="0.3">
      <c r="A102" s="53">
        <v>271</v>
      </c>
      <c r="B102" s="9"/>
      <c r="C102" s="11" t="s">
        <v>111</v>
      </c>
      <c r="D102" s="30" t="s">
        <v>112</v>
      </c>
      <c r="E102" s="12"/>
      <c r="F102" s="12"/>
    </row>
    <row r="103" spans="1:6" x14ac:dyDescent="0.3">
      <c r="A103" s="53">
        <v>272</v>
      </c>
      <c r="B103" s="9"/>
      <c r="C103" s="11" t="s">
        <v>9</v>
      </c>
      <c r="D103" s="30" t="s">
        <v>113</v>
      </c>
      <c r="E103" s="12"/>
      <c r="F103" s="12"/>
    </row>
    <row r="104" spans="1:6" x14ac:dyDescent="0.3">
      <c r="A104" s="53">
        <v>277</v>
      </c>
      <c r="B104" s="9"/>
      <c r="C104" s="11" t="s">
        <v>11</v>
      </c>
      <c r="D104" s="30" t="s">
        <v>114</v>
      </c>
      <c r="E104" s="12"/>
      <c r="F104" s="12"/>
    </row>
    <row r="105" spans="1:6" x14ac:dyDescent="0.3">
      <c r="A105" s="53">
        <v>278</v>
      </c>
      <c r="B105" s="9"/>
      <c r="C105" s="11" t="s">
        <v>13</v>
      </c>
      <c r="D105" s="30" t="s">
        <v>115</v>
      </c>
      <c r="E105" s="12"/>
      <c r="F105" s="12"/>
    </row>
    <row r="106" spans="1:6" x14ac:dyDescent="0.3">
      <c r="A106" s="53">
        <v>279</v>
      </c>
      <c r="B106" s="9"/>
      <c r="C106" s="11" t="s">
        <v>15</v>
      </c>
      <c r="D106" s="30" t="s">
        <v>102</v>
      </c>
      <c r="E106" s="12"/>
      <c r="F106" s="12"/>
    </row>
    <row r="107" spans="1:6" x14ac:dyDescent="0.3">
      <c r="A107" s="8">
        <v>28</v>
      </c>
      <c r="B107" s="9" t="s">
        <v>64</v>
      </c>
      <c r="C107" s="9" t="s">
        <v>116</v>
      </c>
      <c r="D107" s="30"/>
      <c r="E107" s="10">
        <f t="shared" ref="E107:F107" si="15">SUM(E108:E109)</f>
        <v>0</v>
      </c>
      <c r="F107" s="10">
        <f t="shared" si="15"/>
        <v>0</v>
      </c>
    </row>
    <row r="108" spans="1:6" x14ac:dyDescent="0.3">
      <c r="A108" s="53">
        <v>280</v>
      </c>
      <c r="B108" s="9"/>
      <c r="C108" s="11" t="s">
        <v>7</v>
      </c>
      <c r="D108" s="30" t="s">
        <v>117</v>
      </c>
      <c r="E108" s="43"/>
      <c r="F108" s="43"/>
    </row>
    <row r="109" spans="1:6" x14ac:dyDescent="0.3">
      <c r="A109" s="53">
        <v>281</v>
      </c>
      <c r="B109" s="9"/>
      <c r="C109" s="11" t="s">
        <v>9</v>
      </c>
      <c r="D109" s="30" t="s">
        <v>66</v>
      </c>
      <c r="E109" s="12"/>
      <c r="F109" s="12"/>
    </row>
    <row r="110" spans="1:6" x14ac:dyDescent="0.3">
      <c r="A110" s="8">
        <v>29</v>
      </c>
      <c r="B110" s="9" t="s">
        <v>67</v>
      </c>
      <c r="C110" s="9" t="s">
        <v>118</v>
      </c>
      <c r="D110" s="30"/>
      <c r="E110" s="10">
        <f t="shared" ref="E110:F110" si="16">SUM(E111:E117)</f>
        <v>0</v>
      </c>
      <c r="F110" s="10">
        <f t="shared" si="16"/>
        <v>0</v>
      </c>
    </row>
    <row r="111" spans="1:6" x14ac:dyDescent="0.3">
      <c r="A111" s="53">
        <v>291</v>
      </c>
      <c r="B111" s="9"/>
      <c r="C111" s="11" t="s">
        <v>7</v>
      </c>
      <c r="D111" s="30" t="s">
        <v>119</v>
      </c>
      <c r="E111" s="12"/>
      <c r="F111" s="12"/>
    </row>
    <row r="112" spans="1:6" x14ac:dyDescent="0.3">
      <c r="A112" s="53">
        <v>292</v>
      </c>
      <c r="B112" s="9"/>
      <c r="C112" s="11" t="s">
        <v>9</v>
      </c>
      <c r="D112" s="30" t="s">
        <v>71</v>
      </c>
      <c r="E112" s="12"/>
      <c r="F112" s="12"/>
    </row>
    <row r="113" spans="1:6" x14ac:dyDescent="0.3">
      <c r="A113" s="53">
        <v>293</v>
      </c>
      <c r="B113" s="9"/>
      <c r="C113" s="11" t="s">
        <v>11</v>
      </c>
      <c r="D113" s="30" t="s">
        <v>120</v>
      </c>
      <c r="E113" s="12"/>
      <c r="F113" s="12"/>
    </row>
    <row r="114" spans="1:6" x14ac:dyDescent="0.3">
      <c r="A114" s="53">
        <v>294</v>
      </c>
      <c r="B114" s="9"/>
      <c r="C114" s="11" t="s">
        <v>13</v>
      </c>
      <c r="D114" s="30" t="s">
        <v>121</v>
      </c>
      <c r="E114" s="12"/>
      <c r="F114" s="12"/>
    </row>
    <row r="115" spans="1:6" x14ac:dyDescent="0.3">
      <c r="A115" s="53">
        <v>297</v>
      </c>
      <c r="B115" s="9"/>
      <c r="C115" s="11" t="s">
        <v>58</v>
      </c>
      <c r="D115" s="30" t="s">
        <v>122</v>
      </c>
      <c r="E115" s="12"/>
      <c r="F115" s="12"/>
    </row>
    <row r="116" spans="1:6" x14ac:dyDescent="0.3">
      <c r="A116" s="53">
        <v>298</v>
      </c>
      <c r="B116" s="9"/>
      <c r="C116" s="11" t="s">
        <v>45</v>
      </c>
      <c r="D116" s="30" t="s">
        <v>59</v>
      </c>
      <c r="E116" s="12"/>
      <c r="F116" s="12"/>
    </row>
    <row r="117" spans="1:6" ht="15" thickBot="1" x14ac:dyDescent="0.35">
      <c r="A117" s="53">
        <v>299</v>
      </c>
      <c r="B117" s="9"/>
      <c r="C117" s="11" t="s">
        <v>47</v>
      </c>
      <c r="D117" s="30" t="s">
        <v>100</v>
      </c>
      <c r="E117" s="14"/>
      <c r="F117" s="14"/>
    </row>
    <row r="118" spans="1:6" ht="15" thickBot="1" x14ac:dyDescent="0.35">
      <c r="A118" s="15"/>
      <c r="B118" s="16"/>
      <c r="C118" s="17"/>
      <c r="D118" s="45" t="s">
        <v>123</v>
      </c>
      <c r="E118" s="18">
        <f t="shared" ref="E118:F118" si="17">E56+E5</f>
        <v>20873594.637500003</v>
      </c>
      <c r="F118" s="18">
        <f t="shared" si="17"/>
        <v>37477081.087500036</v>
      </c>
    </row>
    <row r="119" spans="1:6" x14ac:dyDescent="0.3">
      <c r="A119" s="19"/>
      <c r="B119" s="9"/>
      <c r="C119" s="9"/>
      <c r="D119" s="9"/>
      <c r="E119" s="20"/>
      <c r="F119" s="20"/>
    </row>
    <row r="120" spans="1:6" x14ac:dyDescent="0.3">
      <c r="A120" s="46"/>
      <c r="B120" s="46"/>
      <c r="C120" s="46"/>
      <c r="D120" s="46"/>
      <c r="E120" s="47">
        <f>+E122-E118</f>
        <v>0</v>
      </c>
      <c r="F120" s="47">
        <f>+F122-F118</f>
        <v>0</v>
      </c>
    </row>
    <row r="121" spans="1:6" x14ac:dyDescent="0.3">
      <c r="A121" s="46"/>
      <c r="B121" s="46"/>
      <c r="C121" s="46"/>
      <c r="D121" s="46"/>
      <c r="E121" s="42"/>
      <c r="F121" s="42"/>
    </row>
    <row r="122" spans="1:6" x14ac:dyDescent="0.3">
      <c r="A122" s="4" t="s">
        <v>124</v>
      </c>
      <c r="B122" s="5"/>
      <c r="C122" s="5"/>
      <c r="D122" s="5"/>
      <c r="E122" s="6">
        <f t="shared" ref="E122:F122" si="18">E223</f>
        <v>20873594.637500003</v>
      </c>
      <c r="F122" s="6">
        <f t="shared" si="18"/>
        <v>37477081.087500036</v>
      </c>
    </row>
    <row r="123" spans="1:6" x14ac:dyDescent="0.3">
      <c r="A123" s="7">
        <v>3</v>
      </c>
      <c r="B123" s="40" t="s">
        <v>125</v>
      </c>
      <c r="C123" s="41"/>
      <c r="D123" s="41"/>
      <c r="E123" s="6">
        <f t="shared" ref="E123:F123" si="19">SUM(E124+E134+E140+E146+E149+E154+E160+E163)</f>
        <v>16033352.375</v>
      </c>
      <c r="F123" s="6">
        <f t="shared" si="19"/>
        <v>20743146.949999999</v>
      </c>
    </row>
    <row r="124" spans="1:6" x14ac:dyDescent="0.3">
      <c r="A124" s="8">
        <v>30</v>
      </c>
      <c r="B124" s="9" t="s">
        <v>5</v>
      </c>
      <c r="C124" s="21" t="s">
        <v>126</v>
      </c>
      <c r="D124" s="32"/>
      <c r="E124" s="10">
        <f t="shared" ref="E124:F124" si="20">SUM(E125:E133)</f>
        <v>0</v>
      </c>
      <c r="F124" s="10">
        <f t="shared" si="20"/>
        <v>13206.075000000001</v>
      </c>
    </row>
    <row r="125" spans="1:6" x14ac:dyDescent="0.3">
      <c r="A125" s="53">
        <v>300</v>
      </c>
      <c r="B125" s="9"/>
      <c r="C125" s="11" t="s">
        <v>7</v>
      </c>
      <c r="D125" s="30" t="s">
        <v>127</v>
      </c>
      <c r="E125" s="43"/>
      <c r="F125" s="43"/>
    </row>
    <row r="126" spans="1:6" x14ac:dyDescent="0.3">
      <c r="A126" s="53">
        <v>301</v>
      </c>
      <c r="B126" s="9"/>
      <c r="C126" s="11" t="s">
        <v>62</v>
      </c>
      <c r="D126" s="30" t="s">
        <v>128</v>
      </c>
      <c r="E126" s="43"/>
      <c r="F126" s="43"/>
    </row>
    <row r="127" spans="1:6" x14ac:dyDescent="0.3">
      <c r="A127" s="53">
        <v>302</v>
      </c>
      <c r="B127" s="9"/>
      <c r="C127" s="11" t="s">
        <v>63</v>
      </c>
      <c r="D127" s="30" t="s">
        <v>129</v>
      </c>
      <c r="E127" s="43"/>
      <c r="F127" s="43"/>
    </row>
    <row r="128" spans="1:6" x14ac:dyDescent="0.3">
      <c r="A128" s="53">
        <v>303</v>
      </c>
      <c r="B128" s="9"/>
      <c r="C128" s="11" t="s">
        <v>29</v>
      </c>
      <c r="D128" s="30" t="s">
        <v>130</v>
      </c>
      <c r="E128" s="12"/>
      <c r="F128" s="12"/>
    </row>
    <row r="129" spans="1:6" x14ac:dyDescent="0.3">
      <c r="A129" s="53">
        <v>304</v>
      </c>
      <c r="B129" s="9"/>
      <c r="C129" s="11" t="s">
        <v>30</v>
      </c>
      <c r="D129" s="30" t="s">
        <v>131</v>
      </c>
      <c r="E129" s="12"/>
      <c r="F129" s="12"/>
    </row>
    <row r="130" spans="1:6" x14ac:dyDescent="0.3">
      <c r="A130" s="53">
        <v>305</v>
      </c>
      <c r="B130" s="9"/>
      <c r="C130" s="11" t="s">
        <v>32</v>
      </c>
      <c r="D130" s="30" t="s">
        <v>132</v>
      </c>
      <c r="E130" s="12"/>
      <c r="F130" s="12"/>
    </row>
    <row r="131" spans="1:6" x14ac:dyDescent="0.3">
      <c r="A131" s="53">
        <v>306</v>
      </c>
      <c r="B131" s="9"/>
      <c r="C131" s="11" t="s">
        <v>34</v>
      </c>
      <c r="D131" s="30" t="s">
        <v>133</v>
      </c>
      <c r="E131" s="12"/>
      <c r="F131" s="12"/>
    </row>
    <row r="132" spans="1:6" x14ac:dyDescent="0.3">
      <c r="A132" s="53">
        <v>308</v>
      </c>
      <c r="B132" s="9"/>
      <c r="C132" s="11" t="s">
        <v>36</v>
      </c>
      <c r="D132" s="30" t="s">
        <v>134</v>
      </c>
      <c r="E132" s="12"/>
      <c r="F132" s="12"/>
    </row>
    <row r="133" spans="1:6" x14ac:dyDescent="0.3">
      <c r="A133" s="53">
        <v>309</v>
      </c>
      <c r="B133" s="9"/>
      <c r="C133" s="11" t="s">
        <v>135</v>
      </c>
      <c r="D133" s="30" t="s">
        <v>136</v>
      </c>
      <c r="E133" s="43"/>
      <c r="F133" s="43">
        <v>13206.075000000001</v>
      </c>
    </row>
    <row r="134" spans="1:6" x14ac:dyDescent="0.3">
      <c r="A134" s="8">
        <v>32</v>
      </c>
      <c r="B134" s="9" t="s">
        <v>137</v>
      </c>
      <c r="C134" s="21" t="s">
        <v>138</v>
      </c>
      <c r="D134" s="30"/>
      <c r="E134" s="10">
        <f t="shared" ref="E134:F134" si="21">SUM(E135:E139)</f>
        <v>11392470.575000001</v>
      </c>
      <c r="F134" s="10">
        <f t="shared" si="21"/>
        <v>11017759.974999998</v>
      </c>
    </row>
    <row r="135" spans="1:6" x14ac:dyDescent="0.3">
      <c r="A135" s="53">
        <v>320</v>
      </c>
      <c r="B135" s="9"/>
      <c r="C135" s="11" t="s">
        <v>7</v>
      </c>
      <c r="D135" s="30" t="s">
        <v>139</v>
      </c>
      <c r="E135" s="43">
        <v>10137880.975000001</v>
      </c>
      <c r="F135" s="43">
        <v>10836846.474999998</v>
      </c>
    </row>
    <row r="136" spans="1:6" x14ac:dyDescent="0.3">
      <c r="A136" s="53">
        <v>321</v>
      </c>
      <c r="B136" s="9"/>
      <c r="C136" s="11" t="s">
        <v>9</v>
      </c>
      <c r="D136" s="30" t="s">
        <v>140</v>
      </c>
      <c r="E136" s="12">
        <v>1254589.6000000001</v>
      </c>
      <c r="F136" s="12">
        <v>180913.50000000003</v>
      </c>
    </row>
    <row r="137" spans="1:6" x14ac:dyDescent="0.3">
      <c r="A137" s="53">
        <v>322</v>
      </c>
      <c r="B137" s="9"/>
      <c r="C137" s="11" t="s">
        <v>11</v>
      </c>
      <c r="D137" s="30" t="s">
        <v>141</v>
      </c>
      <c r="E137" s="12"/>
      <c r="F137" s="12"/>
    </row>
    <row r="138" spans="1:6" x14ac:dyDescent="0.3">
      <c r="A138" s="53">
        <v>326</v>
      </c>
      <c r="B138" s="9"/>
      <c r="C138" s="11" t="s">
        <v>13</v>
      </c>
      <c r="D138" s="30" t="s">
        <v>142</v>
      </c>
      <c r="E138" s="12"/>
      <c r="F138" s="12"/>
    </row>
    <row r="139" spans="1:6" ht="14.25" customHeight="1" x14ac:dyDescent="0.3">
      <c r="A139" s="53">
        <v>329</v>
      </c>
      <c r="B139" s="9"/>
      <c r="C139" s="11" t="s">
        <v>32</v>
      </c>
      <c r="D139" s="30" t="s">
        <v>143</v>
      </c>
      <c r="E139" s="43"/>
      <c r="F139" s="43"/>
    </row>
    <row r="140" spans="1:6" x14ac:dyDescent="0.3">
      <c r="A140" s="8">
        <v>33</v>
      </c>
      <c r="B140" s="9" t="s">
        <v>24</v>
      </c>
      <c r="C140" s="21" t="s">
        <v>144</v>
      </c>
      <c r="D140" s="30"/>
      <c r="E140" s="10">
        <f t="shared" ref="E140:F140" si="22">SUM(E141:E145)</f>
        <v>3480228.75</v>
      </c>
      <c r="F140" s="10">
        <f t="shared" si="22"/>
        <v>6176837.3499999996</v>
      </c>
    </row>
    <row r="141" spans="1:6" x14ac:dyDescent="0.3">
      <c r="A141" s="53">
        <v>331</v>
      </c>
      <c r="B141" s="9"/>
      <c r="C141" s="11" t="s">
        <v>7</v>
      </c>
      <c r="D141" s="30" t="s">
        <v>145</v>
      </c>
      <c r="E141" s="43">
        <v>3480228.75</v>
      </c>
      <c r="F141" s="43">
        <v>6176837.3499999996</v>
      </c>
    </row>
    <row r="142" spans="1:6" x14ac:dyDescent="0.3">
      <c r="A142" s="53">
        <v>332</v>
      </c>
      <c r="B142" s="9"/>
      <c r="C142" s="11" t="s">
        <v>9</v>
      </c>
      <c r="D142" s="30" t="s">
        <v>146</v>
      </c>
      <c r="E142" s="12"/>
      <c r="F142" s="12"/>
    </row>
    <row r="143" spans="1:6" x14ac:dyDescent="0.3">
      <c r="A143" s="53">
        <v>333</v>
      </c>
      <c r="B143" s="9"/>
      <c r="C143" s="11" t="s">
        <v>11</v>
      </c>
      <c r="D143" s="30" t="s">
        <v>147</v>
      </c>
      <c r="E143" s="12"/>
      <c r="F143" s="12"/>
    </row>
    <row r="144" spans="1:6" x14ac:dyDescent="0.3">
      <c r="A144" s="53">
        <v>335</v>
      </c>
      <c r="B144" s="9"/>
      <c r="C144" s="11" t="s">
        <v>13</v>
      </c>
      <c r="D144" s="30" t="s">
        <v>148</v>
      </c>
      <c r="E144" s="12"/>
      <c r="F144" s="12"/>
    </row>
    <row r="145" spans="1:6" x14ac:dyDescent="0.3">
      <c r="A145" s="53">
        <v>339</v>
      </c>
      <c r="B145" s="9"/>
      <c r="C145" s="11" t="s">
        <v>15</v>
      </c>
      <c r="D145" s="30" t="s">
        <v>149</v>
      </c>
      <c r="E145" s="12"/>
      <c r="F145" s="12"/>
    </row>
    <row r="146" spans="1:6" x14ac:dyDescent="0.3">
      <c r="A146" s="8">
        <v>34</v>
      </c>
      <c r="B146" s="9" t="s">
        <v>38</v>
      </c>
      <c r="C146" s="21" t="s">
        <v>150</v>
      </c>
      <c r="D146" s="30"/>
      <c r="E146" s="10">
        <f t="shared" ref="E146:F146" si="23">SUM(E147:E148)</f>
        <v>26688.224999999999</v>
      </c>
      <c r="F146" s="10">
        <f t="shared" si="23"/>
        <v>64502.55</v>
      </c>
    </row>
    <row r="147" spans="1:6" x14ac:dyDescent="0.3">
      <c r="A147" s="53">
        <v>340</v>
      </c>
      <c r="B147" s="9"/>
      <c r="C147" s="21" t="s">
        <v>111</v>
      </c>
      <c r="D147" s="30" t="s">
        <v>151</v>
      </c>
      <c r="E147" s="12">
        <v>26688.224999999999</v>
      </c>
      <c r="F147" s="12">
        <v>64502.55</v>
      </c>
    </row>
    <row r="148" spans="1:6" x14ac:dyDescent="0.3">
      <c r="A148" s="53">
        <v>349</v>
      </c>
      <c r="B148" s="9"/>
      <c r="C148" s="21" t="s">
        <v>62</v>
      </c>
      <c r="D148" s="30" t="s">
        <v>152</v>
      </c>
      <c r="E148" s="12"/>
      <c r="F148" s="12"/>
    </row>
    <row r="149" spans="1:6" x14ac:dyDescent="0.3">
      <c r="A149" s="8">
        <v>36</v>
      </c>
      <c r="B149" s="9" t="s">
        <v>61</v>
      </c>
      <c r="C149" s="21" t="s">
        <v>153</v>
      </c>
      <c r="D149" s="30"/>
      <c r="E149" s="10">
        <f t="shared" ref="E149:F149" si="24">SUM(E150:E153)</f>
        <v>664022.375</v>
      </c>
      <c r="F149" s="10">
        <f t="shared" si="24"/>
        <v>1342593.175</v>
      </c>
    </row>
    <row r="150" spans="1:6" x14ac:dyDescent="0.3">
      <c r="A150" s="53">
        <v>360</v>
      </c>
      <c r="B150" s="9"/>
      <c r="C150" s="11" t="s">
        <v>7</v>
      </c>
      <c r="D150" s="30" t="s">
        <v>154</v>
      </c>
      <c r="E150" s="43">
        <v>238152.94999999998</v>
      </c>
      <c r="F150" s="43">
        <v>741087.375</v>
      </c>
    </row>
    <row r="151" spans="1:6" x14ac:dyDescent="0.3">
      <c r="A151" s="53">
        <v>361</v>
      </c>
      <c r="B151" s="9"/>
      <c r="C151" s="11" t="s">
        <v>9</v>
      </c>
      <c r="D151" s="30" t="s">
        <v>155</v>
      </c>
      <c r="E151" s="43">
        <v>296435.20000000001</v>
      </c>
      <c r="F151" s="43">
        <v>584058.30000000005</v>
      </c>
    </row>
    <row r="152" spans="1:6" x14ac:dyDescent="0.3">
      <c r="A152" s="53">
        <v>368</v>
      </c>
      <c r="B152" s="9"/>
      <c r="C152" s="11" t="s">
        <v>11</v>
      </c>
      <c r="D152" s="30" t="s">
        <v>156</v>
      </c>
      <c r="E152" s="12">
        <v>121344.22500000001</v>
      </c>
      <c r="F152" s="12"/>
    </row>
    <row r="153" spans="1:6" x14ac:dyDescent="0.3">
      <c r="A153" s="53">
        <v>369</v>
      </c>
      <c r="B153" s="9"/>
      <c r="C153" s="11" t="s">
        <v>13</v>
      </c>
      <c r="D153" s="30" t="s">
        <v>157</v>
      </c>
      <c r="E153" s="12">
        <v>8090</v>
      </c>
      <c r="F153" s="12">
        <v>17447.5</v>
      </c>
    </row>
    <row r="154" spans="1:6" x14ac:dyDescent="0.3">
      <c r="A154" s="8">
        <v>37</v>
      </c>
      <c r="B154" s="9" t="s">
        <v>64</v>
      </c>
      <c r="C154" s="21" t="s">
        <v>158</v>
      </c>
      <c r="D154" s="30"/>
      <c r="E154" s="10">
        <f t="shared" ref="E154:F154" si="25">SUM(E155:E159)</f>
        <v>469942.44999999995</v>
      </c>
      <c r="F154" s="10">
        <f t="shared" si="25"/>
        <v>2128247.8250000002</v>
      </c>
    </row>
    <row r="155" spans="1:6" x14ac:dyDescent="0.3">
      <c r="A155" s="53">
        <v>370</v>
      </c>
      <c r="B155" s="9"/>
      <c r="C155" s="11" t="s">
        <v>7</v>
      </c>
      <c r="D155" s="30" t="s">
        <v>159</v>
      </c>
      <c r="E155" s="43">
        <v>513227.94999999995</v>
      </c>
      <c r="F155" s="43">
        <v>3772347.4</v>
      </c>
    </row>
    <row r="156" spans="1:6" x14ac:dyDescent="0.3">
      <c r="A156" s="53">
        <v>371</v>
      </c>
      <c r="B156" s="9"/>
      <c r="C156" s="11" t="s">
        <v>9</v>
      </c>
      <c r="D156" s="30" t="s">
        <v>160</v>
      </c>
      <c r="E156" s="12">
        <v>-43285.5</v>
      </c>
      <c r="F156" s="12">
        <v>-1644099.575</v>
      </c>
    </row>
    <row r="157" spans="1:6" x14ac:dyDescent="0.3">
      <c r="A157" s="53">
        <v>372</v>
      </c>
      <c r="B157" s="9"/>
      <c r="C157" s="11" t="s">
        <v>11</v>
      </c>
      <c r="D157" s="30" t="s">
        <v>161</v>
      </c>
      <c r="E157" s="12"/>
      <c r="F157" s="12"/>
    </row>
    <row r="158" spans="1:6" x14ac:dyDescent="0.3">
      <c r="A158" s="53">
        <v>373</v>
      </c>
      <c r="B158" s="9"/>
      <c r="C158" s="11" t="s">
        <v>30</v>
      </c>
      <c r="D158" s="30" t="s">
        <v>163</v>
      </c>
      <c r="E158" s="12"/>
      <c r="F158" s="12"/>
    </row>
    <row r="159" spans="1:6" x14ac:dyDescent="0.3">
      <c r="A159" s="53">
        <v>379</v>
      </c>
      <c r="B159" s="9"/>
      <c r="C159" s="11" t="s">
        <v>13</v>
      </c>
      <c r="D159" s="30" t="s">
        <v>162</v>
      </c>
      <c r="E159" s="12"/>
      <c r="F159" s="12"/>
    </row>
    <row r="160" spans="1:6" x14ac:dyDescent="0.3">
      <c r="A160" s="8">
        <v>38</v>
      </c>
      <c r="B160" s="9" t="s">
        <v>67</v>
      </c>
      <c r="C160" s="21" t="s">
        <v>164</v>
      </c>
      <c r="D160" s="30"/>
      <c r="E160" s="10">
        <f t="shared" ref="E160:F160" si="26">SUM(E161:E162)</f>
        <v>0</v>
      </c>
      <c r="F160" s="10">
        <f t="shared" si="26"/>
        <v>0</v>
      </c>
    </row>
    <row r="161" spans="1:6" x14ac:dyDescent="0.3">
      <c r="A161" s="53">
        <v>380</v>
      </c>
      <c r="B161" s="9"/>
      <c r="C161" s="11" t="s">
        <v>7</v>
      </c>
      <c r="D161" s="30" t="s">
        <v>165</v>
      </c>
      <c r="E161" s="12"/>
      <c r="F161" s="12"/>
    </row>
    <row r="162" spans="1:6" x14ac:dyDescent="0.3">
      <c r="A162" s="53">
        <v>381</v>
      </c>
      <c r="B162" s="9"/>
      <c r="C162" s="11" t="s">
        <v>9</v>
      </c>
      <c r="D162" s="30" t="s">
        <v>166</v>
      </c>
      <c r="E162" s="12"/>
      <c r="F162" s="12"/>
    </row>
    <row r="163" spans="1:6" x14ac:dyDescent="0.3">
      <c r="A163" s="8">
        <v>39</v>
      </c>
      <c r="B163" s="9" t="s">
        <v>3</v>
      </c>
      <c r="C163" s="21" t="s">
        <v>167</v>
      </c>
      <c r="D163" s="30"/>
      <c r="E163" s="10">
        <f t="shared" ref="E163:F163" si="27">SUM(E164:E167)</f>
        <v>0</v>
      </c>
      <c r="F163" s="10">
        <f t="shared" si="27"/>
        <v>0</v>
      </c>
    </row>
    <row r="164" spans="1:6" x14ac:dyDescent="0.3">
      <c r="A164" s="53">
        <v>391</v>
      </c>
      <c r="B164" s="9"/>
      <c r="C164" s="11" t="s">
        <v>7</v>
      </c>
      <c r="D164" s="30" t="s">
        <v>168</v>
      </c>
      <c r="E164" s="12"/>
      <c r="F164" s="12"/>
    </row>
    <row r="165" spans="1:6" x14ac:dyDescent="0.3">
      <c r="A165" s="53">
        <v>392</v>
      </c>
      <c r="B165" s="9"/>
      <c r="C165" s="11" t="s">
        <v>9</v>
      </c>
      <c r="D165" s="30" t="s">
        <v>266</v>
      </c>
      <c r="E165" s="12"/>
      <c r="F165" s="12"/>
    </row>
    <row r="166" spans="1:6" x14ac:dyDescent="0.3">
      <c r="A166" s="53">
        <v>398</v>
      </c>
      <c r="B166" s="9"/>
      <c r="C166" s="11" t="s">
        <v>11</v>
      </c>
      <c r="D166" s="30" t="s">
        <v>169</v>
      </c>
      <c r="E166" s="12"/>
      <c r="F166" s="12"/>
    </row>
    <row r="167" spans="1:6" x14ac:dyDescent="0.3">
      <c r="A167" s="53">
        <v>399</v>
      </c>
      <c r="B167" s="9"/>
      <c r="C167" s="11" t="s">
        <v>13</v>
      </c>
      <c r="D167" s="30" t="s">
        <v>170</v>
      </c>
      <c r="E167" s="12"/>
      <c r="F167" s="12"/>
    </row>
    <row r="168" spans="1:6" x14ac:dyDescent="0.3">
      <c r="A168" s="8">
        <v>4</v>
      </c>
      <c r="B168" s="9" t="s">
        <v>171</v>
      </c>
      <c r="C168" s="19"/>
      <c r="D168" s="30"/>
      <c r="E168" s="13">
        <f t="shared" ref="E168:F168" si="28">SUM(E169+E177+E183+E188+E191+E194+E197)</f>
        <v>0</v>
      </c>
      <c r="F168" s="13">
        <f t="shared" si="28"/>
        <v>0</v>
      </c>
    </row>
    <row r="169" spans="1:6" x14ac:dyDescent="0.3">
      <c r="A169" s="8">
        <v>40</v>
      </c>
      <c r="B169" s="9" t="s">
        <v>5</v>
      </c>
      <c r="C169" s="21" t="s">
        <v>126</v>
      </c>
      <c r="D169" s="30"/>
      <c r="E169" s="10">
        <f t="shared" ref="E169:F169" si="29">SUM(E170:E176)</f>
        <v>0</v>
      </c>
      <c r="F169" s="10">
        <f t="shared" si="29"/>
        <v>0</v>
      </c>
    </row>
    <row r="170" spans="1:6" x14ac:dyDescent="0.3">
      <c r="A170" s="53">
        <v>400</v>
      </c>
      <c r="B170" s="9"/>
      <c r="C170" s="11" t="s">
        <v>7</v>
      </c>
      <c r="D170" s="30" t="s">
        <v>127</v>
      </c>
      <c r="E170" s="43"/>
      <c r="F170" s="43"/>
    </row>
    <row r="171" spans="1:6" x14ac:dyDescent="0.3">
      <c r="A171" s="53">
        <v>401</v>
      </c>
      <c r="B171" s="9"/>
      <c r="C171" s="11" t="s">
        <v>62</v>
      </c>
      <c r="D171" s="30" t="s">
        <v>128</v>
      </c>
      <c r="E171" s="43"/>
      <c r="F171" s="43"/>
    </row>
    <row r="172" spans="1:6" x14ac:dyDescent="0.3">
      <c r="A172" s="53">
        <v>402</v>
      </c>
      <c r="B172" s="9"/>
      <c r="C172" s="11" t="s">
        <v>63</v>
      </c>
      <c r="D172" s="30" t="s">
        <v>129</v>
      </c>
      <c r="E172" s="43"/>
      <c r="F172" s="43"/>
    </row>
    <row r="173" spans="1:6" x14ac:dyDescent="0.3">
      <c r="A173" s="53">
        <v>405</v>
      </c>
      <c r="B173" s="9"/>
      <c r="C173" s="11" t="s">
        <v>63</v>
      </c>
      <c r="D173" s="30" t="s">
        <v>172</v>
      </c>
      <c r="E173" s="12"/>
      <c r="F173" s="12"/>
    </row>
    <row r="174" spans="1:6" x14ac:dyDescent="0.3">
      <c r="A174" s="53">
        <v>407</v>
      </c>
      <c r="B174" s="9"/>
      <c r="C174" s="11" t="s">
        <v>29</v>
      </c>
      <c r="D174" s="30" t="s">
        <v>133</v>
      </c>
      <c r="E174" s="12"/>
      <c r="F174" s="12"/>
    </row>
    <row r="175" spans="1:6" x14ac:dyDescent="0.3">
      <c r="A175" s="53">
        <v>408</v>
      </c>
      <c r="B175" s="9"/>
      <c r="C175" s="11" t="s">
        <v>30</v>
      </c>
      <c r="D175" s="30" t="s">
        <v>134</v>
      </c>
      <c r="E175" s="12"/>
      <c r="F175" s="12"/>
    </row>
    <row r="176" spans="1:6" x14ac:dyDescent="0.3">
      <c r="A176" s="53">
        <v>409</v>
      </c>
      <c r="B176" s="9"/>
      <c r="C176" s="11" t="s">
        <v>32</v>
      </c>
      <c r="D176" s="30" t="s">
        <v>136</v>
      </c>
      <c r="E176" s="12"/>
      <c r="F176" s="12"/>
    </row>
    <row r="177" spans="1:6" x14ac:dyDescent="0.3">
      <c r="A177" s="8">
        <v>42</v>
      </c>
      <c r="B177" s="9" t="s">
        <v>137</v>
      </c>
      <c r="C177" s="21" t="s">
        <v>138</v>
      </c>
      <c r="D177" s="30"/>
      <c r="E177" s="10">
        <f t="shared" ref="E177:F177" si="30">SUM(E178:E182)</f>
        <v>0</v>
      </c>
      <c r="F177" s="10">
        <f t="shared" si="30"/>
        <v>0</v>
      </c>
    </row>
    <row r="178" spans="1:6" x14ac:dyDescent="0.3">
      <c r="A178" s="53">
        <v>420</v>
      </c>
      <c r="B178" s="9"/>
      <c r="C178" s="11" t="s">
        <v>7</v>
      </c>
      <c r="D178" s="30" t="s">
        <v>139</v>
      </c>
      <c r="E178" s="12"/>
      <c r="F178" s="12"/>
    </row>
    <row r="179" spans="1:6" x14ac:dyDescent="0.3">
      <c r="A179" s="53">
        <v>421</v>
      </c>
      <c r="B179" s="9"/>
      <c r="C179" s="11" t="s">
        <v>9</v>
      </c>
      <c r="D179" s="30" t="s">
        <v>140</v>
      </c>
      <c r="E179" s="12"/>
      <c r="F179" s="12"/>
    </row>
    <row r="180" spans="1:6" x14ac:dyDescent="0.3">
      <c r="A180" s="53">
        <v>422</v>
      </c>
      <c r="B180" s="9"/>
      <c r="C180" s="11" t="s">
        <v>11</v>
      </c>
      <c r="D180" s="30" t="s">
        <v>141</v>
      </c>
      <c r="E180" s="12"/>
      <c r="F180" s="12"/>
    </row>
    <row r="181" spans="1:6" x14ac:dyDescent="0.3">
      <c r="A181" s="53">
        <v>426</v>
      </c>
      <c r="B181" s="9"/>
      <c r="C181" s="11" t="s">
        <v>13</v>
      </c>
      <c r="D181" s="30" t="s">
        <v>142</v>
      </c>
      <c r="E181" s="12"/>
      <c r="F181" s="12"/>
    </row>
    <row r="182" spans="1:6" x14ac:dyDescent="0.3">
      <c r="A182" s="53">
        <v>429</v>
      </c>
      <c r="B182" s="9"/>
      <c r="C182" s="11" t="s">
        <v>15</v>
      </c>
      <c r="D182" s="30" t="s">
        <v>143</v>
      </c>
      <c r="E182" s="12"/>
      <c r="F182" s="12"/>
    </row>
    <row r="183" spans="1:6" x14ac:dyDescent="0.3">
      <c r="A183" s="8">
        <v>43</v>
      </c>
      <c r="B183" s="9" t="s">
        <v>24</v>
      </c>
      <c r="C183" s="21" t="s">
        <v>144</v>
      </c>
      <c r="D183" s="30"/>
      <c r="E183" s="10">
        <f t="shared" ref="E183:F183" si="31">SUM(E184:E187)</f>
        <v>0</v>
      </c>
      <c r="F183" s="10">
        <f t="shared" si="31"/>
        <v>0</v>
      </c>
    </row>
    <row r="184" spans="1:6" x14ac:dyDescent="0.3">
      <c r="A184" s="53">
        <v>431</v>
      </c>
      <c r="B184" s="9"/>
      <c r="C184" s="11" t="s">
        <v>7</v>
      </c>
      <c r="D184" s="30" t="s">
        <v>145</v>
      </c>
      <c r="E184" s="12"/>
      <c r="F184" s="12"/>
    </row>
    <row r="185" spans="1:6" x14ac:dyDescent="0.3">
      <c r="A185" s="53">
        <v>432</v>
      </c>
      <c r="B185" s="9"/>
      <c r="C185" s="11" t="s">
        <v>9</v>
      </c>
      <c r="D185" s="30" t="s">
        <v>146</v>
      </c>
      <c r="E185" s="12"/>
      <c r="F185" s="12"/>
    </row>
    <row r="186" spans="1:6" x14ac:dyDescent="0.3">
      <c r="A186" s="53">
        <v>433</v>
      </c>
      <c r="B186" s="9"/>
      <c r="C186" s="11" t="s">
        <v>11</v>
      </c>
      <c r="D186" s="30" t="s">
        <v>147</v>
      </c>
      <c r="E186" s="12"/>
      <c r="F186" s="12"/>
    </row>
    <row r="187" spans="1:6" x14ac:dyDescent="0.3">
      <c r="A187" s="53">
        <v>439</v>
      </c>
      <c r="B187" s="9"/>
      <c r="C187" s="11" t="s">
        <v>58</v>
      </c>
      <c r="D187" s="30" t="s">
        <v>173</v>
      </c>
      <c r="E187" s="12"/>
      <c r="F187" s="12"/>
    </row>
    <row r="188" spans="1:6" x14ac:dyDescent="0.3">
      <c r="A188" s="8">
        <v>44</v>
      </c>
      <c r="B188" s="9" t="s">
        <v>38</v>
      </c>
      <c r="C188" s="21" t="s">
        <v>150</v>
      </c>
      <c r="D188" s="30"/>
      <c r="E188" s="10">
        <f t="shared" ref="E188:F188" si="32">SUM(E189:E190)</f>
        <v>0</v>
      </c>
      <c r="F188" s="10">
        <f t="shared" si="32"/>
        <v>0</v>
      </c>
    </row>
    <row r="189" spans="1:6" x14ac:dyDescent="0.3">
      <c r="A189" s="53">
        <v>440</v>
      </c>
      <c r="B189" s="9"/>
      <c r="C189" s="21" t="s">
        <v>111</v>
      </c>
      <c r="D189" s="30" t="s">
        <v>151</v>
      </c>
      <c r="E189" s="12"/>
      <c r="F189" s="12"/>
    </row>
    <row r="190" spans="1:6" x14ac:dyDescent="0.3">
      <c r="A190" s="53">
        <v>449</v>
      </c>
      <c r="B190" s="9"/>
      <c r="C190" s="21" t="s">
        <v>62</v>
      </c>
      <c r="D190" s="30" t="s">
        <v>152</v>
      </c>
      <c r="E190" s="12"/>
      <c r="F190" s="12"/>
    </row>
    <row r="191" spans="1:6" x14ac:dyDescent="0.3">
      <c r="A191" s="8">
        <v>47</v>
      </c>
      <c r="B191" s="9" t="s">
        <v>51</v>
      </c>
      <c r="C191" s="21" t="s">
        <v>158</v>
      </c>
      <c r="D191" s="30"/>
      <c r="E191" s="10">
        <f t="shared" ref="E191:F191" si="33">SUM(E192:E193)</f>
        <v>0</v>
      </c>
      <c r="F191" s="10">
        <f t="shared" si="33"/>
        <v>0</v>
      </c>
    </row>
    <row r="192" spans="1:6" x14ac:dyDescent="0.3">
      <c r="A192" s="53">
        <v>472</v>
      </c>
      <c r="B192" s="9"/>
      <c r="C192" s="11" t="s">
        <v>7</v>
      </c>
      <c r="D192" s="30" t="s">
        <v>174</v>
      </c>
      <c r="E192" s="12"/>
      <c r="F192" s="12"/>
    </row>
    <row r="193" spans="1:7" x14ac:dyDescent="0.3">
      <c r="A193" s="53">
        <v>479</v>
      </c>
      <c r="B193" s="9"/>
      <c r="C193" s="11" t="s">
        <v>9</v>
      </c>
      <c r="D193" s="30" t="s">
        <v>162</v>
      </c>
      <c r="E193" s="12"/>
      <c r="F193" s="12"/>
    </row>
    <row r="194" spans="1:7" x14ac:dyDescent="0.3">
      <c r="A194" s="8">
        <v>48</v>
      </c>
      <c r="B194" s="9" t="s">
        <v>61</v>
      </c>
      <c r="C194" s="21" t="s">
        <v>175</v>
      </c>
      <c r="D194" s="30"/>
      <c r="E194" s="10">
        <f t="shared" ref="E194:F194" si="34">SUM(E195:E196)</f>
        <v>0</v>
      </c>
      <c r="F194" s="10">
        <f t="shared" si="34"/>
        <v>0</v>
      </c>
    </row>
    <row r="195" spans="1:7" x14ac:dyDescent="0.3">
      <c r="A195" s="53">
        <v>480</v>
      </c>
      <c r="B195" s="9"/>
      <c r="C195" s="11" t="s">
        <v>7</v>
      </c>
      <c r="D195" s="30" t="s">
        <v>176</v>
      </c>
      <c r="E195" s="12"/>
      <c r="F195" s="12"/>
    </row>
    <row r="196" spans="1:7" x14ac:dyDescent="0.3">
      <c r="A196" s="53">
        <v>481</v>
      </c>
      <c r="B196" s="9"/>
      <c r="C196" s="11" t="s">
        <v>9</v>
      </c>
      <c r="D196" s="30" t="s">
        <v>166</v>
      </c>
      <c r="E196" s="12"/>
      <c r="F196" s="12"/>
    </row>
    <row r="197" spans="1:7" x14ac:dyDescent="0.3">
      <c r="A197" s="8">
        <v>49</v>
      </c>
      <c r="B197" s="9" t="s">
        <v>64</v>
      </c>
      <c r="C197" s="21" t="s">
        <v>177</v>
      </c>
      <c r="D197" s="30"/>
      <c r="E197" s="10">
        <f t="shared" ref="E197:F197" si="35">SUM(E198:E200)</f>
        <v>0</v>
      </c>
      <c r="F197" s="10">
        <f t="shared" si="35"/>
        <v>0</v>
      </c>
    </row>
    <row r="198" spans="1:7" x14ac:dyDescent="0.3">
      <c r="A198" s="53">
        <v>492</v>
      </c>
      <c r="B198" s="9"/>
      <c r="C198" s="11" t="s">
        <v>7</v>
      </c>
      <c r="D198" s="30" t="s">
        <v>178</v>
      </c>
      <c r="E198" s="12"/>
      <c r="F198" s="12"/>
    </row>
    <row r="199" spans="1:7" x14ac:dyDescent="0.3">
      <c r="A199" s="53">
        <v>493</v>
      </c>
      <c r="B199" s="9"/>
      <c r="C199" s="11" t="s">
        <v>9</v>
      </c>
      <c r="D199" s="30" t="s">
        <v>179</v>
      </c>
      <c r="E199" s="12"/>
      <c r="F199" s="12"/>
    </row>
    <row r="200" spans="1:7" x14ac:dyDescent="0.3">
      <c r="A200" s="53">
        <v>499</v>
      </c>
      <c r="B200" s="9"/>
      <c r="C200" s="11" t="s">
        <v>11</v>
      </c>
      <c r="D200" s="30" t="s">
        <v>180</v>
      </c>
      <c r="E200" s="12"/>
      <c r="F200" s="12"/>
    </row>
    <row r="201" spans="1:7" x14ac:dyDescent="0.3">
      <c r="A201" s="8">
        <v>5</v>
      </c>
      <c r="B201" s="9" t="s">
        <v>181</v>
      </c>
      <c r="C201" s="19"/>
      <c r="D201" s="30"/>
      <c r="E201" s="13">
        <f t="shared" ref="E201:F201" si="36">SUM(E202+E207+E213+E219+E220+E221)</f>
        <v>4840242.262500003</v>
      </c>
      <c r="F201" s="13">
        <f t="shared" si="36"/>
        <v>16733934.137500033</v>
      </c>
      <c r="G201" s="56">
        <f>+F201-E201</f>
        <v>11893691.87500003</v>
      </c>
    </row>
    <row r="202" spans="1:7" x14ac:dyDescent="0.3">
      <c r="A202" s="8">
        <v>50</v>
      </c>
      <c r="B202" s="9" t="s">
        <v>5</v>
      </c>
      <c r="C202" s="21" t="s">
        <v>182</v>
      </c>
      <c r="D202" s="30"/>
      <c r="E202" s="10">
        <f t="shared" ref="E202:F202" si="37">SUM(E203:E206)</f>
        <v>5625000</v>
      </c>
      <c r="F202" s="10">
        <f t="shared" si="37"/>
        <v>5625000</v>
      </c>
    </row>
    <row r="203" spans="1:7" x14ac:dyDescent="0.3">
      <c r="A203" s="53">
        <v>500</v>
      </c>
      <c r="B203" s="9"/>
      <c r="C203" s="11" t="s">
        <v>7</v>
      </c>
      <c r="D203" s="30" t="s">
        <v>183</v>
      </c>
      <c r="E203" s="43">
        <v>5625000</v>
      </c>
      <c r="F203" s="43">
        <v>5625000</v>
      </c>
    </row>
    <row r="204" spans="1:7" x14ac:dyDescent="0.3">
      <c r="A204" s="53">
        <v>501</v>
      </c>
      <c r="B204" s="9"/>
      <c r="C204" s="11" t="s">
        <v>9</v>
      </c>
      <c r="D204" s="30" t="s">
        <v>184</v>
      </c>
      <c r="E204" s="12"/>
      <c r="F204" s="12"/>
    </row>
    <row r="205" spans="1:7" x14ac:dyDescent="0.3">
      <c r="A205" s="53">
        <v>502</v>
      </c>
      <c r="B205" s="9"/>
      <c r="C205" s="11" t="s">
        <v>63</v>
      </c>
      <c r="D205" s="30" t="s">
        <v>185</v>
      </c>
      <c r="E205" s="12"/>
      <c r="F205" s="12"/>
    </row>
    <row r="206" spans="1:7" x14ac:dyDescent="0.3">
      <c r="A206" s="53">
        <v>503</v>
      </c>
      <c r="B206" s="9"/>
      <c r="C206" s="11" t="s">
        <v>29</v>
      </c>
      <c r="D206" s="30" t="s">
        <v>186</v>
      </c>
      <c r="E206" s="12"/>
      <c r="F206" s="12"/>
    </row>
    <row r="207" spans="1:7" x14ac:dyDescent="0.3">
      <c r="A207" s="8">
        <v>52</v>
      </c>
      <c r="B207" s="9" t="s">
        <v>137</v>
      </c>
      <c r="C207" s="21" t="s">
        <v>187</v>
      </c>
      <c r="D207" s="30"/>
      <c r="E207" s="10">
        <f t="shared" ref="E207:F207" si="38">SUM(E208:E212)</f>
        <v>0</v>
      </c>
      <c r="F207" s="10">
        <f t="shared" si="38"/>
        <v>0</v>
      </c>
    </row>
    <row r="208" spans="1:7" x14ac:dyDescent="0.3">
      <c r="A208" s="53">
        <v>520</v>
      </c>
      <c r="B208" s="9"/>
      <c r="C208" s="11" t="s">
        <v>7</v>
      </c>
      <c r="D208" s="30" t="s">
        <v>188</v>
      </c>
      <c r="E208" s="12"/>
      <c r="F208" s="12"/>
    </row>
    <row r="209" spans="1:6" x14ac:dyDescent="0.3">
      <c r="A209" s="53">
        <v>521</v>
      </c>
      <c r="B209" s="9"/>
      <c r="C209" s="11" t="s">
        <v>9</v>
      </c>
      <c r="D209" s="30" t="s">
        <v>189</v>
      </c>
      <c r="E209" s="12"/>
      <c r="F209" s="12"/>
    </row>
    <row r="210" spans="1:6" x14ac:dyDescent="0.3">
      <c r="A210" s="53">
        <v>522</v>
      </c>
      <c r="B210" s="9"/>
      <c r="C210" s="11" t="s">
        <v>63</v>
      </c>
      <c r="D210" s="30" t="s">
        <v>190</v>
      </c>
      <c r="E210" s="12"/>
      <c r="F210" s="12"/>
    </row>
    <row r="211" spans="1:6" x14ac:dyDescent="0.3">
      <c r="A211" s="53">
        <v>523</v>
      </c>
      <c r="B211" s="9"/>
      <c r="C211" s="11" t="s">
        <v>29</v>
      </c>
      <c r="D211" s="30" t="s">
        <v>191</v>
      </c>
      <c r="E211" s="12"/>
      <c r="F211" s="12"/>
    </row>
    <row r="212" spans="1:6" x14ac:dyDescent="0.3">
      <c r="A212" s="53">
        <v>529</v>
      </c>
      <c r="B212" s="9"/>
      <c r="C212" s="11" t="s">
        <v>30</v>
      </c>
      <c r="D212" s="30" t="s">
        <v>192</v>
      </c>
      <c r="E212" s="12"/>
      <c r="F212" s="12"/>
    </row>
    <row r="213" spans="1:6" x14ac:dyDescent="0.3">
      <c r="A213" s="8">
        <v>54</v>
      </c>
      <c r="B213" s="9" t="s">
        <v>24</v>
      </c>
      <c r="C213" s="21" t="s">
        <v>193</v>
      </c>
      <c r="D213" s="30"/>
      <c r="E213" s="10">
        <f t="shared" ref="E213:F213" si="39">SUM(E214:E218)</f>
        <v>0</v>
      </c>
      <c r="F213" s="10">
        <f t="shared" si="39"/>
        <v>0</v>
      </c>
    </row>
    <row r="214" spans="1:6" x14ac:dyDescent="0.3">
      <c r="A214" s="53">
        <v>540</v>
      </c>
      <c r="B214" s="9"/>
      <c r="C214" s="11" t="s">
        <v>7</v>
      </c>
      <c r="D214" s="30" t="s">
        <v>194</v>
      </c>
      <c r="E214" s="43"/>
      <c r="F214" s="43"/>
    </row>
    <row r="215" spans="1:6" x14ac:dyDescent="0.3">
      <c r="A215" s="53">
        <v>541</v>
      </c>
      <c r="B215" s="9"/>
      <c r="C215" s="11" t="s">
        <v>9</v>
      </c>
      <c r="D215" s="30" t="s">
        <v>195</v>
      </c>
      <c r="E215" s="12"/>
      <c r="F215" s="12"/>
    </row>
    <row r="216" spans="1:6" x14ac:dyDescent="0.3">
      <c r="A216" s="53">
        <v>542</v>
      </c>
      <c r="B216" s="9"/>
      <c r="C216" s="11" t="s">
        <v>11</v>
      </c>
      <c r="D216" s="30" t="s">
        <v>196</v>
      </c>
      <c r="E216" s="12"/>
      <c r="F216" s="12"/>
    </row>
    <row r="217" spans="1:6" x14ac:dyDescent="0.3">
      <c r="A217" s="53">
        <v>548</v>
      </c>
      <c r="B217" s="9"/>
      <c r="C217" s="11" t="s">
        <v>13</v>
      </c>
      <c r="D217" s="30" t="s">
        <v>197</v>
      </c>
      <c r="E217" s="12"/>
      <c r="F217" s="12"/>
    </row>
    <row r="218" spans="1:6" x14ac:dyDescent="0.3">
      <c r="A218" s="53">
        <v>549</v>
      </c>
      <c r="B218" s="9"/>
      <c r="C218" s="11" t="s">
        <v>15</v>
      </c>
      <c r="D218" s="30" t="s">
        <v>198</v>
      </c>
      <c r="E218" s="12"/>
      <c r="F218" s="12"/>
    </row>
    <row r="219" spans="1:6" x14ac:dyDescent="0.3">
      <c r="A219" s="8">
        <v>57</v>
      </c>
      <c r="B219" s="9" t="s">
        <v>38</v>
      </c>
      <c r="C219" s="21" t="s">
        <v>199</v>
      </c>
      <c r="D219" s="9"/>
      <c r="E219" s="48">
        <v>2866260.05</v>
      </c>
      <c r="F219" s="48">
        <f>+E221+E219</f>
        <v>4118233.0875000013</v>
      </c>
    </row>
    <row r="220" spans="1:6" x14ac:dyDescent="0.3">
      <c r="A220" s="8">
        <v>58</v>
      </c>
      <c r="B220" s="9" t="s">
        <v>51</v>
      </c>
      <c r="C220" s="21" t="s">
        <v>200</v>
      </c>
      <c r="D220" s="9"/>
      <c r="E220" s="48">
        <v>-4902990.8249999993</v>
      </c>
      <c r="F220" s="48">
        <v>-4902990.8249999993</v>
      </c>
    </row>
    <row r="221" spans="1:6" x14ac:dyDescent="0.3">
      <c r="A221" s="8">
        <v>59</v>
      </c>
      <c r="B221" s="9" t="s">
        <v>61</v>
      </c>
      <c r="C221" s="21" t="s">
        <v>201</v>
      </c>
      <c r="D221" s="9"/>
      <c r="E221" s="48">
        <v>1251973.0375000017</v>
      </c>
      <c r="F221" s="48">
        <v>11893691.87500003</v>
      </c>
    </row>
    <row r="222" spans="1:6" ht="15" thickBot="1" x14ac:dyDescent="0.35">
      <c r="A222" s="8"/>
      <c r="B222" s="9"/>
      <c r="C222" s="19"/>
      <c r="D222" s="49"/>
      <c r="E222" s="14"/>
      <c r="F222" s="14"/>
    </row>
    <row r="223" spans="1:6" ht="15" thickBot="1" x14ac:dyDescent="0.35">
      <c r="A223" s="15"/>
      <c r="B223" s="16"/>
      <c r="C223" s="22"/>
      <c r="D223" s="45" t="s">
        <v>202</v>
      </c>
      <c r="E223" s="23">
        <f t="shared" ref="E223:F223" si="40">SUM(E201+E168+E123)</f>
        <v>20873594.637500003</v>
      </c>
      <c r="F223" s="23">
        <f t="shared" si="40"/>
        <v>37477081.087500036</v>
      </c>
    </row>
    <row r="224" spans="1:6" x14ac:dyDescent="0.3">
      <c r="A224" s="19"/>
      <c r="B224" s="9"/>
      <c r="C224" s="19"/>
      <c r="D224" s="9"/>
      <c r="E224" s="20"/>
      <c r="F224" s="20"/>
    </row>
    <row r="225" spans="1:6" x14ac:dyDescent="0.3">
      <c r="A225" s="46"/>
      <c r="B225" s="46"/>
      <c r="C225" s="46"/>
      <c r="D225" s="50"/>
      <c r="E225" s="42"/>
      <c r="F225" s="42"/>
    </row>
    <row r="226" spans="1:6" x14ac:dyDescent="0.3">
      <c r="A226" s="46"/>
      <c r="B226" s="46"/>
      <c r="C226" s="46"/>
      <c r="D226" s="50"/>
      <c r="E226" s="42"/>
      <c r="F226" s="42"/>
    </row>
    <row r="227" spans="1:6" x14ac:dyDescent="0.3">
      <c r="A227" s="46"/>
      <c r="B227" s="46"/>
      <c r="C227" s="46"/>
      <c r="D227" s="50"/>
      <c r="E227" s="42"/>
      <c r="F227" s="42"/>
    </row>
    <row r="228" spans="1:6" x14ac:dyDescent="0.3">
      <c r="A228" s="46"/>
      <c r="B228" s="46"/>
      <c r="C228" s="46"/>
      <c r="D228" s="50"/>
      <c r="E228" s="51"/>
      <c r="F228" s="51"/>
    </row>
    <row r="229" spans="1:6" x14ac:dyDescent="0.3">
      <c r="A229" s="46"/>
      <c r="B229" s="46"/>
      <c r="C229" s="46"/>
      <c r="D229" s="50"/>
      <c r="E229" s="51"/>
      <c r="F229" s="51"/>
    </row>
    <row r="230" spans="1:6" x14ac:dyDescent="0.3">
      <c r="A230" s="46"/>
      <c r="B230" s="46"/>
      <c r="C230" s="46"/>
      <c r="D230" s="50"/>
      <c r="E230" s="51"/>
      <c r="F230" s="51"/>
    </row>
    <row r="231" spans="1:6" x14ac:dyDescent="0.3">
      <c r="A231" s="46"/>
      <c r="B231" s="46"/>
      <c r="C231" s="46"/>
      <c r="D231" s="50"/>
      <c r="E231" s="52"/>
      <c r="F231" s="52"/>
    </row>
    <row r="232" spans="1:6" x14ac:dyDescent="0.3">
      <c r="A232" s="46"/>
      <c r="B232" s="46"/>
      <c r="C232" s="46"/>
      <c r="D232" s="50"/>
      <c r="E232" s="52"/>
      <c r="F232" s="52"/>
    </row>
    <row r="233" spans="1:6" x14ac:dyDescent="0.3">
      <c r="A233" s="46"/>
      <c r="B233" s="46"/>
      <c r="C233" s="46"/>
      <c r="D233" s="46"/>
      <c r="E233" s="46"/>
      <c r="F233" s="46"/>
    </row>
    <row r="234" spans="1:6" x14ac:dyDescent="0.3">
      <c r="A234" s="46"/>
      <c r="B234" s="46"/>
      <c r="C234" s="46"/>
      <c r="D234" s="46"/>
      <c r="E234" s="51"/>
      <c r="F234" s="51"/>
    </row>
    <row r="235" spans="1:6" x14ac:dyDescent="0.3">
      <c r="A235" s="24" t="s">
        <v>203</v>
      </c>
      <c r="B235" s="24"/>
      <c r="C235" s="24"/>
      <c r="D235" s="24"/>
      <c r="E235" s="25" t="str">
        <f t="shared" ref="E235:F235" si="41">+E2</f>
        <v>2021/12</v>
      </c>
      <c r="F235" s="25" t="str">
        <f t="shared" si="41"/>
        <v>2022/12</v>
      </c>
    </row>
    <row r="236" spans="1:6" x14ac:dyDescent="0.3">
      <c r="A236" s="26">
        <v>60</v>
      </c>
      <c r="B236" s="11"/>
      <c r="C236" s="9" t="s">
        <v>204</v>
      </c>
      <c r="D236" s="9"/>
      <c r="E236" s="27">
        <f t="shared" ref="E236:F236" si="42">SUM(E237:E239)</f>
        <v>25266288.075000003</v>
      </c>
      <c r="F236" s="27">
        <f t="shared" si="42"/>
        <v>99580454.824999988</v>
      </c>
    </row>
    <row r="237" spans="1:6" x14ac:dyDescent="0.3">
      <c r="A237" s="28">
        <v>600</v>
      </c>
      <c r="B237" s="29" t="s">
        <v>205</v>
      </c>
      <c r="C237" s="30" t="s">
        <v>206</v>
      </c>
      <c r="D237" s="30"/>
      <c r="E237" s="43">
        <v>24699973.275000002</v>
      </c>
      <c r="F237" s="43">
        <v>98641158.349999994</v>
      </c>
    </row>
    <row r="238" spans="1:6" x14ac:dyDescent="0.3">
      <c r="A238" s="28">
        <v>601</v>
      </c>
      <c r="B238" s="29" t="s">
        <v>207</v>
      </c>
      <c r="C238" s="30" t="s">
        <v>208</v>
      </c>
      <c r="D238" s="30"/>
      <c r="E238" s="43"/>
      <c r="F238" s="43">
        <v>0</v>
      </c>
    </row>
    <row r="239" spans="1:6" x14ac:dyDescent="0.3">
      <c r="A239" s="28">
        <v>602</v>
      </c>
      <c r="B239" s="29" t="s">
        <v>209</v>
      </c>
      <c r="C239" s="30" t="s">
        <v>210</v>
      </c>
      <c r="D239" s="30"/>
      <c r="E239" s="43">
        <v>566314.80000000005</v>
      </c>
      <c r="F239" s="43">
        <v>939296.47500000009</v>
      </c>
    </row>
    <row r="240" spans="1:6" x14ac:dyDescent="0.3">
      <c r="A240" s="26">
        <v>61</v>
      </c>
      <c r="B240" s="11"/>
      <c r="C240" s="9" t="s">
        <v>211</v>
      </c>
      <c r="D240" s="9"/>
      <c r="E240" s="27">
        <f t="shared" ref="E240" si="43">SUM(E241:E243)</f>
        <v>-132061.04999999999</v>
      </c>
      <c r="F240" s="27">
        <f>SUM(F241:F243)</f>
        <v>-274771.65000000002</v>
      </c>
    </row>
    <row r="241" spans="1:6" x14ac:dyDescent="0.3">
      <c r="A241" s="28">
        <v>610</v>
      </c>
      <c r="B241" s="29" t="s">
        <v>205</v>
      </c>
      <c r="C241" s="30" t="s">
        <v>212</v>
      </c>
      <c r="D241" s="30"/>
      <c r="E241" s="31"/>
      <c r="F241" s="31"/>
    </row>
    <row r="242" spans="1:6" x14ac:dyDescent="0.3">
      <c r="A242" s="28">
        <v>611</v>
      </c>
      <c r="B242" s="29" t="s">
        <v>207</v>
      </c>
      <c r="C242" s="30" t="s">
        <v>213</v>
      </c>
      <c r="D242" s="30"/>
      <c r="E242" s="43">
        <v>-132061.04999999999</v>
      </c>
      <c r="F242" s="43">
        <v>-274771.65000000002</v>
      </c>
    </row>
    <row r="243" spans="1:6" x14ac:dyDescent="0.3">
      <c r="A243" s="28">
        <v>612</v>
      </c>
      <c r="B243" s="29" t="s">
        <v>209</v>
      </c>
      <c r="C243" s="32" t="s">
        <v>214</v>
      </c>
      <c r="D243" s="32"/>
      <c r="E243" s="31"/>
      <c r="F243" s="31"/>
    </row>
    <row r="244" spans="1:6" x14ac:dyDescent="0.3">
      <c r="A244" s="26"/>
      <c r="B244" s="11"/>
      <c r="C244" s="9" t="s">
        <v>215</v>
      </c>
      <c r="D244" s="9"/>
      <c r="E244" s="33">
        <f t="shared" ref="E244:F244" si="44">E236+E240</f>
        <v>25134227.025000002</v>
      </c>
      <c r="F244" s="33">
        <f t="shared" si="44"/>
        <v>99305683.174999982</v>
      </c>
    </row>
    <row r="245" spans="1:6" x14ac:dyDescent="0.3">
      <c r="A245" s="26">
        <v>62</v>
      </c>
      <c r="B245" s="11"/>
      <c r="C245" s="21" t="s">
        <v>216</v>
      </c>
      <c r="D245" s="34"/>
      <c r="E245" s="27">
        <f t="shared" ref="E245:F245" si="45">SUM(E246:E249)</f>
        <v>-18509876.050000001</v>
      </c>
      <c r="F245" s="27">
        <f t="shared" si="45"/>
        <v>-58215599.699999988</v>
      </c>
    </row>
    <row r="246" spans="1:6" x14ac:dyDescent="0.3">
      <c r="A246" s="28">
        <v>620</v>
      </c>
      <c r="B246" s="29" t="s">
        <v>205</v>
      </c>
      <c r="C246" s="30" t="s">
        <v>217</v>
      </c>
      <c r="D246" s="30"/>
      <c r="E246" s="43"/>
      <c r="F246" s="43"/>
    </row>
    <row r="247" spans="1:6" x14ac:dyDescent="0.3">
      <c r="A247" s="28">
        <v>621</v>
      </c>
      <c r="B247" s="29" t="s">
        <v>207</v>
      </c>
      <c r="C247" s="30" t="s">
        <v>218</v>
      </c>
      <c r="D247" s="30"/>
      <c r="E247" s="31">
        <v>-313576.75</v>
      </c>
      <c r="F247" s="31">
        <v>-61799</v>
      </c>
    </row>
    <row r="248" spans="1:6" x14ac:dyDescent="0.3">
      <c r="A248" s="28">
        <v>622</v>
      </c>
      <c r="B248" s="29" t="s">
        <v>209</v>
      </c>
      <c r="C248" s="30" t="s">
        <v>219</v>
      </c>
      <c r="D248" s="30"/>
      <c r="E248" s="31">
        <v>-18196299.300000001</v>
      </c>
      <c r="F248" s="31">
        <v>-58153800.699999988</v>
      </c>
    </row>
    <row r="249" spans="1:6" x14ac:dyDescent="0.3">
      <c r="A249" s="28">
        <v>623</v>
      </c>
      <c r="B249" s="29" t="s">
        <v>220</v>
      </c>
      <c r="C249" s="30" t="s">
        <v>221</v>
      </c>
      <c r="D249" s="30"/>
      <c r="E249" s="31"/>
      <c r="F249" s="31"/>
    </row>
    <row r="250" spans="1:6" x14ac:dyDescent="0.3">
      <c r="A250" s="26"/>
      <c r="B250" s="11"/>
      <c r="C250" s="9" t="s">
        <v>222</v>
      </c>
      <c r="D250" s="9"/>
      <c r="E250" s="27">
        <f t="shared" ref="E250:F250" si="46">E244+E245</f>
        <v>6624350.9750000015</v>
      </c>
      <c r="F250" s="27">
        <f t="shared" si="46"/>
        <v>41090083.474999994</v>
      </c>
    </row>
    <row r="251" spans="1:6" x14ac:dyDescent="0.3">
      <c r="A251" s="26">
        <v>63</v>
      </c>
      <c r="B251" s="11"/>
      <c r="C251" s="9" t="s">
        <v>223</v>
      </c>
      <c r="D251" s="9"/>
      <c r="E251" s="27">
        <f t="shared" ref="E251:F251" si="47">SUM(E252:E254)</f>
        <v>-4525723.4249999998</v>
      </c>
      <c r="F251" s="27">
        <f t="shared" si="47"/>
        <v>-20209547.92499999</v>
      </c>
    </row>
    <row r="252" spans="1:6" x14ac:dyDescent="0.3">
      <c r="A252" s="28">
        <v>630</v>
      </c>
      <c r="B252" s="29" t="s">
        <v>205</v>
      </c>
      <c r="C252" s="30" t="s">
        <v>224</v>
      </c>
      <c r="D252" s="30"/>
      <c r="E252" s="31"/>
      <c r="F252" s="31"/>
    </row>
    <row r="253" spans="1:6" x14ac:dyDescent="0.3">
      <c r="A253" s="28">
        <v>631</v>
      </c>
      <c r="B253" s="29" t="s">
        <v>207</v>
      </c>
      <c r="C253" s="32" t="s">
        <v>225</v>
      </c>
      <c r="D253" s="32"/>
      <c r="E253" s="31">
        <v>-1507537.375</v>
      </c>
      <c r="F253" s="31">
        <v>-2178445.2249999996</v>
      </c>
    </row>
    <row r="254" spans="1:6" x14ac:dyDescent="0.3">
      <c r="A254" s="28">
        <v>632</v>
      </c>
      <c r="B254" s="29" t="s">
        <v>209</v>
      </c>
      <c r="C254" s="30" t="s">
        <v>226</v>
      </c>
      <c r="D254" s="30"/>
      <c r="E254" s="31">
        <v>-3018186.05</v>
      </c>
      <c r="F254" s="31">
        <v>-18031102.699999992</v>
      </c>
    </row>
    <row r="255" spans="1:6" x14ac:dyDescent="0.3">
      <c r="A255" s="26"/>
      <c r="B255" s="11"/>
      <c r="C255" s="9" t="s">
        <v>227</v>
      </c>
      <c r="D255" s="9"/>
      <c r="E255" s="27">
        <f t="shared" ref="E255:F255" si="48">+E250+E251</f>
        <v>2098627.5500000017</v>
      </c>
      <c r="F255" s="27">
        <f t="shared" si="48"/>
        <v>20880535.550000004</v>
      </c>
    </row>
    <row r="256" spans="1:6" x14ac:dyDescent="0.3">
      <c r="A256" s="26">
        <v>64</v>
      </c>
      <c r="B256" s="11"/>
      <c r="C256" s="9" t="s">
        <v>228</v>
      </c>
      <c r="D256" s="9"/>
      <c r="E256" s="27">
        <f t="shared" ref="E256:F256" si="49">SUM(E257:E266)</f>
        <v>59210.825000000004</v>
      </c>
      <c r="F256" s="27">
        <f t="shared" si="49"/>
        <v>565139.17500000005</v>
      </c>
    </row>
    <row r="257" spans="1:6" x14ac:dyDescent="0.3">
      <c r="A257" s="28">
        <v>640</v>
      </c>
      <c r="B257" s="29" t="s">
        <v>205</v>
      </c>
      <c r="C257" s="30" t="s">
        <v>229</v>
      </c>
      <c r="D257" s="30"/>
      <c r="E257" s="31"/>
      <c r="F257" s="31"/>
    </row>
    <row r="258" spans="1:6" x14ac:dyDescent="0.3">
      <c r="A258" s="28">
        <v>641</v>
      </c>
      <c r="B258" s="29" t="s">
        <v>207</v>
      </c>
      <c r="C258" s="30" t="s">
        <v>230</v>
      </c>
      <c r="D258" s="30"/>
      <c r="E258" s="31"/>
      <c r="F258" s="31"/>
    </row>
    <row r="259" spans="1:6" x14ac:dyDescent="0.3">
      <c r="A259" s="28">
        <v>642</v>
      </c>
      <c r="B259" s="29" t="s">
        <v>209</v>
      </c>
      <c r="C259" s="30" t="s">
        <v>231</v>
      </c>
      <c r="D259" s="30"/>
      <c r="E259" s="31">
        <v>10823.675000000001</v>
      </c>
      <c r="F259" s="31">
        <v>162636.45000000001</v>
      </c>
    </row>
    <row r="260" spans="1:6" x14ac:dyDescent="0.3">
      <c r="A260" s="28">
        <v>643</v>
      </c>
      <c r="B260" s="29" t="s">
        <v>220</v>
      </c>
      <c r="C260" s="30" t="s">
        <v>232</v>
      </c>
      <c r="D260" s="30"/>
      <c r="E260" s="31"/>
      <c r="F260" s="31"/>
    </row>
    <row r="261" spans="1:6" x14ac:dyDescent="0.3">
      <c r="A261" s="28">
        <v>644</v>
      </c>
      <c r="B261" s="29" t="s">
        <v>233</v>
      </c>
      <c r="C261" s="30" t="s">
        <v>234</v>
      </c>
      <c r="D261" s="30"/>
      <c r="E261" s="31"/>
      <c r="F261" s="31">
        <v>2200.6999999999998</v>
      </c>
    </row>
    <row r="262" spans="1:6" x14ac:dyDescent="0.3">
      <c r="A262" s="28">
        <v>645</v>
      </c>
      <c r="B262" s="29" t="s">
        <v>235</v>
      </c>
      <c r="C262" s="30" t="s">
        <v>236</v>
      </c>
      <c r="D262" s="30"/>
      <c r="E262" s="31"/>
      <c r="F262" s="31"/>
    </row>
    <row r="263" spans="1:6" x14ac:dyDescent="0.3">
      <c r="A263" s="28">
        <v>646</v>
      </c>
      <c r="B263" s="29" t="s">
        <v>237</v>
      </c>
      <c r="C263" s="30" t="s">
        <v>238</v>
      </c>
      <c r="D263" s="30"/>
      <c r="E263" s="31">
        <v>48387.15</v>
      </c>
      <c r="F263" s="31">
        <v>400302.02500000002</v>
      </c>
    </row>
    <row r="264" spans="1:6" x14ac:dyDescent="0.3">
      <c r="A264" s="28">
        <v>647</v>
      </c>
      <c r="B264" s="29" t="s">
        <v>239</v>
      </c>
      <c r="C264" s="30" t="s">
        <v>240</v>
      </c>
      <c r="D264" s="30"/>
      <c r="E264" s="31"/>
      <c r="F264" s="31"/>
    </row>
    <row r="265" spans="1:6" x14ac:dyDescent="0.3">
      <c r="A265" s="28">
        <v>648</v>
      </c>
      <c r="B265" s="29" t="s">
        <v>241</v>
      </c>
      <c r="C265" s="30" t="s">
        <v>242</v>
      </c>
      <c r="D265" s="30"/>
      <c r="E265" s="31"/>
      <c r="F265" s="31"/>
    </row>
    <row r="266" spans="1:6" x14ac:dyDescent="0.3">
      <c r="A266" s="28">
        <v>649</v>
      </c>
      <c r="B266" s="29" t="s">
        <v>243</v>
      </c>
      <c r="C266" s="30" t="s">
        <v>244</v>
      </c>
      <c r="D266" s="30"/>
      <c r="E266" s="31"/>
      <c r="F266" s="31"/>
    </row>
    <row r="267" spans="1:6" x14ac:dyDescent="0.3">
      <c r="A267" s="26">
        <v>65</v>
      </c>
      <c r="B267" s="11"/>
      <c r="C267" s="9" t="s">
        <v>245</v>
      </c>
      <c r="D267" s="9"/>
      <c r="E267" s="27">
        <f t="shared" ref="E267:F267" si="50">SUM(E268:E274)</f>
        <v>-271166.77500000002</v>
      </c>
      <c r="F267" s="27">
        <f t="shared" si="50"/>
        <v>-1002503.2000000001</v>
      </c>
    </row>
    <row r="268" spans="1:6" x14ac:dyDescent="0.3">
      <c r="A268" s="28">
        <v>653</v>
      </c>
      <c r="B268" s="29" t="s">
        <v>205</v>
      </c>
      <c r="C268" s="30" t="s">
        <v>246</v>
      </c>
      <c r="D268" s="30"/>
      <c r="E268" s="31"/>
      <c r="F268" s="31"/>
    </row>
    <row r="269" spans="1:6" x14ac:dyDescent="0.3">
      <c r="A269" s="28">
        <v>654</v>
      </c>
      <c r="B269" s="29" t="s">
        <v>207</v>
      </c>
      <c r="C269" s="30" t="s">
        <v>247</v>
      </c>
      <c r="D269" s="30"/>
      <c r="E269" s="31">
        <v>-128062.875</v>
      </c>
      <c r="F269" s="31"/>
    </row>
    <row r="270" spans="1:6" x14ac:dyDescent="0.3">
      <c r="A270" s="28">
        <v>655</v>
      </c>
      <c r="B270" s="29" t="s">
        <v>209</v>
      </c>
      <c r="C270" s="30" t="s">
        <v>248</v>
      </c>
      <c r="D270" s="30"/>
      <c r="E270" s="31"/>
      <c r="F270" s="31"/>
    </row>
    <row r="271" spans="1:6" x14ac:dyDescent="0.3">
      <c r="A271" s="28">
        <v>656</v>
      </c>
      <c r="B271" s="29" t="s">
        <v>220</v>
      </c>
      <c r="C271" s="30" t="s">
        <v>249</v>
      </c>
      <c r="D271" s="30"/>
      <c r="E271" s="31">
        <v>-143103.9</v>
      </c>
      <c r="F271" s="31">
        <v>-1002503.2000000001</v>
      </c>
    </row>
    <row r="272" spans="1:6" x14ac:dyDescent="0.3">
      <c r="A272" s="28">
        <v>657</v>
      </c>
      <c r="B272" s="29" t="s">
        <v>233</v>
      </c>
      <c r="C272" s="30" t="s">
        <v>250</v>
      </c>
      <c r="D272" s="30"/>
      <c r="E272" s="31"/>
      <c r="F272" s="31"/>
    </row>
    <row r="273" spans="1:6" x14ac:dyDescent="0.3">
      <c r="A273" s="28">
        <v>658</v>
      </c>
      <c r="B273" s="29" t="s">
        <v>235</v>
      </c>
      <c r="C273" s="30" t="s">
        <v>251</v>
      </c>
      <c r="D273" s="30"/>
      <c r="E273" s="31"/>
      <c r="F273" s="31"/>
    </row>
    <row r="274" spans="1:6" x14ac:dyDescent="0.3">
      <c r="A274" s="28">
        <v>659</v>
      </c>
      <c r="B274" s="29" t="s">
        <v>237</v>
      </c>
      <c r="C274" s="30" t="s">
        <v>252</v>
      </c>
      <c r="D274" s="30"/>
      <c r="E274" s="31"/>
      <c r="F274" s="31"/>
    </row>
    <row r="275" spans="1:6" x14ac:dyDescent="0.3">
      <c r="A275" s="26">
        <v>66</v>
      </c>
      <c r="B275" s="11"/>
      <c r="C275" s="9" t="s">
        <v>253</v>
      </c>
      <c r="D275" s="9"/>
      <c r="E275" s="27">
        <f t="shared" ref="E275:F275" si="51">SUM(E276:E277)</f>
        <v>-69321.774999999994</v>
      </c>
      <c r="F275" s="27">
        <f t="shared" si="51"/>
        <v>-137462.92499999999</v>
      </c>
    </row>
    <row r="276" spans="1:6" x14ac:dyDescent="0.3">
      <c r="A276" s="28">
        <v>660</v>
      </c>
      <c r="B276" s="29" t="s">
        <v>205</v>
      </c>
      <c r="C276" s="30" t="s">
        <v>254</v>
      </c>
      <c r="D276" s="30"/>
      <c r="E276" s="43">
        <v>-69321.774999999994</v>
      </c>
      <c r="F276" s="43">
        <v>-137462.92499999999</v>
      </c>
    </row>
    <row r="277" spans="1:6" x14ac:dyDescent="0.3">
      <c r="A277" s="28">
        <v>661</v>
      </c>
      <c r="B277" s="29" t="s">
        <v>207</v>
      </c>
      <c r="C277" s="30" t="s">
        <v>255</v>
      </c>
      <c r="D277" s="30"/>
      <c r="E277" s="31"/>
      <c r="F277" s="31"/>
    </row>
    <row r="278" spans="1:6" x14ac:dyDescent="0.3">
      <c r="A278" s="26"/>
      <c r="B278" s="11"/>
      <c r="C278" s="9" t="s">
        <v>256</v>
      </c>
      <c r="D278" s="9"/>
      <c r="E278" s="27">
        <f t="shared" ref="E278:F278" si="52">E255+E256+E267+E275</f>
        <v>1817349.825000002</v>
      </c>
      <c r="F278" s="27">
        <f t="shared" si="52"/>
        <v>20305708.600000005</v>
      </c>
    </row>
    <row r="279" spans="1:6" x14ac:dyDescent="0.3">
      <c r="A279" s="26">
        <v>67</v>
      </c>
      <c r="B279" s="11"/>
      <c r="C279" s="9" t="s">
        <v>257</v>
      </c>
      <c r="D279" s="9"/>
      <c r="E279" s="27">
        <f t="shared" ref="E279:F279" si="53">SUM(E280:E281)</f>
        <v>235562.02500000002</v>
      </c>
      <c r="F279" s="27">
        <f t="shared" si="53"/>
        <v>330843.92500000005</v>
      </c>
    </row>
    <row r="280" spans="1:6" x14ac:dyDescent="0.3">
      <c r="A280" s="28">
        <v>671</v>
      </c>
      <c r="B280" s="29" t="s">
        <v>205</v>
      </c>
      <c r="C280" s="30" t="s">
        <v>258</v>
      </c>
      <c r="D280" s="30"/>
      <c r="E280" s="31"/>
      <c r="F280" s="31"/>
    </row>
    <row r="281" spans="1:6" x14ac:dyDescent="0.3">
      <c r="A281" s="28">
        <v>679</v>
      </c>
      <c r="B281" s="29" t="s">
        <v>207</v>
      </c>
      <c r="C281" s="30" t="s">
        <v>259</v>
      </c>
      <c r="D281" s="30"/>
      <c r="E281" s="31">
        <v>235562.02500000002</v>
      </c>
      <c r="F281" s="31">
        <v>330843.92500000005</v>
      </c>
    </row>
    <row r="282" spans="1:6" x14ac:dyDescent="0.3">
      <c r="A282" s="26">
        <v>68</v>
      </c>
      <c r="B282" s="11"/>
      <c r="C282" s="9" t="s">
        <v>260</v>
      </c>
      <c r="D282" s="9"/>
      <c r="E282" s="27">
        <f t="shared" ref="E282:F282" si="54">SUM(E283:E285)</f>
        <v>-287710.85000000003</v>
      </c>
      <c r="F282" s="27">
        <f t="shared" si="54"/>
        <v>-4970513.25</v>
      </c>
    </row>
    <row r="283" spans="1:6" x14ac:dyDescent="0.3">
      <c r="A283" s="28">
        <v>680</v>
      </c>
      <c r="B283" s="29" t="s">
        <v>205</v>
      </c>
      <c r="C283" s="30" t="s">
        <v>261</v>
      </c>
      <c r="D283" s="30"/>
      <c r="E283" s="31"/>
      <c r="F283" s="31"/>
    </row>
    <row r="284" spans="1:6" x14ac:dyDescent="0.3">
      <c r="A284" s="28">
        <v>681</v>
      </c>
      <c r="B284" s="29" t="s">
        <v>207</v>
      </c>
      <c r="C284" s="30" t="s">
        <v>262</v>
      </c>
      <c r="D284" s="30"/>
      <c r="E284" s="31"/>
      <c r="F284" s="31"/>
    </row>
    <row r="285" spans="1:6" x14ac:dyDescent="0.3">
      <c r="A285" s="28">
        <v>689</v>
      </c>
      <c r="B285" s="29" t="s">
        <v>209</v>
      </c>
      <c r="C285" s="30" t="s">
        <v>263</v>
      </c>
      <c r="D285" s="30"/>
      <c r="E285" s="43">
        <v>-287710.85000000003</v>
      </c>
      <c r="F285" s="43">
        <v>-4970513.25</v>
      </c>
    </row>
    <row r="286" spans="1:6" x14ac:dyDescent="0.3">
      <c r="A286" s="28">
        <v>690</v>
      </c>
      <c r="B286" s="11"/>
      <c r="C286" s="9" t="s">
        <v>264</v>
      </c>
      <c r="D286" s="9"/>
      <c r="E286" s="27">
        <f t="shared" ref="E286:F286" si="55">E278+E279+E282</f>
        <v>1765201.0000000019</v>
      </c>
      <c r="F286" s="27">
        <f t="shared" si="55"/>
        <v>15666039.275000006</v>
      </c>
    </row>
    <row r="287" spans="1:6" x14ac:dyDescent="0.3">
      <c r="A287" s="54">
        <v>691</v>
      </c>
      <c r="B287" s="35"/>
      <c r="C287" s="36" t="s">
        <v>268</v>
      </c>
      <c r="D287" s="36"/>
      <c r="E287" s="37">
        <v>-513227.96250000049</v>
      </c>
      <c r="F287" s="37">
        <v>-3772347.4</v>
      </c>
    </row>
    <row r="288" spans="1:6" ht="15" thickBot="1" x14ac:dyDescent="0.35">
      <c r="A288" s="55">
        <v>692</v>
      </c>
      <c r="B288" s="38"/>
      <c r="C288" s="16" t="s">
        <v>265</v>
      </c>
      <c r="D288" s="16"/>
      <c r="E288" s="39">
        <f t="shared" ref="E288:F288" si="56">E286+E287</f>
        <v>1251973.0375000015</v>
      </c>
      <c r="F288" s="39">
        <f t="shared" si="56"/>
        <v>11893691.875000006</v>
      </c>
    </row>
  </sheetData>
  <mergeCells count="1">
    <mergeCell ref="A4:D4"/>
  </mergeCells>
  <phoneticPr fontId="6" type="noConversion"/>
  <conditionalFormatting sqref="E235:F235">
    <cfRule type="cellIs" dxfId="3" priority="1" stopIfTrue="1" operator="equal">
      <formula>"Uygulama dönemi seçiniz !"</formula>
    </cfRule>
  </conditionalFormatting>
  <conditionalFormatting sqref="E288:F288">
    <cfRule type="expression" dxfId="2" priority="2" stopIfTrue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3920-BE10-460C-A58D-50A27D75F7EB}">
  <dimension ref="A1:J99"/>
  <sheetViews>
    <sheetView showGridLines="0" tabSelected="1" workbookViewId="0"/>
  </sheetViews>
  <sheetFormatPr defaultColWidth="9.109375" defaultRowHeight="10.199999999999999" x14ac:dyDescent="0.3"/>
  <cols>
    <col min="1" max="1" width="6.88671875" style="59" customWidth="1"/>
    <col min="2" max="2" width="3.6640625" style="59" customWidth="1"/>
    <col min="3" max="3" width="3.88671875" style="59" customWidth="1"/>
    <col min="4" max="4" width="37.6640625" style="59" bestFit="1" customWidth="1"/>
    <col min="5" max="6" width="11" style="59" bestFit="1" customWidth="1"/>
    <col min="7" max="8" width="9.109375" style="59"/>
    <col min="9" max="9" width="68.33203125" style="69" bestFit="1" customWidth="1"/>
    <col min="10" max="10" width="13.88671875" style="59" bestFit="1" customWidth="1"/>
    <col min="11" max="16384" width="9.109375" style="59"/>
  </cols>
  <sheetData>
    <row r="1" spans="1:10" x14ac:dyDescent="0.3">
      <c r="A1" s="50"/>
      <c r="E1" s="42"/>
      <c r="F1" s="42"/>
    </row>
    <row r="2" spans="1:10" x14ac:dyDescent="0.3">
      <c r="A2" s="50"/>
      <c r="E2" s="3"/>
      <c r="F2" s="3"/>
    </row>
    <row r="3" spans="1:10" ht="18" x14ac:dyDescent="0.3">
      <c r="A3" s="50"/>
      <c r="E3" s="3" t="s">
        <v>270</v>
      </c>
      <c r="F3" s="3" t="s">
        <v>271</v>
      </c>
      <c r="I3" s="60" t="s">
        <v>272</v>
      </c>
      <c r="J3" s="60"/>
    </row>
    <row r="4" spans="1:10" ht="18" x14ac:dyDescent="0.3">
      <c r="A4" s="57" t="s">
        <v>269</v>
      </c>
      <c r="B4" s="58"/>
      <c r="C4" s="58"/>
      <c r="D4" s="58"/>
      <c r="E4" s="6">
        <v>20873594.637500003</v>
      </c>
      <c r="F4" s="6">
        <v>37477081.087500036</v>
      </c>
      <c r="I4" s="61" t="s">
        <v>273</v>
      </c>
      <c r="J4" s="62">
        <f>+'Nakit Akış Tablosu'!F99</f>
        <v>11893691.875000006</v>
      </c>
    </row>
    <row r="5" spans="1:10" ht="14.4" x14ac:dyDescent="0.3">
      <c r="A5" s="7">
        <v>1</v>
      </c>
      <c r="B5" s="40" t="s">
        <v>4</v>
      </c>
      <c r="C5" s="41"/>
      <c r="D5" s="41"/>
      <c r="E5" s="6">
        <v>13143949.899999999</v>
      </c>
      <c r="F5" s="6">
        <v>29601784.962500032</v>
      </c>
      <c r="I5" s="70"/>
      <c r="J5" s="64"/>
    </row>
    <row r="6" spans="1:10" ht="18" x14ac:dyDescent="0.3">
      <c r="A6" s="8">
        <v>10</v>
      </c>
      <c r="B6" s="9" t="s">
        <v>5</v>
      </c>
      <c r="C6" s="9" t="s">
        <v>6</v>
      </c>
      <c r="D6" s="30"/>
      <c r="E6" s="10">
        <v>1290692.6250000002</v>
      </c>
      <c r="F6" s="10">
        <v>647009.38750003465</v>
      </c>
      <c r="I6" s="65" t="s">
        <v>274</v>
      </c>
      <c r="J6" s="65" t="s">
        <v>275</v>
      </c>
    </row>
    <row r="7" spans="1:10" ht="18" x14ac:dyDescent="0.3">
      <c r="A7" s="53">
        <v>100</v>
      </c>
      <c r="B7" s="9"/>
      <c r="C7" s="11" t="s">
        <v>7</v>
      </c>
      <c r="D7" s="30" t="s">
        <v>8</v>
      </c>
      <c r="E7" s="12">
        <v>591139.27500000014</v>
      </c>
      <c r="F7" s="43">
        <v>0</v>
      </c>
      <c r="I7" s="61" t="s">
        <v>276</v>
      </c>
      <c r="J7" s="66">
        <f>-('Nakit Akış Tablosu'!F30-'Nakit Akış Tablosu'!E30)-('Nakit Akış Tablosu'!F35-'Nakit Akış Tablosu'!E35)</f>
        <v>253004.58750000584</v>
      </c>
    </row>
    <row r="8" spans="1:10" ht="18" x14ac:dyDescent="0.3">
      <c r="A8" s="53">
        <v>102</v>
      </c>
      <c r="B8" s="9"/>
      <c r="C8" s="11" t="s">
        <v>11</v>
      </c>
      <c r="D8" s="30" t="s">
        <v>12</v>
      </c>
      <c r="E8" s="43">
        <v>699553.35000000009</v>
      </c>
      <c r="F8" s="43">
        <v>647009.38750003465</v>
      </c>
      <c r="I8" s="61" t="s">
        <v>277</v>
      </c>
      <c r="J8" s="66">
        <f>('Nakit Akış Tablosu'!E9-'Nakit Akış Tablosu'!F9)+('Nakit Akış Tablosu'!E25-'Nakit Akış Tablosu'!F25)</f>
        <v>-17593111.924999993</v>
      </c>
    </row>
    <row r="9" spans="1:10" ht="18" x14ac:dyDescent="0.3">
      <c r="A9" s="8">
        <v>12</v>
      </c>
      <c r="B9" s="9" t="s">
        <v>24</v>
      </c>
      <c r="C9" s="9" t="s">
        <v>25</v>
      </c>
      <c r="D9" s="30"/>
      <c r="E9" s="10">
        <v>7477017.625</v>
      </c>
      <c r="F9" s="10">
        <v>25025716.349999994</v>
      </c>
      <c r="I9" s="61" t="s">
        <v>278</v>
      </c>
      <c r="J9" s="66">
        <f>+'Nakit Akış Tablosu'!E13-'Nakit Akış Tablosu'!F13</f>
        <v>25775.474999999977</v>
      </c>
    </row>
    <row r="10" spans="1:10" ht="18" x14ac:dyDescent="0.3">
      <c r="A10" s="53">
        <v>120</v>
      </c>
      <c r="B10" s="9"/>
      <c r="C10" s="11" t="s">
        <v>7</v>
      </c>
      <c r="D10" s="30" t="s">
        <v>26</v>
      </c>
      <c r="E10" s="12">
        <v>7330194.2750000004</v>
      </c>
      <c r="F10" s="12">
        <v>24839884.674999993</v>
      </c>
      <c r="I10" s="61" t="s">
        <v>287</v>
      </c>
      <c r="J10" s="66">
        <f>+'Nakit Akış Tablosu'!E16-'Nakit Akış Tablosu'!F16</f>
        <v>76030.97499999823</v>
      </c>
    </row>
    <row r="11" spans="1:10" ht="18" x14ac:dyDescent="0.3">
      <c r="A11" s="53">
        <v>128</v>
      </c>
      <c r="B11" s="9"/>
      <c r="C11" s="11" t="s">
        <v>58</v>
      </c>
      <c r="D11" s="30" t="s">
        <v>35</v>
      </c>
      <c r="E11" s="12">
        <v>319531.35000000003</v>
      </c>
      <c r="F11" s="12">
        <v>356338.97500000009</v>
      </c>
      <c r="I11" s="61" t="s">
        <v>288</v>
      </c>
      <c r="J11" s="66">
        <f>+'Nakit Akış Tablosu'!E19-'Nakit Akış Tablosu'!F19</f>
        <v>345373.97500000003</v>
      </c>
    </row>
    <row r="12" spans="1:10" ht="18" x14ac:dyDescent="0.3">
      <c r="A12" s="53">
        <v>129</v>
      </c>
      <c r="B12" s="9"/>
      <c r="C12" s="11" t="s">
        <v>45</v>
      </c>
      <c r="D12" s="30" t="s">
        <v>37</v>
      </c>
      <c r="E12" s="12">
        <v>-172708</v>
      </c>
      <c r="F12" s="12">
        <v>-170507.3</v>
      </c>
      <c r="I12" s="61" t="s">
        <v>289</v>
      </c>
      <c r="J12" s="66">
        <f>+'Nakit Akış Tablosu'!F43-'Nakit Akış Tablosu'!E43</f>
        <v>-374710.60000000335</v>
      </c>
    </row>
    <row r="13" spans="1:10" ht="18" x14ac:dyDescent="0.3">
      <c r="A13" s="53">
        <v>15</v>
      </c>
      <c r="B13" s="9" t="s">
        <v>51</v>
      </c>
      <c r="C13" s="9" t="s">
        <v>52</v>
      </c>
      <c r="D13" s="30"/>
      <c r="E13" s="10">
        <v>469102.07500000001</v>
      </c>
      <c r="F13" s="10">
        <v>443326.60000000003</v>
      </c>
      <c r="I13" s="61" t="s">
        <v>290</v>
      </c>
      <c r="J13" s="66">
        <f>+'Nakit Akış Tablosu'!F48-'Nakit Akış Tablosu'!E48</f>
        <v>37814.325000000004</v>
      </c>
    </row>
    <row r="14" spans="1:10" ht="18" x14ac:dyDescent="0.3">
      <c r="A14" s="53">
        <v>157</v>
      </c>
      <c r="B14" s="9"/>
      <c r="C14" s="11" t="s">
        <v>15</v>
      </c>
      <c r="D14" s="30" t="s">
        <v>57</v>
      </c>
      <c r="E14" s="43">
        <v>192857.625</v>
      </c>
      <c r="F14" s="43">
        <v>443326.60000000003</v>
      </c>
      <c r="I14" s="61" t="s">
        <v>291</v>
      </c>
      <c r="J14" s="66">
        <f>+'Nakit Akış Tablosu'!F50-'Nakit Akış Tablosu'!E50</f>
        <v>678570.8</v>
      </c>
    </row>
    <row r="15" spans="1:10" ht="18" x14ac:dyDescent="0.3">
      <c r="A15" s="53">
        <v>159</v>
      </c>
      <c r="B15" s="9"/>
      <c r="C15" s="11" t="s">
        <v>45</v>
      </c>
      <c r="D15" s="30" t="s">
        <v>60</v>
      </c>
      <c r="E15" s="12">
        <v>276244.45</v>
      </c>
      <c r="F15" s="43">
        <v>0</v>
      </c>
      <c r="I15" s="61" t="s">
        <v>292</v>
      </c>
      <c r="J15" s="66">
        <f>+'Nakit Akış Tablosu'!F55-'Nakit Akış Tablosu'!E55</f>
        <v>1658305.3750000002</v>
      </c>
    </row>
    <row r="16" spans="1:10" ht="14.4" x14ac:dyDescent="0.3">
      <c r="A16" s="8">
        <v>18</v>
      </c>
      <c r="B16" s="9" t="s">
        <v>64</v>
      </c>
      <c r="C16" s="9" t="s">
        <v>267</v>
      </c>
      <c r="D16" s="30"/>
      <c r="E16" s="10">
        <v>3217252.4249999993</v>
      </c>
      <c r="F16" s="10">
        <v>3141221.4500000011</v>
      </c>
      <c r="I16" s="70"/>
      <c r="J16" s="63"/>
    </row>
    <row r="17" spans="1:10" ht="18" x14ac:dyDescent="0.3">
      <c r="A17" s="53">
        <v>180</v>
      </c>
      <c r="B17" s="9"/>
      <c r="C17" s="11" t="s">
        <v>7</v>
      </c>
      <c r="D17" s="30" t="s">
        <v>65</v>
      </c>
      <c r="E17" s="43">
        <v>3217166.4499999993</v>
      </c>
      <c r="F17" s="43">
        <v>3132900.0250000013</v>
      </c>
      <c r="I17" s="65" t="s">
        <v>279</v>
      </c>
      <c r="J17" s="67">
        <f>SUM(J7:J15,J4)</f>
        <v>-2999255.1374999825</v>
      </c>
    </row>
    <row r="18" spans="1:10" ht="14.4" x14ac:dyDescent="0.3">
      <c r="A18" s="53">
        <v>181</v>
      </c>
      <c r="B18" s="9"/>
      <c r="C18" s="11" t="s">
        <v>9</v>
      </c>
      <c r="D18" s="30" t="s">
        <v>66</v>
      </c>
      <c r="E18" s="12">
        <v>85.974999999999994</v>
      </c>
      <c r="F18" s="12">
        <v>8321.4250000000011</v>
      </c>
      <c r="I18" s="71"/>
      <c r="J18" s="68"/>
    </row>
    <row r="19" spans="1:10" ht="14.4" x14ac:dyDescent="0.3">
      <c r="A19" s="8">
        <v>19</v>
      </c>
      <c r="B19" s="9" t="s">
        <v>67</v>
      </c>
      <c r="C19" s="9" t="s">
        <v>68</v>
      </c>
      <c r="D19" s="30"/>
      <c r="E19" s="10">
        <v>689885.15</v>
      </c>
      <c r="F19" s="10">
        <v>344511.17499999999</v>
      </c>
      <c r="I19" s="72"/>
      <c r="J19"/>
    </row>
    <row r="20" spans="1:10" ht="14.4" x14ac:dyDescent="0.3">
      <c r="A20" s="53">
        <v>190</v>
      </c>
      <c r="B20" s="9"/>
      <c r="C20" s="11" t="s">
        <v>7</v>
      </c>
      <c r="D20" s="30" t="s">
        <v>69</v>
      </c>
      <c r="E20" s="43">
        <v>677397.375</v>
      </c>
      <c r="F20" s="43">
        <v>313145.42499999999</v>
      </c>
      <c r="I20" s="72"/>
      <c r="J20"/>
    </row>
    <row r="21" spans="1:10" ht="18" x14ac:dyDescent="0.3">
      <c r="A21" s="53">
        <v>195</v>
      </c>
      <c r="B21" s="9"/>
      <c r="C21" s="11" t="s">
        <v>15</v>
      </c>
      <c r="D21" s="30" t="s">
        <v>73</v>
      </c>
      <c r="E21" s="12">
        <v>2992.7750000000005</v>
      </c>
      <c r="F21" s="12">
        <v>12947.625</v>
      </c>
      <c r="I21" s="60" t="s">
        <v>280</v>
      </c>
      <c r="J21" s="60"/>
    </row>
    <row r="22" spans="1:10" ht="14.4" x14ac:dyDescent="0.3">
      <c r="A22" s="53">
        <v>196</v>
      </c>
      <c r="B22" s="9"/>
      <c r="C22" s="11" t="s">
        <v>58</v>
      </c>
      <c r="D22" s="30" t="s">
        <v>74</v>
      </c>
      <c r="E22" s="12">
        <v>5750</v>
      </c>
      <c r="F22" s="12">
        <v>18418.125</v>
      </c>
      <c r="I22" s="70"/>
      <c r="J22" s="63"/>
    </row>
    <row r="23" spans="1:10" ht="18" x14ac:dyDescent="0.3">
      <c r="A23" s="53">
        <v>198</v>
      </c>
      <c r="B23" s="9"/>
      <c r="C23" s="11" t="s">
        <v>47</v>
      </c>
      <c r="D23" s="30" t="s">
        <v>76</v>
      </c>
      <c r="E23" s="12">
        <v>3745</v>
      </c>
      <c r="F23" s="12">
        <v>0</v>
      </c>
      <c r="I23" s="61" t="s">
        <v>293</v>
      </c>
      <c r="J23" s="66">
        <f>SUM('Nakit Akış Tablosu'!E28:E29,'Nakit Akış Tablosu'!E31)-SUM('Nakit Akış Tablosu'!F28:F29,'Nakit Akış Tablosu'!F31)</f>
        <v>-103996.67499999888</v>
      </c>
    </row>
    <row r="24" spans="1:10" ht="18" x14ac:dyDescent="0.3">
      <c r="A24" s="8">
        <v>2</v>
      </c>
      <c r="B24" s="9" t="s">
        <v>78</v>
      </c>
      <c r="C24" s="9"/>
      <c r="D24" s="30"/>
      <c r="E24" s="13">
        <v>7729644.7375000054</v>
      </c>
      <c r="F24" s="13">
        <v>7875296.125</v>
      </c>
      <c r="I24" s="61" t="s">
        <v>294</v>
      </c>
      <c r="J24" s="66">
        <f>SUM('Nakit Akış Tablosu'!E33:E34)-SUM('Nakit Akış Tablosu'!F33:F34)</f>
        <v>-250246.10000000003</v>
      </c>
    </row>
    <row r="25" spans="1:10" ht="18" x14ac:dyDescent="0.3">
      <c r="A25" s="8">
        <v>22</v>
      </c>
      <c r="B25" s="9" t="s">
        <v>5</v>
      </c>
      <c r="C25" s="9" t="s">
        <v>25</v>
      </c>
      <c r="D25" s="30"/>
      <c r="E25" s="10">
        <v>80586.8</v>
      </c>
      <c r="F25" s="10">
        <v>125000</v>
      </c>
      <c r="I25" s="65" t="s">
        <v>281</v>
      </c>
      <c r="J25" s="67">
        <f>SUM(J23:J24)</f>
        <v>-354242.77499999892</v>
      </c>
    </row>
    <row r="26" spans="1:10" ht="18" x14ac:dyDescent="0.3">
      <c r="A26" s="53">
        <v>226</v>
      </c>
      <c r="B26" s="9"/>
      <c r="C26" s="11" t="s">
        <v>30</v>
      </c>
      <c r="D26" s="30" t="s">
        <v>31</v>
      </c>
      <c r="E26" s="12">
        <v>80586.8</v>
      </c>
      <c r="F26" s="12">
        <v>125000</v>
      </c>
      <c r="I26" s="61"/>
      <c r="J26" s="66"/>
    </row>
    <row r="27" spans="1:10" ht="18" x14ac:dyDescent="0.3">
      <c r="A27" s="8">
        <v>25</v>
      </c>
      <c r="B27" s="9" t="s">
        <v>38</v>
      </c>
      <c r="C27" s="9" t="s">
        <v>92</v>
      </c>
      <c r="D27" s="30"/>
      <c r="E27" s="10">
        <v>7564187.4375000056</v>
      </c>
      <c r="F27" s="10">
        <v>7491292.0250000004</v>
      </c>
      <c r="I27" s="60" t="s">
        <v>282</v>
      </c>
      <c r="J27" s="60"/>
    </row>
    <row r="28" spans="1:10" ht="18" x14ac:dyDescent="0.3">
      <c r="A28" s="53">
        <v>253</v>
      </c>
      <c r="B28" s="9"/>
      <c r="C28" s="11" t="s">
        <v>13</v>
      </c>
      <c r="D28" s="30" t="s">
        <v>96</v>
      </c>
      <c r="E28" s="43">
        <v>7791375</v>
      </c>
      <c r="F28" s="43">
        <v>7791375</v>
      </c>
      <c r="I28" s="65"/>
      <c r="J28" s="65"/>
    </row>
    <row r="29" spans="1:10" ht="18" x14ac:dyDescent="0.3">
      <c r="A29" s="53">
        <v>255</v>
      </c>
      <c r="B29" s="9"/>
      <c r="C29" s="11" t="s">
        <v>58</v>
      </c>
      <c r="D29" s="30" t="s">
        <v>98</v>
      </c>
      <c r="E29" s="43">
        <v>234726.42499999999</v>
      </c>
      <c r="F29" s="43">
        <v>234726.42499999999</v>
      </c>
      <c r="I29" s="61" t="s">
        <v>295</v>
      </c>
      <c r="J29" s="66">
        <f>+'Nakit Akış Tablosu'!F41-'Nakit Akış Tablosu'!E41</f>
        <v>13206.075000000001</v>
      </c>
    </row>
    <row r="30" spans="1:10" ht="18" x14ac:dyDescent="0.3">
      <c r="A30" s="53">
        <v>257</v>
      </c>
      <c r="B30" s="9"/>
      <c r="C30" s="11" t="s">
        <v>47</v>
      </c>
      <c r="D30" s="30" t="s">
        <v>100</v>
      </c>
      <c r="E30" s="43">
        <v>-859870.68749999406</v>
      </c>
      <c r="F30" s="43">
        <v>-1036762.7749999999</v>
      </c>
      <c r="I30" s="61" t="s">
        <v>296</v>
      </c>
      <c r="J30" s="66">
        <f>+'Nakit Akış Tablosu'!F47-'Nakit Akış Tablosu'!E47</f>
        <v>2696608.5999999996</v>
      </c>
    </row>
    <row r="31" spans="1:10" ht="18" x14ac:dyDescent="0.3">
      <c r="A31" s="53">
        <v>258</v>
      </c>
      <c r="B31" s="9"/>
      <c r="C31" s="11" t="s">
        <v>49</v>
      </c>
      <c r="D31" s="30" t="s">
        <v>101</v>
      </c>
      <c r="E31" s="12">
        <v>397956.69999999995</v>
      </c>
      <c r="F31" s="12">
        <v>501953.37499999994</v>
      </c>
      <c r="I31" s="65" t="s">
        <v>283</v>
      </c>
      <c r="J31" s="67">
        <f>SUM(J29:J30)</f>
        <v>2709814.6749999998</v>
      </c>
    </row>
    <row r="32" spans="1:10" ht="14.4" x14ac:dyDescent="0.3">
      <c r="A32" s="8">
        <v>26</v>
      </c>
      <c r="B32" s="9" t="s">
        <v>51</v>
      </c>
      <c r="C32" s="9" t="s">
        <v>103</v>
      </c>
      <c r="D32" s="30"/>
      <c r="E32" s="10">
        <v>84870.500000000058</v>
      </c>
      <c r="F32" s="10">
        <v>259004.10000000009</v>
      </c>
      <c r="I32" s="72"/>
      <c r="J32"/>
    </row>
    <row r="33" spans="1:10" ht="18" x14ac:dyDescent="0.3">
      <c r="A33" s="53">
        <v>262</v>
      </c>
      <c r="B33" s="9"/>
      <c r="C33" s="11" t="s">
        <v>11</v>
      </c>
      <c r="D33" s="30" t="s">
        <v>106</v>
      </c>
      <c r="E33" s="12">
        <v>5506.7999999999993</v>
      </c>
      <c r="F33" s="12">
        <v>5506.8000000000011</v>
      </c>
      <c r="I33" s="65" t="s">
        <v>284</v>
      </c>
      <c r="J33" s="67">
        <f>+J31+J25+J17</f>
        <v>-643683.23749998165</v>
      </c>
    </row>
    <row r="34" spans="1:10" ht="18" x14ac:dyDescent="0.3">
      <c r="A34" s="53">
        <v>267</v>
      </c>
      <c r="B34" s="9"/>
      <c r="C34" s="11" t="s">
        <v>58</v>
      </c>
      <c r="D34" s="30" t="s">
        <v>109</v>
      </c>
      <c r="E34" s="12">
        <v>327068.27500000002</v>
      </c>
      <c r="F34" s="12">
        <v>577314.375</v>
      </c>
      <c r="I34" s="65" t="s">
        <v>285</v>
      </c>
      <c r="J34" s="67">
        <f>+'Nakit Akış Tablosu'!E6</f>
        <v>1290692.6250000002</v>
      </c>
    </row>
    <row r="35" spans="1:10" ht="18.600000000000001" thickBot="1" x14ac:dyDescent="0.35">
      <c r="A35" s="53">
        <v>268</v>
      </c>
      <c r="B35" s="9"/>
      <c r="C35" s="11" t="s">
        <v>45</v>
      </c>
      <c r="D35" s="44" t="s">
        <v>100</v>
      </c>
      <c r="E35" s="43">
        <v>-247704.57499999995</v>
      </c>
      <c r="F35" s="43">
        <v>-323817.07499999995</v>
      </c>
      <c r="I35" s="65" t="s">
        <v>286</v>
      </c>
      <c r="J35" s="67">
        <f>+'Nakit Akış Tablosu'!F6</f>
        <v>647009.38750003465</v>
      </c>
    </row>
    <row r="36" spans="1:10" ht="10.8" thickBot="1" x14ac:dyDescent="0.35">
      <c r="A36" s="15"/>
      <c r="B36" s="16"/>
      <c r="C36" s="17"/>
      <c r="D36" s="45" t="s">
        <v>123</v>
      </c>
      <c r="E36" s="18">
        <v>20873594.637500003</v>
      </c>
      <c r="F36" s="18">
        <v>37477081.087500036</v>
      </c>
    </row>
    <row r="37" spans="1:10" x14ac:dyDescent="0.3">
      <c r="A37" s="19"/>
      <c r="B37" s="9"/>
      <c r="C37" s="9"/>
      <c r="D37" s="9"/>
      <c r="E37" s="20"/>
      <c r="F37" s="20"/>
    </row>
    <row r="38" spans="1:10" x14ac:dyDescent="0.3">
      <c r="A38" s="19"/>
      <c r="B38" s="9"/>
      <c r="C38" s="9"/>
      <c r="D38" s="9"/>
      <c r="E38" s="3" t="s">
        <v>270</v>
      </c>
      <c r="F38" s="3" t="s">
        <v>271</v>
      </c>
    </row>
    <row r="39" spans="1:10" x14ac:dyDescent="0.3">
      <c r="A39" s="4" t="s">
        <v>124</v>
      </c>
      <c r="B39" s="5"/>
      <c r="C39" s="5"/>
      <c r="D39" s="5"/>
      <c r="E39" s="6">
        <v>20873594.637500003</v>
      </c>
      <c r="F39" s="6">
        <v>55624738.350000039</v>
      </c>
    </row>
    <row r="40" spans="1:10" x14ac:dyDescent="0.3">
      <c r="A40" s="7">
        <v>3</v>
      </c>
      <c r="B40" s="40" t="s">
        <v>125</v>
      </c>
      <c r="C40" s="41"/>
      <c r="D40" s="41"/>
      <c r="E40" s="6">
        <v>16033352.375</v>
      </c>
      <c r="F40" s="6">
        <v>20743146.949999999</v>
      </c>
    </row>
    <row r="41" spans="1:10" x14ac:dyDescent="0.3">
      <c r="A41" s="8">
        <v>30</v>
      </c>
      <c r="B41" s="9" t="s">
        <v>5</v>
      </c>
      <c r="C41" s="21" t="s">
        <v>126</v>
      </c>
      <c r="D41" s="32"/>
      <c r="E41" s="10">
        <v>0</v>
      </c>
      <c r="F41" s="10">
        <v>13206.075000000001</v>
      </c>
    </row>
    <row r="42" spans="1:10" x14ac:dyDescent="0.3">
      <c r="A42" s="53">
        <v>309</v>
      </c>
      <c r="B42" s="9"/>
      <c r="C42" s="11" t="s">
        <v>135</v>
      </c>
      <c r="D42" s="30" t="s">
        <v>136</v>
      </c>
      <c r="E42" s="43">
        <v>0</v>
      </c>
      <c r="F42" s="43">
        <v>13206.075000000001</v>
      </c>
    </row>
    <row r="43" spans="1:10" x14ac:dyDescent="0.3">
      <c r="A43" s="8">
        <v>32</v>
      </c>
      <c r="B43" s="9" t="s">
        <v>137</v>
      </c>
      <c r="C43" s="21" t="s">
        <v>138</v>
      </c>
      <c r="D43" s="30"/>
      <c r="E43" s="10">
        <v>11392470.575000001</v>
      </c>
      <c r="F43" s="10">
        <v>11017759.974999998</v>
      </c>
    </row>
    <row r="44" spans="1:10" x14ac:dyDescent="0.3">
      <c r="A44" s="53">
        <v>320</v>
      </c>
      <c r="B44" s="9"/>
      <c r="C44" s="11" t="s">
        <v>7</v>
      </c>
      <c r="D44" s="30" t="s">
        <v>139</v>
      </c>
      <c r="E44" s="43">
        <v>10137880.975000001</v>
      </c>
      <c r="F44" s="43">
        <v>10836846.474999998</v>
      </c>
    </row>
    <row r="45" spans="1:10" x14ac:dyDescent="0.3">
      <c r="A45" s="53">
        <v>321</v>
      </c>
      <c r="B45" s="9"/>
      <c r="C45" s="11" t="s">
        <v>9</v>
      </c>
      <c r="D45" s="30" t="s">
        <v>140</v>
      </c>
      <c r="E45" s="12">
        <v>1254589.6000000001</v>
      </c>
      <c r="F45" s="12">
        <v>180913.50000000003</v>
      </c>
    </row>
    <row r="46" spans="1:10" x14ac:dyDescent="0.3">
      <c r="A46" s="8">
        <v>33</v>
      </c>
      <c r="B46" s="9" t="s">
        <v>24</v>
      </c>
      <c r="C46" s="21" t="s">
        <v>144</v>
      </c>
      <c r="D46" s="30"/>
      <c r="E46" s="10">
        <v>3480228.75</v>
      </c>
      <c r="F46" s="10">
        <v>6176837.3499999996</v>
      </c>
    </row>
    <row r="47" spans="1:10" x14ac:dyDescent="0.3">
      <c r="A47" s="53">
        <v>331</v>
      </c>
      <c r="B47" s="9"/>
      <c r="C47" s="11" t="s">
        <v>7</v>
      </c>
      <c r="D47" s="30" t="s">
        <v>145</v>
      </c>
      <c r="E47" s="43">
        <v>3480228.75</v>
      </c>
      <c r="F47" s="43">
        <v>6176837.3499999996</v>
      </c>
    </row>
    <row r="48" spans="1:10" x14ac:dyDescent="0.3">
      <c r="A48" s="8">
        <v>34</v>
      </c>
      <c r="B48" s="9" t="s">
        <v>38</v>
      </c>
      <c r="C48" s="21" t="s">
        <v>150</v>
      </c>
      <c r="D48" s="30"/>
      <c r="E48" s="10">
        <v>26688.224999999999</v>
      </c>
      <c r="F48" s="10">
        <v>64502.55</v>
      </c>
    </row>
    <row r="49" spans="1:6" x14ac:dyDescent="0.3">
      <c r="A49" s="53">
        <v>340</v>
      </c>
      <c r="B49" s="9"/>
      <c r="C49" s="21" t="s">
        <v>111</v>
      </c>
      <c r="D49" s="30" t="s">
        <v>151</v>
      </c>
      <c r="E49" s="12">
        <v>26688.224999999999</v>
      </c>
      <c r="F49" s="12">
        <v>64502.55</v>
      </c>
    </row>
    <row r="50" spans="1:6" x14ac:dyDescent="0.3">
      <c r="A50" s="8">
        <v>36</v>
      </c>
      <c r="B50" s="9" t="s">
        <v>61</v>
      </c>
      <c r="C50" s="21" t="s">
        <v>153</v>
      </c>
      <c r="D50" s="30"/>
      <c r="E50" s="10">
        <v>664022.375</v>
      </c>
      <c r="F50" s="10">
        <v>1342593.175</v>
      </c>
    </row>
    <row r="51" spans="1:6" x14ac:dyDescent="0.3">
      <c r="A51" s="53">
        <v>360</v>
      </c>
      <c r="B51" s="9"/>
      <c r="C51" s="11" t="s">
        <v>7</v>
      </c>
      <c r="D51" s="30" t="s">
        <v>154</v>
      </c>
      <c r="E51" s="43">
        <v>238152.94999999998</v>
      </c>
      <c r="F51" s="43">
        <v>741087.375</v>
      </c>
    </row>
    <row r="52" spans="1:6" x14ac:dyDescent="0.3">
      <c r="A52" s="53">
        <v>361</v>
      </c>
      <c r="B52" s="9"/>
      <c r="C52" s="11" t="s">
        <v>9</v>
      </c>
      <c r="D52" s="30" t="s">
        <v>155</v>
      </c>
      <c r="E52" s="43">
        <v>296435.20000000001</v>
      </c>
      <c r="F52" s="43">
        <v>584058.30000000005</v>
      </c>
    </row>
    <row r="53" spans="1:6" x14ac:dyDescent="0.3">
      <c r="A53" s="53">
        <v>368</v>
      </c>
      <c r="B53" s="9"/>
      <c r="C53" s="11" t="s">
        <v>11</v>
      </c>
      <c r="D53" s="30" t="s">
        <v>156</v>
      </c>
      <c r="E53" s="12">
        <v>121344.22500000001</v>
      </c>
      <c r="F53" s="12">
        <v>0</v>
      </c>
    </row>
    <row r="54" spans="1:6" x14ac:dyDescent="0.3">
      <c r="A54" s="53">
        <v>369</v>
      </c>
      <c r="B54" s="9"/>
      <c r="C54" s="11" t="s">
        <v>13</v>
      </c>
      <c r="D54" s="30" t="s">
        <v>157</v>
      </c>
      <c r="E54" s="12">
        <v>8090</v>
      </c>
      <c r="F54" s="12">
        <v>17447.5</v>
      </c>
    </row>
    <row r="55" spans="1:6" x14ac:dyDescent="0.3">
      <c r="A55" s="8">
        <v>37</v>
      </c>
      <c r="B55" s="9" t="s">
        <v>64</v>
      </c>
      <c r="C55" s="21" t="s">
        <v>158</v>
      </c>
      <c r="D55" s="30"/>
      <c r="E55" s="10">
        <v>469942.44999999995</v>
      </c>
      <c r="F55" s="10">
        <v>2128247.8250000002</v>
      </c>
    </row>
    <row r="56" spans="1:6" x14ac:dyDescent="0.3">
      <c r="A56" s="53">
        <v>370</v>
      </c>
      <c r="B56" s="9"/>
      <c r="C56" s="11" t="s">
        <v>7</v>
      </c>
      <c r="D56" s="30" t="s">
        <v>159</v>
      </c>
      <c r="E56" s="43">
        <v>513227.94999999995</v>
      </c>
      <c r="F56" s="43">
        <v>3772347.4</v>
      </c>
    </row>
    <row r="57" spans="1:6" x14ac:dyDescent="0.3">
      <c r="A57" s="53">
        <v>371</v>
      </c>
      <c r="B57" s="9"/>
      <c r="C57" s="11" t="s">
        <v>9</v>
      </c>
      <c r="D57" s="30" t="s">
        <v>160</v>
      </c>
      <c r="E57" s="12">
        <v>-43285.5</v>
      </c>
      <c r="F57" s="12">
        <v>-1644099.575</v>
      </c>
    </row>
    <row r="58" spans="1:6" x14ac:dyDescent="0.3">
      <c r="A58" s="8">
        <v>4</v>
      </c>
      <c r="B58" s="9" t="s">
        <v>171</v>
      </c>
      <c r="C58" s="19"/>
      <c r="D58" s="30"/>
      <c r="E58" s="13">
        <v>0</v>
      </c>
      <c r="F58" s="13">
        <v>0</v>
      </c>
    </row>
    <row r="59" spans="1:6" x14ac:dyDescent="0.3">
      <c r="A59" s="8">
        <v>5</v>
      </c>
      <c r="B59" s="9" t="s">
        <v>181</v>
      </c>
      <c r="C59" s="19"/>
      <c r="D59" s="30"/>
      <c r="E59" s="13">
        <v>4840242.262500003</v>
      </c>
      <c r="F59" s="13">
        <v>16733934.137500033</v>
      </c>
    </row>
    <row r="60" spans="1:6" x14ac:dyDescent="0.3">
      <c r="A60" s="8">
        <v>50</v>
      </c>
      <c r="B60" s="9" t="s">
        <v>5</v>
      </c>
      <c r="C60" s="21" t="s">
        <v>182</v>
      </c>
      <c r="D60" s="30"/>
      <c r="E60" s="10">
        <v>5625000</v>
      </c>
      <c r="F60" s="10">
        <v>5625000</v>
      </c>
    </row>
    <row r="61" spans="1:6" x14ac:dyDescent="0.3">
      <c r="A61" s="53">
        <v>500</v>
      </c>
      <c r="B61" s="9"/>
      <c r="C61" s="11" t="s">
        <v>7</v>
      </c>
      <c r="D61" s="30" t="s">
        <v>183</v>
      </c>
      <c r="E61" s="43">
        <v>5625000</v>
      </c>
      <c r="F61" s="43">
        <v>5625000</v>
      </c>
    </row>
    <row r="62" spans="1:6" x14ac:dyDescent="0.3">
      <c r="A62" s="8">
        <v>57</v>
      </c>
      <c r="B62" s="9" t="s">
        <v>38</v>
      </c>
      <c r="C62" s="21" t="s">
        <v>199</v>
      </c>
      <c r="D62" s="9"/>
      <c r="E62" s="48">
        <v>2866260.05</v>
      </c>
      <c r="F62" s="48">
        <v>4118233.0875000013</v>
      </c>
    </row>
    <row r="63" spans="1:6" x14ac:dyDescent="0.3">
      <c r="A63" s="8">
        <v>58</v>
      </c>
      <c r="B63" s="9" t="s">
        <v>51</v>
      </c>
      <c r="C63" s="21" t="s">
        <v>200</v>
      </c>
      <c r="D63" s="9"/>
      <c r="E63" s="48">
        <v>-4902990.8249999993</v>
      </c>
      <c r="F63" s="48">
        <v>-4902990.8249999993</v>
      </c>
    </row>
    <row r="64" spans="1:6" ht="10.8" thickBot="1" x14ac:dyDescent="0.35">
      <c r="A64" s="8">
        <v>59</v>
      </c>
      <c r="B64" s="9" t="s">
        <v>61</v>
      </c>
      <c r="C64" s="21" t="s">
        <v>201</v>
      </c>
      <c r="D64" s="9"/>
      <c r="E64" s="48">
        <v>1251973.0375000017</v>
      </c>
      <c r="F64" s="48">
        <v>11893691.87500003</v>
      </c>
    </row>
    <row r="65" spans="1:6" ht="10.8" thickBot="1" x14ac:dyDescent="0.35">
      <c r="A65" s="15"/>
      <c r="B65" s="16"/>
      <c r="C65" s="22"/>
      <c r="D65" s="45" t="s">
        <v>202</v>
      </c>
      <c r="E65" s="23">
        <v>20873594.637500003</v>
      </c>
      <c r="F65" s="23">
        <v>37477081.087500036</v>
      </c>
    </row>
    <row r="66" spans="1:6" x14ac:dyDescent="0.3">
      <c r="A66" s="46"/>
      <c r="B66" s="46"/>
      <c r="C66" s="46"/>
      <c r="D66" s="46"/>
      <c r="E66" s="51"/>
      <c r="F66" s="51"/>
    </row>
    <row r="67" spans="1:6" x14ac:dyDescent="0.3">
      <c r="A67" s="24" t="s">
        <v>203</v>
      </c>
      <c r="B67" s="24"/>
      <c r="C67" s="24"/>
      <c r="D67" s="24"/>
      <c r="E67" s="25" t="s">
        <v>270</v>
      </c>
      <c r="F67" s="25" t="s">
        <v>271</v>
      </c>
    </row>
    <row r="68" spans="1:6" x14ac:dyDescent="0.3">
      <c r="A68" s="26">
        <v>60</v>
      </c>
      <c r="B68" s="11"/>
      <c r="C68" s="9" t="s">
        <v>204</v>
      </c>
      <c r="D68" s="9"/>
      <c r="E68" s="27">
        <v>25266288.075000003</v>
      </c>
      <c r="F68" s="27">
        <v>99580454.824999988</v>
      </c>
    </row>
    <row r="69" spans="1:6" x14ac:dyDescent="0.3">
      <c r="A69" s="28">
        <v>600</v>
      </c>
      <c r="B69" s="29" t="s">
        <v>205</v>
      </c>
      <c r="C69" s="30" t="s">
        <v>206</v>
      </c>
      <c r="D69" s="30"/>
      <c r="E69" s="43">
        <v>24699973.275000002</v>
      </c>
      <c r="F69" s="43">
        <v>98641158.349999994</v>
      </c>
    </row>
    <row r="70" spans="1:6" x14ac:dyDescent="0.3">
      <c r="A70" s="28">
        <v>601</v>
      </c>
      <c r="B70" s="29" t="s">
        <v>207</v>
      </c>
      <c r="C70" s="30" t="s">
        <v>208</v>
      </c>
      <c r="D70" s="30"/>
      <c r="E70" s="43">
        <v>0</v>
      </c>
      <c r="F70" s="43">
        <v>0</v>
      </c>
    </row>
    <row r="71" spans="1:6" x14ac:dyDescent="0.3">
      <c r="A71" s="28">
        <v>602</v>
      </c>
      <c r="B71" s="29" t="s">
        <v>209</v>
      </c>
      <c r="C71" s="30" t="s">
        <v>210</v>
      </c>
      <c r="D71" s="30"/>
      <c r="E71" s="43">
        <v>566314.80000000005</v>
      </c>
      <c r="F71" s="43">
        <v>939296.47500000009</v>
      </c>
    </row>
    <row r="72" spans="1:6" x14ac:dyDescent="0.3">
      <c r="A72" s="26">
        <v>61</v>
      </c>
      <c r="B72" s="11"/>
      <c r="C72" s="9" t="s">
        <v>211</v>
      </c>
      <c r="D72" s="9"/>
      <c r="E72" s="27">
        <v>-132061.04999999999</v>
      </c>
      <c r="F72" s="27">
        <v>-274771.65000000002</v>
      </c>
    </row>
    <row r="73" spans="1:6" x14ac:dyDescent="0.3">
      <c r="A73" s="28">
        <v>611</v>
      </c>
      <c r="B73" s="29" t="s">
        <v>207</v>
      </c>
      <c r="C73" s="30" t="s">
        <v>213</v>
      </c>
      <c r="D73" s="30"/>
      <c r="E73" s="43">
        <v>-132061.04999999999</v>
      </c>
      <c r="F73" s="43">
        <v>-274771.65000000002</v>
      </c>
    </row>
    <row r="74" spans="1:6" x14ac:dyDescent="0.3">
      <c r="A74" s="26"/>
      <c r="B74" s="11"/>
      <c r="C74" s="9" t="s">
        <v>215</v>
      </c>
      <c r="D74" s="9"/>
      <c r="E74" s="33">
        <v>25134227.025000002</v>
      </c>
      <c r="F74" s="33">
        <v>99305683.174999982</v>
      </c>
    </row>
    <row r="75" spans="1:6" x14ac:dyDescent="0.3">
      <c r="A75" s="26">
        <v>62</v>
      </c>
      <c r="B75" s="11"/>
      <c r="C75" s="21" t="s">
        <v>216</v>
      </c>
      <c r="D75" s="34"/>
      <c r="E75" s="27">
        <v>-18509876.050000001</v>
      </c>
      <c r="F75" s="27">
        <v>-58215599.699999988</v>
      </c>
    </row>
    <row r="76" spans="1:6" x14ac:dyDescent="0.3">
      <c r="A76" s="28">
        <v>621</v>
      </c>
      <c r="B76" s="29" t="s">
        <v>207</v>
      </c>
      <c r="C76" s="30" t="s">
        <v>218</v>
      </c>
      <c r="D76" s="30"/>
      <c r="E76" s="31">
        <v>-313576.75</v>
      </c>
      <c r="F76" s="31">
        <v>-61799</v>
      </c>
    </row>
    <row r="77" spans="1:6" x14ac:dyDescent="0.3">
      <c r="A77" s="28">
        <v>622</v>
      </c>
      <c r="B77" s="29" t="s">
        <v>209</v>
      </c>
      <c r="C77" s="30" t="s">
        <v>219</v>
      </c>
      <c r="D77" s="30"/>
      <c r="E77" s="31">
        <v>-18196299.300000001</v>
      </c>
      <c r="F77" s="31">
        <v>-58153800.699999988</v>
      </c>
    </row>
    <row r="78" spans="1:6" x14ac:dyDescent="0.3">
      <c r="A78" s="26"/>
      <c r="B78" s="11"/>
      <c r="C78" s="9" t="s">
        <v>222</v>
      </c>
      <c r="D78" s="9"/>
      <c r="E78" s="27">
        <v>6624350.9750000015</v>
      </c>
      <c r="F78" s="27">
        <v>41090083.474999994</v>
      </c>
    </row>
    <row r="79" spans="1:6" x14ac:dyDescent="0.3">
      <c r="A79" s="26">
        <v>63</v>
      </c>
      <c r="B79" s="11"/>
      <c r="C79" s="9" t="s">
        <v>223</v>
      </c>
      <c r="D79" s="9"/>
      <c r="E79" s="27">
        <v>-4525723.4249999998</v>
      </c>
      <c r="F79" s="27">
        <v>-20209547.92499999</v>
      </c>
    </row>
    <row r="80" spans="1:6" x14ac:dyDescent="0.3">
      <c r="A80" s="28">
        <v>631</v>
      </c>
      <c r="B80" s="29" t="s">
        <v>207</v>
      </c>
      <c r="C80" s="32" t="s">
        <v>225</v>
      </c>
      <c r="D80" s="32"/>
      <c r="E80" s="31">
        <v>-1507537.375</v>
      </c>
      <c r="F80" s="31">
        <v>-2178445.2249999996</v>
      </c>
    </row>
    <row r="81" spans="1:6" x14ac:dyDescent="0.3">
      <c r="A81" s="28">
        <v>632</v>
      </c>
      <c r="B81" s="29" t="s">
        <v>209</v>
      </c>
      <c r="C81" s="30" t="s">
        <v>226</v>
      </c>
      <c r="D81" s="30"/>
      <c r="E81" s="31">
        <v>-3018186.05</v>
      </c>
      <c r="F81" s="31">
        <v>-18031102.699999992</v>
      </c>
    </row>
    <row r="82" spans="1:6" x14ac:dyDescent="0.3">
      <c r="A82" s="26"/>
      <c r="B82" s="11"/>
      <c r="C82" s="9" t="s">
        <v>227</v>
      </c>
      <c r="D82" s="9"/>
      <c r="E82" s="27">
        <v>2098627.5500000017</v>
      </c>
      <c r="F82" s="27">
        <v>20880535.550000004</v>
      </c>
    </row>
    <row r="83" spans="1:6" x14ac:dyDescent="0.3">
      <c r="A83" s="26">
        <v>64</v>
      </c>
      <c r="B83" s="11"/>
      <c r="C83" s="9" t="s">
        <v>228</v>
      </c>
      <c r="D83" s="9"/>
      <c r="E83" s="27">
        <v>59210.825000000004</v>
      </c>
      <c r="F83" s="27">
        <v>565139.17500000005</v>
      </c>
    </row>
    <row r="84" spans="1:6" x14ac:dyDescent="0.3">
      <c r="A84" s="28">
        <v>642</v>
      </c>
      <c r="B84" s="29" t="s">
        <v>209</v>
      </c>
      <c r="C84" s="30" t="s">
        <v>231</v>
      </c>
      <c r="D84" s="30"/>
      <c r="E84" s="31">
        <v>10823.675000000001</v>
      </c>
      <c r="F84" s="31">
        <v>162636.45000000001</v>
      </c>
    </row>
    <row r="85" spans="1:6" x14ac:dyDescent="0.3">
      <c r="A85" s="28">
        <v>644</v>
      </c>
      <c r="B85" s="29" t="s">
        <v>233</v>
      </c>
      <c r="C85" s="30" t="s">
        <v>234</v>
      </c>
      <c r="D85" s="30"/>
      <c r="E85" s="31">
        <v>0</v>
      </c>
      <c r="F85" s="31">
        <v>2200.6999999999998</v>
      </c>
    </row>
    <row r="86" spans="1:6" x14ac:dyDescent="0.3">
      <c r="A86" s="28">
        <v>646</v>
      </c>
      <c r="B86" s="29" t="s">
        <v>237</v>
      </c>
      <c r="C86" s="30" t="s">
        <v>238</v>
      </c>
      <c r="D86" s="30"/>
      <c r="E86" s="31">
        <v>48387.15</v>
      </c>
      <c r="F86" s="31">
        <v>400302.02500000002</v>
      </c>
    </row>
    <row r="87" spans="1:6" x14ac:dyDescent="0.3">
      <c r="A87" s="26">
        <v>65</v>
      </c>
      <c r="B87" s="11"/>
      <c r="C87" s="9" t="s">
        <v>245</v>
      </c>
      <c r="D87" s="9"/>
      <c r="E87" s="27">
        <v>-271166.77500000002</v>
      </c>
      <c r="F87" s="27">
        <v>-1002503.2000000001</v>
      </c>
    </row>
    <row r="88" spans="1:6" x14ac:dyDescent="0.3">
      <c r="A88" s="28">
        <v>654</v>
      </c>
      <c r="B88" s="29" t="s">
        <v>207</v>
      </c>
      <c r="C88" s="30" t="s">
        <v>247</v>
      </c>
      <c r="D88" s="30"/>
      <c r="E88" s="31">
        <v>-128062.875</v>
      </c>
      <c r="F88" s="31">
        <v>0</v>
      </c>
    </row>
    <row r="89" spans="1:6" x14ac:dyDescent="0.3">
      <c r="A89" s="28">
        <v>656</v>
      </c>
      <c r="B89" s="29" t="s">
        <v>220</v>
      </c>
      <c r="C89" s="30" t="s">
        <v>249</v>
      </c>
      <c r="D89" s="30"/>
      <c r="E89" s="31">
        <v>-143103.9</v>
      </c>
      <c r="F89" s="31">
        <v>-1002503.2000000001</v>
      </c>
    </row>
    <row r="90" spans="1:6" x14ac:dyDescent="0.3">
      <c r="A90" s="26">
        <v>66</v>
      </c>
      <c r="B90" s="11"/>
      <c r="C90" s="9" t="s">
        <v>253</v>
      </c>
      <c r="D90" s="9"/>
      <c r="E90" s="27">
        <v>-69321.774999999994</v>
      </c>
      <c r="F90" s="27">
        <v>-137462.92499999999</v>
      </c>
    </row>
    <row r="91" spans="1:6" x14ac:dyDescent="0.3">
      <c r="A91" s="28">
        <v>660</v>
      </c>
      <c r="B91" s="29" t="s">
        <v>205</v>
      </c>
      <c r="C91" s="30" t="s">
        <v>254</v>
      </c>
      <c r="D91" s="30"/>
      <c r="E91" s="43">
        <v>-69321.774999999994</v>
      </c>
      <c r="F91" s="43">
        <v>-137462.92499999999</v>
      </c>
    </row>
    <row r="92" spans="1:6" x14ac:dyDescent="0.3">
      <c r="A92" s="26"/>
      <c r="B92" s="11"/>
      <c r="C92" s="9" t="s">
        <v>256</v>
      </c>
      <c r="D92" s="9"/>
      <c r="E92" s="27">
        <v>1817349.825000002</v>
      </c>
      <c r="F92" s="27">
        <v>20305708.600000005</v>
      </c>
    </row>
    <row r="93" spans="1:6" x14ac:dyDescent="0.3">
      <c r="A93" s="26">
        <v>67</v>
      </c>
      <c r="B93" s="11"/>
      <c r="C93" s="9" t="s">
        <v>257</v>
      </c>
      <c r="D93" s="9"/>
      <c r="E93" s="27">
        <v>235562.02500000002</v>
      </c>
      <c r="F93" s="27">
        <v>330843.92500000005</v>
      </c>
    </row>
    <row r="94" spans="1:6" x14ac:dyDescent="0.3">
      <c r="A94" s="28">
        <v>679</v>
      </c>
      <c r="B94" s="29" t="s">
        <v>207</v>
      </c>
      <c r="C94" s="30" t="s">
        <v>259</v>
      </c>
      <c r="D94" s="30"/>
      <c r="E94" s="31">
        <v>235562.02500000002</v>
      </c>
      <c r="F94" s="31">
        <v>330843.92500000005</v>
      </c>
    </row>
    <row r="95" spans="1:6" x14ac:dyDescent="0.3">
      <c r="A95" s="26">
        <v>68</v>
      </c>
      <c r="B95" s="11"/>
      <c r="C95" s="9" t="s">
        <v>260</v>
      </c>
      <c r="D95" s="9"/>
      <c r="E95" s="27">
        <v>-287710.85000000003</v>
      </c>
      <c r="F95" s="27">
        <v>-4970513.25</v>
      </c>
    </row>
    <row r="96" spans="1:6" x14ac:dyDescent="0.3">
      <c r="A96" s="28">
        <v>689</v>
      </c>
      <c r="B96" s="29" t="s">
        <v>209</v>
      </c>
      <c r="C96" s="30" t="s">
        <v>263</v>
      </c>
      <c r="D96" s="30"/>
      <c r="E96" s="43">
        <v>-287710.85000000003</v>
      </c>
      <c r="F96" s="43">
        <v>-4970513.25</v>
      </c>
    </row>
    <row r="97" spans="1:6" x14ac:dyDescent="0.3">
      <c r="A97" s="28">
        <v>690</v>
      </c>
      <c r="B97" s="11"/>
      <c r="C97" s="9" t="s">
        <v>264</v>
      </c>
      <c r="D97" s="9"/>
      <c r="E97" s="27">
        <v>1765201.0000000019</v>
      </c>
      <c r="F97" s="27">
        <v>15666039.275000006</v>
      </c>
    </row>
    <row r="98" spans="1:6" x14ac:dyDescent="0.3">
      <c r="A98" s="54">
        <v>691</v>
      </c>
      <c r="B98" s="35"/>
      <c r="C98" s="36" t="s">
        <v>268</v>
      </c>
      <c r="D98" s="36"/>
      <c r="E98" s="37">
        <v>-513227.96250000049</v>
      </c>
      <c r="F98" s="37">
        <v>-3772347.4</v>
      </c>
    </row>
    <row r="99" spans="1:6" ht="10.8" thickBot="1" x14ac:dyDescent="0.35">
      <c r="A99" s="55">
        <v>692</v>
      </c>
      <c r="B99" s="38"/>
      <c r="C99" s="16" t="s">
        <v>265</v>
      </c>
      <c r="D99" s="16"/>
      <c r="E99" s="39">
        <v>1251973.0375000015</v>
      </c>
      <c r="F99" s="39">
        <v>11893691.875000006</v>
      </c>
    </row>
  </sheetData>
  <mergeCells count="4">
    <mergeCell ref="I3:J3"/>
    <mergeCell ref="I21:J21"/>
    <mergeCell ref="I27:J27"/>
    <mergeCell ref="A4:D4"/>
  </mergeCells>
  <conditionalFormatting sqref="E67:F67">
    <cfRule type="cellIs" dxfId="1" priority="1" stopIfTrue="1" operator="equal">
      <formula>"Uygulama dönemi seçiniz !"</formula>
    </cfRule>
  </conditionalFormatting>
  <conditionalFormatting sqref="E99:F99">
    <cfRule type="expression" dxfId="0" priority="2" stopIfTrue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B_GT</vt:lpstr>
      <vt:lpstr>Nakit Akış 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2025-04-16T08:53:04Z</dcterms:created>
  <dcterms:modified xsi:type="dcterms:W3CDTF">2025-04-27T14:11:48Z</dcterms:modified>
</cp:coreProperties>
</file>