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38bb37eda686e76e/BİLGİSAYARIM/Udemy Mali Tabloların Okunması^J Analizi^J Analitiği ve Yorumlanması/Eğitim Dokumanları/"/>
    </mc:Choice>
  </mc:AlternateContent>
  <xr:revisionPtr revIDLastSave="535" documentId="8_{FF89E08B-0C85-4FA1-A237-9D2D4FF32CDB}" xr6:coauthVersionLast="47" xr6:coauthVersionMax="47" xr10:uidLastSave="{8C44F996-D4F9-482C-B48C-EBEE77F8A68B}"/>
  <bookViews>
    <workbookView xWindow="-120" yWindow="-120" windowWidth="29040" windowHeight="15840" xr2:uid="{E7F01938-1644-454E-8BF6-933DAE409753}"/>
  </bookViews>
  <sheets>
    <sheet name="B_GT" sheetId="1" r:id="rId1"/>
  </sheet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7" i="1" l="1"/>
  <c r="E133" i="1" s="1"/>
  <c r="G107" i="1"/>
  <c r="G104" i="1"/>
  <c r="M4" i="1" l="1"/>
  <c r="N4" i="1" s="1"/>
  <c r="M20" i="1"/>
  <c r="N19" i="1" s="1"/>
  <c r="M19" i="1"/>
  <c r="M17" i="1"/>
  <c r="M16" i="1"/>
  <c r="J81" i="1"/>
  <c r="I81" i="1"/>
  <c r="M15" i="1"/>
  <c r="M12" i="1"/>
  <c r="M14" i="1"/>
  <c r="M13" i="1"/>
  <c r="M10" i="1"/>
  <c r="M9" i="1"/>
  <c r="M5" i="1"/>
  <c r="N5" i="1" s="1"/>
  <c r="F18" i="1"/>
  <c r="E18" i="1"/>
  <c r="F129" i="1"/>
  <c r="F135" i="1" s="1"/>
  <c r="F127" i="1"/>
  <c r="F133" i="1" s="1"/>
  <c r="F128" i="1"/>
  <c r="F134" i="1" s="1"/>
  <c r="E129" i="1"/>
  <c r="E135" i="1" s="1"/>
  <c r="E128" i="1"/>
  <c r="E134" i="1" s="1"/>
  <c r="F140" i="1" s="1"/>
  <c r="F136" i="1" l="1"/>
  <c r="F141" i="1"/>
  <c r="F139" i="1"/>
  <c r="E136" i="1"/>
  <c r="M11" i="1"/>
  <c r="F146" i="1"/>
  <c r="F150" i="1" s="1"/>
  <c r="M6" i="1"/>
  <c r="N18" i="1"/>
  <c r="M7" i="1"/>
  <c r="M21" i="1"/>
  <c r="M8" i="1"/>
  <c r="N20" i="1" l="1"/>
  <c r="N21" i="1" s="1"/>
  <c r="M18" i="1"/>
  <c r="F147" i="1"/>
  <c r="F151" i="1" s="1"/>
  <c r="F145" i="1"/>
  <c r="F149" i="1" s="1"/>
</calcChain>
</file>

<file path=xl/sharedStrings.xml><?xml version="1.0" encoding="utf-8"?>
<sst xmlns="http://schemas.openxmlformats.org/spreadsheetml/2006/main" count="251" uniqueCount="178">
  <si>
    <t>2021/12</t>
  </si>
  <si>
    <t>BİLANÇO</t>
  </si>
  <si>
    <t>A K T İ F   (VARLIKLAR)</t>
  </si>
  <si>
    <t>I.</t>
  </si>
  <si>
    <t>DÖNEN VARLIKLAR</t>
  </si>
  <si>
    <t>A.</t>
  </si>
  <si>
    <t>Hazır Değerler</t>
  </si>
  <si>
    <t xml:space="preserve"> 1.</t>
  </si>
  <si>
    <t>Kasa</t>
  </si>
  <si>
    <t xml:space="preserve"> 2.</t>
  </si>
  <si>
    <t>Alınan Çekler</t>
  </si>
  <si>
    <t xml:space="preserve"> 3.</t>
  </si>
  <si>
    <t>Bankalar</t>
  </si>
  <si>
    <t xml:space="preserve"> 4.</t>
  </si>
  <si>
    <t xml:space="preserve"> 5.</t>
  </si>
  <si>
    <t>Diğer Hazır Değerler</t>
  </si>
  <si>
    <t>C.</t>
  </si>
  <si>
    <t>Ticari Alacaklar</t>
  </si>
  <si>
    <t>Alıcılar</t>
  </si>
  <si>
    <t>Alacak Senetleri</t>
  </si>
  <si>
    <t>5.</t>
  </si>
  <si>
    <t>Verilen Depozito ve Teminatlar</t>
  </si>
  <si>
    <t>6.</t>
  </si>
  <si>
    <t>7.</t>
  </si>
  <si>
    <t>Şüpheli Ticari Alacaklar</t>
  </si>
  <si>
    <t>8.</t>
  </si>
  <si>
    <t>Şüpheli Ticari Alacak Karşılığı (-)</t>
  </si>
  <si>
    <t>D.</t>
  </si>
  <si>
    <t>Diğer Alacaklar</t>
  </si>
  <si>
    <t>Ortaklardan Alacaklar</t>
  </si>
  <si>
    <t xml:space="preserve"> 7.</t>
  </si>
  <si>
    <t xml:space="preserve"> 8.</t>
  </si>
  <si>
    <t>E.</t>
  </si>
  <si>
    <t>Stoklar</t>
  </si>
  <si>
    <t>İlk Madde ve Malzeme</t>
  </si>
  <si>
    <t>Yarı Mamuller</t>
  </si>
  <si>
    <t>Mamuller</t>
  </si>
  <si>
    <t>Ticari Mallar</t>
  </si>
  <si>
    <t>Diğer Stoklar</t>
  </si>
  <si>
    <t xml:space="preserve"> 6.</t>
  </si>
  <si>
    <t>F.</t>
  </si>
  <si>
    <t>2.</t>
  </si>
  <si>
    <t>3.</t>
  </si>
  <si>
    <t>G.</t>
  </si>
  <si>
    <t>Gelecek Aylara Ait Giderler  ve Gelir Tahakkukları</t>
  </si>
  <si>
    <t>Gelecek Aylara Ait Giderler</t>
  </si>
  <si>
    <t>Gelir Tahakkukları</t>
  </si>
  <si>
    <t>H.</t>
  </si>
  <si>
    <t>Diğer Dönen Varlıklar</t>
  </si>
  <si>
    <t>Devreden KDV</t>
  </si>
  <si>
    <t>İndirilecek KDV</t>
  </si>
  <si>
    <t>Diğer KDV</t>
  </si>
  <si>
    <t>Personel Avansları</t>
  </si>
  <si>
    <t>Diğer Çeşitli Dönen Varlıklar</t>
  </si>
  <si>
    <t>DURAN VARLIKLAR</t>
  </si>
  <si>
    <t>Mali Duran Varlıklar</t>
  </si>
  <si>
    <t>Bağlı Ortaklıklar</t>
  </si>
  <si>
    <t>Maddi Duran Varlıklar</t>
  </si>
  <si>
    <t>Arazi ve Arsalar</t>
  </si>
  <si>
    <t>Binalar</t>
  </si>
  <si>
    <t>Tesis, Makina ve Cihazlar</t>
  </si>
  <si>
    <t>Taşıtlar</t>
  </si>
  <si>
    <t>Demirbaşlar</t>
  </si>
  <si>
    <t>Birikmiş Amortismanlar (-)</t>
  </si>
  <si>
    <t>Maddi Olmayan Duran Varlıklar</t>
  </si>
  <si>
    <t>Haklar</t>
  </si>
  <si>
    <t>Özel Maliyetler</t>
  </si>
  <si>
    <t>1.</t>
  </si>
  <si>
    <t>Gelecek Yıllar Gider/Gelir Tahakkukları</t>
  </si>
  <si>
    <t>Gelecek Yıllara Ait Giderler</t>
  </si>
  <si>
    <t>P A S İ F</t>
  </si>
  <si>
    <t>KISA VADELİ YABANCI KAYNAKLAR</t>
  </si>
  <si>
    <t>Mali Borçlar</t>
  </si>
  <si>
    <t>Banka Kredileri</t>
  </si>
  <si>
    <t>Finansal Kiralama İşlemlerinden Borçlar</t>
  </si>
  <si>
    <t>Ertelenmiş Finansal Kiralama Borçlanma Maliyetleri (-)</t>
  </si>
  <si>
    <t>9.</t>
  </si>
  <si>
    <t>Diğer Mali Borçlar</t>
  </si>
  <si>
    <t>B.</t>
  </si>
  <si>
    <t>Ticari Borçlar</t>
  </si>
  <si>
    <t>Satıcılar</t>
  </si>
  <si>
    <t>Borç Senetleri</t>
  </si>
  <si>
    <t>Alınan Depozito ve Teminatlar</t>
  </si>
  <si>
    <t>Diğer Ticari Borçlar</t>
  </si>
  <si>
    <t>Diğer Borçlar</t>
  </si>
  <si>
    <t>Ortaklara Borçlar</t>
  </si>
  <si>
    <t>Personele Borçlar</t>
  </si>
  <si>
    <t>Diğer Çeşitli Borçlar</t>
  </si>
  <si>
    <t>Alınan Avanslar</t>
  </si>
  <si>
    <t>Alınan Sipariş Avansları</t>
  </si>
  <si>
    <t>Ödenecek Vergi ve Diğer Yükümlülükler</t>
  </si>
  <si>
    <t>Ödenecek Vergi ve Fonlar</t>
  </si>
  <si>
    <t>Gelecek Aylar Gelir/Gider Tahakkukları</t>
  </si>
  <si>
    <t>Gider Tahakkukları</t>
  </si>
  <si>
    <t>Diğer Kısa Vadeli Yabancı Kaynaklar</t>
  </si>
  <si>
    <t>Hesaplanan KDV</t>
  </si>
  <si>
    <t>UZUN VADELİ YABANCI KAYNAKLAR</t>
  </si>
  <si>
    <t>ÖZ KAYNAKLAR</t>
  </si>
  <si>
    <t>Ödenmiş Sermaye</t>
  </si>
  <si>
    <t>Sermaye</t>
  </si>
  <si>
    <t>Sermaye Yedekleri</t>
  </si>
  <si>
    <t>M.D.V. Yeniden Değerleme Artışları</t>
  </si>
  <si>
    <t>Diğer Sermaye Yedekleri</t>
  </si>
  <si>
    <t>Kar Yedekleri</t>
  </si>
  <si>
    <t>Geçmiş Yıllar Karları</t>
  </si>
  <si>
    <t>Geçmiş Yıllar Zararları (-)</t>
  </si>
  <si>
    <t>Dönem Net Karı (Zararı)</t>
  </si>
  <si>
    <t>GELİR TABLOSU</t>
  </si>
  <si>
    <t>BRÜT SATIŞLAR</t>
  </si>
  <si>
    <t>1-</t>
  </si>
  <si>
    <t>Yurtiçi Satışlar</t>
  </si>
  <si>
    <t>2-</t>
  </si>
  <si>
    <t>3-</t>
  </si>
  <si>
    <t>SATIŞ İNDİRİMLERİ (-)</t>
  </si>
  <si>
    <t>Satış İadeleri (-)</t>
  </si>
  <si>
    <t>Satış Iskontoları (-)</t>
  </si>
  <si>
    <t>Diğer İnidirimler (-)</t>
  </si>
  <si>
    <t>NET SATIŞLAR</t>
  </si>
  <si>
    <t>SATIŞLARIN MALİYETİ (-)</t>
  </si>
  <si>
    <t>Satılan Mamuller Maliyeti (-)</t>
  </si>
  <si>
    <t>4-</t>
  </si>
  <si>
    <t>BRÜT SATIŞ KARI VEYA ZARARI</t>
  </si>
  <si>
    <t>FAALİYET GİDERLERİ (-)</t>
  </si>
  <si>
    <t>Pazarlama, Satış ve Dağıtım Giderleri (-)</t>
  </si>
  <si>
    <t>Genel Yönetim Giderleri (-)</t>
  </si>
  <si>
    <t>FAALİYET KARI VEYA ZARARI</t>
  </si>
  <si>
    <t>DİĞER FAALİYETLERDEN OLAĞAN GELİR VE KARLAR</t>
  </si>
  <si>
    <t>10-</t>
  </si>
  <si>
    <t>Faaliyetle İlgili Diğer Olağan Gelirler ve Karlar</t>
  </si>
  <si>
    <t>DİĞER FAALİYETLERDEN OLAĞAN GİDER VE ZARARLARI (-)</t>
  </si>
  <si>
    <t>Kambiyo Zararları (-)</t>
  </si>
  <si>
    <t>7-</t>
  </si>
  <si>
    <t>Diger Olagan Gider ve Zararlar (-)</t>
  </si>
  <si>
    <t>FİNANSMAN GİDERLERİ (-)</t>
  </si>
  <si>
    <t>Kısa Vadeli Borçlanma Giderleri (-)</t>
  </si>
  <si>
    <t>OLAĞAN KAR VEYA ZARAR</t>
  </si>
  <si>
    <t>OLAĞANDIŞI GELİR VE KARLAR</t>
  </si>
  <si>
    <t>OLAĞAN DIŞI GİDER VE ZARARLAR (-)</t>
  </si>
  <si>
    <t>Diğer Olağandışı Gider ve Zararlar (-)</t>
  </si>
  <si>
    <t>DÖNEM KARI VEYA ZARARI</t>
  </si>
  <si>
    <t>DÖNEM KARI  VERGİ VE DİĞER YASAL YÜK. KRŞ. (-)</t>
  </si>
  <si>
    <t>DÖNEM NET KARI VEYA ZARARI</t>
  </si>
  <si>
    <t>Net İşletme Sermayesi</t>
  </si>
  <si>
    <t>Ticari Alacak Devir Hızı</t>
  </si>
  <si>
    <t>Stok Devir Hızı</t>
  </si>
  <si>
    <t>Ticari Borç Devir Hızı</t>
  </si>
  <si>
    <t>2022/12</t>
  </si>
  <si>
    <t>Yıl 1</t>
  </si>
  <si>
    <t>Yıl 2</t>
  </si>
  <si>
    <t>Düzeltilmiş Ticari Alacaklar</t>
  </si>
  <si>
    <t>Düzeltilmiş Stoklar</t>
  </si>
  <si>
    <t>Düzeltilmiş Ticari Borçlar</t>
  </si>
  <si>
    <t>Ticari Alacak Devir Süresi</t>
  </si>
  <si>
    <t>Stok Devir Süresi</t>
  </si>
  <si>
    <t>Ticari Borç Devir Süresi</t>
  </si>
  <si>
    <t>Nakit Akış Tablosu</t>
  </si>
  <si>
    <t>Net Dönem Karı</t>
  </si>
  <si>
    <t>Amortismanlar</t>
  </si>
  <si>
    <t>Düzeltilmiş Ticari Alacaklardan Nakit Çıkışı</t>
  </si>
  <si>
    <t>Düzeltilmiş Stoklar Nakit Çıkışı</t>
  </si>
  <si>
    <t>Düzeltilmiş Ticari Borçlar Nakit Girişi</t>
  </si>
  <si>
    <t>Finansal Borçlardan Nakit Çıkışı</t>
  </si>
  <si>
    <t>Maddi ve Maddi Olmayan Duran Varlık Alımı Kaynaklı Nakit Çıkışı (Amortisman Hariç)</t>
  </si>
  <si>
    <t>Ortaklardan Alacaklardaki Artış</t>
  </si>
  <si>
    <t>KDV Alacaklarındaki Artış</t>
  </si>
  <si>
    <t>Personele Borçlardaki Artış</t>
  </si>
  <si>
    <t>Diğer Çeşitli Borçlardaki Azalış</t>
  </si>
  <si>
    <t>Özsermaye Değişimi (Net Kar Hariç)</t>
  </si>
  <si>
    <t>Diğer Unsurlar</t>
  </si>
  <si>
    <t>Net Nakit Girişi</t>
  </si>
  <si>
    <t>Dönem Başı Nakit ve Nakit Benzeri</t>
  </si>
  <si>
    <t>Dönem Sonu Nakit ve Nakit Benzeri</t>
  </si>
  <si>
    <t>Yıl 3</t>
  </si>
  <si>
    <t>Düzeltilmiş Ticari Alacaklar (KDV Hariç)</t>
  </si>
  <si>
    <t>Düzeltilmiş Ticari Borçlar (KDV Hariç)</t>
  </si>
  <si>
    <t>Ortalama Düzeltilmiş Ticari Alacaklar (KDV Hariç)</t>
  </si>
  <si>
    <t>Ortalama Düzeltilmiş Ticari Borçlar (KDV Hariç)</t>
  </si>
  <si>
    <t>Ortalama Düzeltilmiş Stoklar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</si>
</sst>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164" formatCode="#,##0_ ;[Red]\-#,##0\ "/>
    <numFmt numFmtId="165" formatCode="#,##0.000_ ;[Red]\-#,##0.000\ "/>
    <numFmt numFmtId="166" formatCode="_-* #,##0.00\ _T_L_-;\-* #,##0.00\ _T_L_-;_-* &quot;-&quot;??\ _T_L_-;_-@_-"/>
    <numFmt numFmtId="167" formatCode="0.0"/>
  </numFmts>
  <fonts count="10" x14ac:knownFonts="1">
    <font>
      <sz val="11"/>
      <color theme="1"/>
      <name val="Aptos Narrow"/>
      <family val="2"/>
      <charset val="162"/>
      <scheme val="minor"/>
    </font>
    <font>
      <sz val="11"/>
      <color theme="1"/>
      <name val="Aptos Narrow"/>
      <family val="2"/>
      <charset val="162"/>
      <scheme val="minor"/>
    </font>
    <font>
      <sz val="8"/>
      <name val="Tahoma"/>
      <family val="2"/>
      <charset val="162"/>
    </font>
    <font>
      <b/>
      <sz val="8"/>
      <name val="Tahoma"/>
      <family val="2"/>
      <charset val="162"/>
    </font>
    <font>
      <sz val="10"/>
      <name val="Arial Tur"/>
      <charset val="162"/>
    </font>
    <font>
      <sz val="11"/>
      <color theme="1"/>
      <name val="Aptos Narrow"/>
      <family val="2"/>
      <scheme val="minor"/>
    </font>
    <font>
      <b/>
      <sz val="10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name val="Aptos Narrow"/>
      <family val="2"/>
      <scheme val="minor"/>
    </font>
    <font>
      <b/>
      <sz val="10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5" fillId="0" borderId="0"/>
    <xf numFmtId="9" fontId="4" fillId="0" borderId="0" applyFont="0" applyFill="0" applyBorder="0" applyAlignment="0" applyProtection="0"/>
  </cellStyleXfs>
  <cellXfs count="67">
    <xf numFmtId="0" fontId="0" fillId="0" borderId="0" xfId="0"/>
    <xf numFmtId="164" fontId="6" fillId="0" borderId="3" xfId="1" applyNumberFormat="1" applyFont="1" applyFill="1" applyBorder="1" applyAlignment="1" applyProtection="1">
      <alignment vertical="center" shrinkToFit="1"/>
      <protection hidden="1"/>
    </xf>
    <xf numFmtId="164" fontId="6" fillId="0" borderId="7" xfId="1" applyNumberFormat="1" applyFont="1" applyFill="1" applyBorder="1" applyAlignment="1" applyProtection="1">
      <alignment vertical="center" shrinkToFit="1"/>
      <protection hidden="1"/>
    </xf>
    <xf numFmtId="164" fontId="8" fillId="0" borderId="7" xfId="1" applyNumberFormat="1" applyFont="1" applyFill="1" applyBorder="1" applyAlignment="1" applyProtection="1">
      <alignment vertical="center" shrinkToFit="1"/>
      <protection hidden="1"/>
    </xf>
    <xf numFmtId="9" fontId="8" fillId="0" borderId="0" xfId="2" applyFont="1" applyFill="1" applyAlignment="1">
      <alignment vertical="center"/>
    </xf>
    <xf numFmtId="164" fontId="6" fillId="0" borderId="7" xfId="3" applyNumberFormat="1" applyFont="1" applyFill="1" applyBorder="1" applyAlignment="1" applyProtection="1">
      <alignment vertical="center" shrinkToFit="1"/>
      <protection hidden="1"/>
    </xf>
    <xf numFmtId="164" fontId="8" fillId="0" borderId="7" xfId="3" applyNumberFormat="1" applyFont="1" applyFill="1" applyBorder="1" applyAlignment="1" applyProtection="1">
      <alignment vertical="center" shrinkToFit="1"/>
      <protection hidden="1"/>
    </xf>
    <xf numFmtId="164" fontId="6" fillId="0" borderId="7" xfId="3" applyNumberFormat="1" applyFont="1" applyFill="1" applyBorder="1" applyAlignment="1" applyProtection="1">
      <alignment vertical="center" shrinkToFit="1"/>
      <protection locked="0"/>
    </xf>
    <xf numFmtId="164" fontId="6" fillId="0" borderId="8" xfId="3" applyNumberFormat="1" applyFont="1" applyFill="1" applyBorder="1" applyAlignment="1" applyProtection="1">
      <alignment vertical="center" shrinkToFit="1"/>
      <protection hidden="1"/>
    </xf>
    <xf numFmtId="164" fontId="6" fillId="0" borderId="12" xfId="3" applyNumberFormat="1" applyFont="1" applyFill="1" applyBorder="1" applyAlignment="1" applyProtection="1">
      <alignment vertical="center" shrinkToFit="1"/>
      <protection hidden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3" fillId="0" borderId="4" xfId="0" applyFont="1" applyBorder="1" applyAlignment="1" applyProtection="1">
      <alignment horizontal="center" vertical="center"/>
      <protection hidden="1"/>
    </xf>
    <xf numFmtId="0" fontId="3" fillId="0" borderId="6" xfId="0" applyFont="1" applyBorder="1" applyAlignment="1" applyProtection="1">
      <alignment horizontal="center" vertical="center"/>
      <protection hidden="1"/>
    </xf>
    <xf numFmtId="0" fontId="6" fillId="0" borderId="0" xfId="0" applyFont="1" applyAlignment="1" applyProtection="1">
      <alignment vertical="center"/>
      <protection hidden="1"/>
    </xf>
    <xf numFmtId="0" fontId="8" fillId="0" borderId="0" xfId="0" applyFont="1" applyAlignment="1" applyProtection="1">
      <alignment vertical="center"/>
      <protection hidden="1"/>
    </xf>
    <xf numFmtId="0" fontId="2" fillId="0" borderId="6" xfId="0" applyFont="1" applyBorder="1" applyAlignment="1" applyProtection="1">
      <alignment horizontal="center" vertical="center"/>
      <protection hidden="1"/>
    </xf>
    <xf numFmtId="0" fontId="6" fillId="0" borderId="0" xfId="0" applyFont="1" applyAlignment="1" applyProtection="1">
      <alignment horizontal="right" vertical="center"/>
      <protection hidden="1"/>
    </xf>
    <xf numFmtId="164" fontId="8" fillId="0" borderId="7" xfId="0" applyNumberFormat="1" applyFont="1" applyBorder="1" applyAlignment="1">
      <alignment vertical="center"/>
    </xf>
    <xf numFmtId="164" fontId="6" fillId="0" borderId="7" xfId="0" applyNumberFormat="1" applyFont="1" applyBorder="1" applyAlignment="1" applyProtection="1">
      <alignment vertical="center" shrinkToFit="1"/>
      <protection hidden="1"/>
    </xf>
    <xf numFmtId="0" fontId="8" fillId="0" borderId="0" xfId="0" applyFont="1" applyAlignment="1" applyProtection="1">
      <alignment vertical="center" shrinkToFit="1"/>
      <protection hidden="1"/>
    </xf>
    <xf numFmtId="0" fontId="6" fillId="0" borderId="10" xfId="0" applyFont="1" applyBorder="1" applyAlignment="1" applyProtection="1">
      <alignment vertical="center"/>
      <protection hidden="1"/>
    </xf>
    <xf numFmtId="0" fontId="6" fillId="0" borderId="0" xfId="0" applyFont="1" applyAlignment="1" applyProtection="1">
      <alignment horizontal="center" vertical="center"/>
      <protection hidden="1"/>
    </xf>
    <xf numFmtId="164" fontId="8" fillId="0" borderId="0" xfId="0" applyNumberFormat="1" applyFont="1" applyAlignment="1" applyProtection="1">
      <alignment vertical="center"/>
      <protection hidden="1"/>
    </xf>
    <xf numFmtId="164" fontId="8" fillId="0" borderId="0" xfId="0" applyNumberFormat="1" applyFont="1" applyAlignment="1">
      <alignment vertical="center"/>
    </xf>
    <xf numFmtId="0" fontId="6" fillId="0" borderId="0" xfId="0" applyFont="1" applyAlignment="1" applyProtection="1">
      <alignment horizontal="left" vertical="center"/>
      <protection hidden="1"/>
    </xf>
    <xf numFmtId="0" fontId="8" fillId="0" borderId="0" xfId="0" applyFont="1" applyAlignment="1" applyProtection="1">
      <alignment horizontal="left" vertical="center"/>
      <protection hidden="1"/>
    </xf>
    <xf numFmtId="164" fontId="6" fillId="0" borderId="7" xfId="0" applyNumberFormat="1" applyFont="1" applyBorder="1" applyAlignment="1">
      <alignment vertical="center"/>
    </xf>
    <xf numFmtId="165" fontId="8" fillId="0" borderId="0" xfId="0" applyNumberFormat="1" applyFont="1" applyAlignment="1">
      <alignment vertical="center"/>
    </xf>
    <xf numFmtId="0" fontId="6" fillId="0" borderId="11" xfId="0" applyFont="1" applyBorder="1" applyAlignment="1" applyProtection="1">
      <alignment vertical="center"/>
      <protection hidden="1"/>
    </xf>
    <xf numFmtId="0" fontId="6" fillId="0" borderId="2" xfId="0" applyFont="1" applyBorder="1" applyAlignment="1" applyProtection="1">
      <alignment vertical="center"/>
      <protection hidden="1"/>
    </xf>
    <xf numFmtId="0" fontId="6" fillId="0" borderId="12" xfId="0" applyFont="1" applyBorder="1" applyAlignment="1">
      <alignment horizontal="center" vertical="center"/>
    </xf>
    <xf numFmtId="0" fontId="3" fillId="0" borderId="6" xfId="0" applyFont="1" applyBorder="1" applyAlignment="1" applyProtection="1">
      <alignment vertical="center"/>
      <protection hidden="1"/>
    </xf>
    <xf numFmtId="0" fontId="8" fillId="0" borderId="6" xfId="0" applyFont="1" applyBorder="1" applyAlignment="1" applyProtection="1">
      <alignment vertical="center"/>
      <protection hidden="1"/>
    </xf>
    <xf numFmtId="0" fontId="8" fillId="0" borderId="0" xfId="0" applyFont="1" applyAlignment="1" applyProtection="1">
      <alignment horizontal="right" vertical="center"/>
      <protection hidden="1"/>
    </xf>
    <xf numFmtId="0" fontId="6" fillId="0" borderId="6" xfId="0" applyFont="1" applyBorder="1" applyAlignment="1" applyProtection="1">
      <alignment vertical="center"/>
      <protection hidden="1"/>
    </xf>
    <xf numFmtId="0" fontId="6" fillId="0" borderId="0" xfId="0" applyFont="1" applyAlignment="1" applyProtection="1">
      <alignment vertical="center" wrapText="1"/>
      <protection hidden="1"/>
    </xf>
    <xf numFmtId="0" fontId="6" fillId="0" borderId="13" xfId="0" applyFont="1" applyBorder="1" applyAlignment="1" applyProtection="1">
      <alignment vertical="center"/>
      <protection hidden="1"/>
    </xf>
    <xf numFmtId="0" fontId="6" fillId="0" borderId="14" xfId="0" applyFont="1" applyBorder="1" applyAlignment="1" applyProtection="1">
      <alignment horizontal="right" vertical="center"/>
      <protection hidden="1"/>
    </xf>
    <xf numFmtId="0" fontId="6" fillId="0" borderId="14" xfId="0" applyFont="1" applyBorder="1" applyAlignment="1" applyProtection="1">
      <alignment vertical="center"/>
      <protection hidden="1"/>
    </xf>
    <xf numFmtId="0" fontId="6" fillId="0" borderId="9" xfId="0" applyFont="1" applyBorder="1" applyAlignment="1" applyProtection="1">
      <alignment vertical="center"/>
      <protection hidden="1"/>
    </xf>
    <xf numFmtId="0" fontId="6" fillId="0" borderId="10" xfId="0" applyFont="1" applyBorder="1" applyAlignment="1" applyProtection="1">
      <alignment horizontal="right" vertical="center"/>
      <protection hidden="1"/>
    </xf>
    <xf numFmtId="0" fontId="2" fillId="0" borderId="13" xfId="0" applyFont="1" applyBorder="1" applyAlignment="1" applyProtection="1">
      <alignment horizontal="center" vertical="center"/>
      <protection hidden="1"/>
    </xf>
    <xf numFmtId="0" fontId="8" fillId="0" borderId="14" xfId="0" applyFont="1" applyBorder="1" applyAlignment="1" applyProtection="1">
      <alignment vertical="center"/>
      <protection hidden="1"/>
    </xf>
    <xf numFmtId="164" fontId="8" fillId="0" borderId="8" xfId="0" applyNumberFormat="1" applyFont="1" applyBorder="1" applyAlignment="1">
      <alignment vertical="center"/>
    </xf>
    <xf numFmtId="0" fontId="3" fillId="0" borderId="13" xfId="0" applyFont="1" applyBorder="1" applyAlignment="1" applyProtection="1">
      <alignment horizontal="center" vertical="center"/>
      <protection hidden="1"/>
    </xf>
    <xf numFmtId="0" fontId="6" fillId="0" borderId="14" xfId="0" applyFont="1" applyBorder="1" applyAlignment="1" applyProtection="1">
      <alignment horizontal="left" vertical="center"/>
      <protection hidden="1"/>
    </xf>
    <xf numFmtId="164" fontId="6" fillId="0" borderId="8" xfId="0" applyNumberFormat="1" applyFont="1" applyBorder="1" applyAlignment="1">
      <alignment vertical="center"/>
    </xf>
    <xf numFmtId="164" fontId="6" fillId="0" borderId="0" xfId="0" applyNumberFormat="1" applyFont="1" applyAlignment="1">
      <alignment vertical="center"/>
    </xf>
    <xf numFmtId="167" fontId="8" fillId="0" borderId="0" xfId="0" applyNumberFormat="1" applyFont="1" applyAlignment="1">
      <alignment vertical="center"/>
    </xf>
    <xf numFmtId="164" fontId="7" fillId="0" borderId="0" xfId="0" applyNumberFormat="1" applyFont="1" applyAlignment="1">
      <alignment horizontal="right" vertical="center"/>
    </xf>
    <xf numFmtId="0" fontId="9" fillId="0" borderId="0" xfId="0" applyFont="1" applyAlignment="1">
      <alignment vertical="center"/>
    </xf>
    <xf numFmtId="164" fontId="9" fillId="0" borderId="0" xfId="0" applyNumberFormat="1" applyFont="1" applyAlignment="1">
      <alignment horizontal="center" vertical="center"/>
    </xf>
    <xf numFmtId="164" fontId="9" fillId="0" borderId="0" xfId="0" applyNumberFormat="1" applyFont="1" applyAlignment="1">
      <alignment horizontal="right" vertical="center"/>
    </xf>
    <xf numFmtId="164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 wrapText="1"/>
    </xf>
    <xf numFmtId="164" fontId="0" fillId="0" borderId="0" xfId="0" applyNumberFormat="1"/>
    <xf numFmtId="0" fontId="6" fillId="0" borderId="0" xfId="0" applyFont="1" applyAlignment="1" applyProtection="1">
      <alignment horizontal="left" vertical="center"/>
      <protection hidden="1"/>
    </xf>
    <xf numFmtId="0" fontId="8" fillId="0" borderId="0" xfId="0" applyFont="1" applyAlignment="1" applyProtection="1">
      <alignment horizontal="left" vertical="center"/>
      <protection hidden="1"/>
    </xf>
    <xf numFmtId="0" fontId="6" fillId="0" borderId="1" xfId="0" applyFont="1" applyBorder="1" applyAlignment="1" applyProtection="1">
      <alignment horizontal="left" vertical="center"/>
      <protection hidden="1"/>
    </xf>
    <xf numFmtId="0" fontId="6" fillId="0" borderId="2" xfId="0" applyFont="1" applyBorder="1" applyAlignment="1" applyProtection="1">
      <alignment horizontal="left" vertical="center"/>
      <protection hidden="1"/>
    </xf>
    <xf numFmtId="0" fontId="6" fillId="0" borderId="5" xfId="0" applyFont="1" applyBorder="1" applyAlignment="1" applyProtection="1">
      <alignment vertical="center"/>
      <protection hidden="1"/>
    </xf>
    <xf numFmtId="0" fontId="8" fillId="0" borderId="5" xfId="0" applyFont="1" applyBorder="1" applyAlignment="1" applyProtection="1">
      <alignment vertical="center"/>
      <protection hidden="1"/>
    </xf>
    <xf numFmtId="0" fontId="6" fillId="0" borderId="0" xfId="0" applyFont="1" applyAlignment="1" applyProtection="1">
      <alignment vertical="center"/>
      <protection hidden="1"/>
    </xf>
    <xf numFmtId="0" fontId="8" fillId="0" borderId="0" xfId="0" applyFont="1" applyAlignment="1" applyProtection="1">
      <alignment vertical="center"/>
      <protection hidden="1"/>
    </xf>
  </cellXfs>
  <cellStyles count="6">
    <cellStyle name="Binlik Ayracı [0]" xfId="1" builtinId="6"/>
    <cellStyle name="Comma 2" xfId="3" xr:uid="{FB20D1FC-3719-47CD-8F93-04904B70B71F}"/>
    <cellStyle name="Normal" xfId="0" builtinId="0"/>
    <cellStyle name="Normal 3" xfId="4" xr:uid="{8A47F595-FF16-454F-B1A0-4887F3083C1D}"/>
    <cellStyle name="Percent 2" xfId="5" xr:uid="{5917F81E-0BB4-45F4-B78D-A32378020235}"/>
    <cellStyle name="Yüzde" xfId="2" builtinId="5"/>
  </cellStyles>
  <dxfs count="1">
    <dxf>
      <font>
        <condense val="0"/>
        <extend val="0"/>
        <color indexed="26"/>
      </font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917EE8-F823-423D-9198-C2264C7F1FA8}">
  <dimension ref="A1:N151"/>
  <sheetViews>
    <sheetView showGridLines="0" tabSelected="1" topLeftCell="A124" zoomScale="115" zoomScaleNormal="115" workbookViewId="0">
      <selection activeCell="F133" sqref="F133"/>
    </sheetView>
  </sheetViews>
  <sheetFormatPr defaultRowHeight="15" x14ac:dyDescent="0.25"/>
  <cols>
    <col min="1" max="1" width="5.5703125" style="12" customWidth="1"/>
    <col min="2" max="2" width="2.5703125" style="12" customWidth="1"/>
    <col min="3" max="3" width="3.140625" style="12" customWidth="1"/>
    <col min="4" max="4" width="41.140625" style="12" bestFit="1" customWidth="1"/>
    <col min="5" max="6" width="16.5703125" style="12" customWidth="1"/>
    <col min="7" max="7" width="13.140625" bestFit="1" customWidth="1"/>
    <col min="8" max="8" width="9.140625" style="11"/>
    <col min="9" max="9" width="9.7109375" style="11" bestFit="1" customWidth="1"/>
    <col min="10" max="11" width="9.140625" style="11"/>
    <col min="12" max="12" width="35.5703125" style="11" customWidth="1"/>
    <col min="13" max="14" width="10.7109375" style="52" bestFit="1" customWidth="1"/>
    <col min="15" max="16384" width="9.140625" style="11"/>
  </cols>
  <sheetData>
    <row r="1" spans="1:14" x14ac:dyDescent="0.25">
      <c r="A1" s="10"/>
      <c r="B1" s="11"/>
      <c r="C1" s="11"/>
      <c r="D1" s="11"/>
    </row>
    <row r="2" spans="1:14" x14ac:dyDescent="0.25">
      <c r="A2" s="10"/>
      <c r="B2" s="11"/>
      <c r="C2" s="11"/>
      <c r="D2" s="11"/>
      <c r="E2" s="13"/>
      <c r="F2" s="13"/>
      <c r="L2" s="53"/>
    </row>
    <row r="3" spans="1:14" x14ac:dyDescent="0.25">
      <c r="A3" s="10" t="s">
        <v>1</v>
      </c>
      <c r="B3" s="11"/>
      <c r="C3" s="11"/>
      <c r="D3" s="11"/>
      <c r="E3" s="13" t="s">
        <v>147</v>
      </c>
      <c r="F3" s="13" t="s">
        <v>148</v>
      </c>
      <c r="L3" s="53" t="s">
        <v>155</v>
      </c>
      <c r="M3" s="54" t="s">
        <v>148</v>
      </c>
      <c r="N3" s="54" t="s">
        <v>172</v>
      </c>
    </row>
    <row r="4" spans="1:14" x14ac:dyDescent="0.25">
      <c r="A4" s="61" t="s">
        <v>2</v>
      </c>
      <c r="B4" s="62"/>
      <c r="C4" s="62"/>
      <c r="D4" s="62"/>
      <c r="E4" s="1">
        <v>59744788.709999718</v>
      </c>
      <c r="F4" s="1">
        <v>105495867.71999982</v>
      </c>
      <c r="L4" s="11" t="s">
        <v>156</v>
      </c>
      <c r="M4" s="52">
        <f>F90</f>
        <v>-2166703.7100000032</v>
      </c>
      <c r="N4" s="52">
        <f>+M4</f>
        <v>-2166703.7100000032</v>
      </c>
    </row>
    <row r="5" spans="1:14" x14ac:dyDescent="0.25">
      <c r="A5" s="14">
        <v>1</v>
      </c>
      <c r="B5" s="63" t="s">
        <v>4</v>
      </c>
      <c r="C5" s="64"/>
      <c r="D5" s="64"/>
      <c r="E5" s="1">
        <v>46799630.484999716</v>
      </c>
      <c r="F5" s="1">
        <v>89909079.314999819</v>
      </c>
      <c r="L5" s="11" t="s">
        <v>157</v>
      </c>
      <c r="M5" s="52">
        <f>-(F43-E43+F47-E47)</f>
        <v>1045904.1300000004</v>
      </c>
      <c r="N5" s="52">
        <f>+M5</f>
        <v>1045904.1300000004</v>
      </c>
    </row>
    <row r="6" spans="1:14" x14ac:dyDescent="0.25">
      <c r="A6" s="15">
        <v>10</v>
      </c>
      <c r="B6" s="16" t="s">
        <v>5</v>
      </c>
      <c r="C6" s="65" t="s">
        <v>6</v>
      </c>
      <c r="D6" s="66"/>
      <c r="E6" s="2">
        <v>5094754.5349999992</v>
      </c>
      <c r="F6" s="2">
        <v>12218838.800000003</v>
      </c>
      <c r="L6" s="11" t="s">
        <v>158</v>
      </c>
      <c r="M6" s="52">
        <f>+E127-F127</f>
        <v>-11777882.229999743</v>
      </c>
      <c r="N6" s="52">
        <v>0</v>
      </c>
    </row>
    <row r="7" spans="1:14" x14ac:dyDescent="0.25">
      <c r="A7" s="18">
        <v>100</v>
      </c>
      <c r="B7" s="16"/>
      <c r="C7" s="19" t="s">
        <v>7</v>
      </c>
      <c r="D7" s="17" t="s">
        <v>8</v>
      </c>
      <c r="E7" s="20">
        <v>69615.959999999992</v>
      </c>
      <c r="F7" s="20">
        <v>104307.12499999996</v>
      </c>
      <c r="L7" s="11" t="s">
        <v>159</v>
      </c>
      <c r="M7" s="52">
        <f>+E128-F128</f>
        <v>-17134105.065000009</v>
      </c>
      <c r="N7" s="52">
        <v>0</v>
      </c>
    </row>
    <row r="8" spans="1:14" x14ac:dyDescent="0.25">
      <c r="A8" s="18">
        <v>101</v>
      </c>
      <c r="B8" s="16"/>
      <c r="C8" s="19" t="s">
        <v>9</v>
      </c>
      <c r="D8" s="17" t="s">
        <v>10</v>
      </c>
      <c r="E8" s="20">
        <v>4890367.0100000007</v>
      </c>
      <c r="F8" s="20">
        <v>9769248.7800000012</v>
      </c>
      <c r="L8" s="11" t="s">
        <v>160</v>
      </c>
      <c r="M8" s="52">
        <f>+F129-E129</f>
        <v>51267890.015000015</v>
      </c>
      <c r="N8" s="52">
        <v>0</v>
      </c>
    </row>
    <row r="9" spans="1:14" x14ac:dyDescent="0.25">
      <c r="A9" s="18">
        <v>102</v>
      </c>
      <c r="B9" s="16"/>
      <c r="C9" s="19" t="s">
        <v>11</v>
      </c>
      <c r="D9" s="17" t="s">
        <v>12</v>
      </c>
      <c r="E9" s="20">
        <v>55263.559999998928</v>
      </c>
      <c r="F9" s="20">
        <v>2199255.2300000042</v>
      </c>
      <c r="L9" s="11" t="s">
        <v>161</v>
      </c>
      <c r="M9" s="52">
        <f>SUM(F56:F57,F78:F80)-SUM(E78:E80,E56:E57)</f>
        <v>-2851281.3849999942</v>
      </c>
      <c r="N9" s="52">
        <v>0</v>
      </c>
    </row>
    <row r="10" spans="1:14" ht="27" x14ac:dyDescent="0.25">
      <c r="A10" s="18">
        <v>108</v>
      </c>
      <c r="B10" s="16"/>
      <c r="C10" s="19" t="s">
        <v>14</v>
      </c>
      <c r="D10" s="17" t="s">
        <v>15</v>
      </c>
      <c r="E10" s="3">
        <v>79508.004999999524</v>
      </c>
      <c r="F10" s="3">
        <v>146027.66499999759</v>
      </c>
      <c r="L10" s="57" t="s">
        <v>162</v>
      </c>
      <c r="M10" s="52">
        <f>-SUM(F38:F42,F45:F46)+SUM(E38:E42,E45:E46)</f>
        <v>-3583717.2550000027</v>
      </c>
      <c r="N10" s="52">
        <v>0</v>
      </c>
    </row>
    <row r="11" spans="1:14" x14ac:dyDescent="0.25">
      <c r="A11" s="15">
        <v>12</v>
      </c>
      <c r="B11" s="16" t="s">
        <v>16</v>
      </c>
      <c r="C11" s="16" t="s">
        <v>17</v>
      </c>
      <c r="D11" s="17"/>
      <c r="E11" s="2">
        <v>25989485.635000076</v>
      </c>
      <c r="F11" s="2">
        <v>33091533.18499982</v>
      </c>
      <c r="L11" s="11" t="s">
        <v>163</v>
      </c>
      <c r="M11" s="52">
        <f>+E18-F18</f>
        <v>-9339605.3650000002</v>
      </c>
      <c r="N11" s="52">
        <v>0</v>
      </c>
    </row>
    <row r="12" spans="1:14" x14ac:dyDescent="0.25">
      <c r="A12" s="18">
        <v>120</v>
      </c>
      <c r="B12" s="16"/>
      <c r="C12" s="19" t="s">
        <v>7</v>
      </c>
      <c r="D12" s="17" t="s">
        <v>18</v>
      </c>
      <c r="E12" s="3">
        <v>24545138.495000076</v>
      </c>
      <c r="F12" s="3">
        <v>31996388.53999982</v>
      </c>
      <c r="L12" s="11" t="s">
        <v>164</v>
      </c>
      <c r="M12" s="52">
        <f>+E29+E30+E31-F29-F30-F31+F75-E75</f>
        <v>-2414375.8550000037</v>
      </c>
      <c r="N12" s="52">
        <v>0</v>
      </c>
    </row>
    <row r="13" spans="1:14" x14ac:dyDescent="0.25">
      <c r="A13" s="18">
        <v>121</v>
      </c>
      <c r="B13" s="16"/>
      <c r="C13" s="19" t="s">
        <v>9</v>
      </c>
      <c r="D13" s="17" t="s">
        <v>19</v>
      </c>
      <c r="E13" s="3">
        <v>204963.5</v>
      </c>
      <c r="F13" s="3">
        <v>-32500</v>
      </c>
      <c r="L13" s="11" t="s">
        <v>165</v>
      </c>
      <c r="M13" s="52">
        <f>+F66-E66</f>
        <v>630551.60000000009</v>
      </c>
      <c r="N13" s="52">
        <v>0</v>
      </c>
    </row>
    <row r="14" spans="1:14" x14ac:dyDescent="0.25">
      <c r="A14" s="18">
        <v>126</v>
      </c>
      <c r="B14" s="16"/>
      <c r="C14" s="19" t="s">
        <v>20</v>
      </c>
      <c r="D14" s="17" t="s">
        <v>21</v>
      </c>
      <c r="E14" s="3">
        <v>266522.73</v>
      </c>
      <c r="F14" s="3">
        <v>214322.41</v>
      </c>
      <c r="L14" s="11" t="s">
        <v>166</v>
      </c>
      <c r="M14" s="52">
        <f>+F67-E67</f>
        <v>-1972445.5600000052</v>
      </c>
      <c r="N14" s="52">
        <v>0</v>
      </c>
    </row>
    <row r="15" spans="1:14" x14ac:dyDescent="0.25">
      <c r="A15" s="18">
        <v>128</v>
      </c>
      <c r="B15" s="16"/>
      <c r="C15" s="19" t="s">
        <v>23</v>
      </c>
      <c r="D15" s="17" t="s">
        <v>24</v>
      </c>
      <c r="E15" s="3">
        <v>2791275.2550000004</v>
      </c>
      <c r="F15" s="3">
        <v>2839447.9649999999</v>
      </c>
      <c r="L15" s="11" t="s">
        <v>91</v>
      </c>
      <c r="M15" s="52">
        <f>+F71-E71</f>
        <v>-249608.27000000072</v>
      </c>
      <c r="N15" s="52">
        <v>0</v>
      </c>
    </row>
    <row r="16" spans="1:14" x14ac:dyDescent="0.25">
      <c r="A16" s="18">
        <v>129</v>
      </c>
      <c r="B16" s="16"/>
      <c r="C16" s="19" t="s">
        <v>25</v>
      </c>
      <c r="D16" s="17" t="s">
        <v>26</v>
      </c>
      <c r="E16" s="3">
        <v>-1818414.345</v>
      </c>
      <c r="F16" s="3">
        <v>-1926125.73</v>
      </c>
      <c r="L16" s="11" t="s">
        <v>167</v>
      </c>
      <c r="M16" s="52">
        <f>(F81-E81)-F90</f>
        <v>-102541.95499979565</v>
      </c>
      <c r="N16" s="52">
        <v>0</v>
      </c>
    </row>
    <row r="17" spans="1:14" x14ac:dyDescent="0.25">
      <c r="A17" s="15">
        <v>13</v>
      </c>
      <c r="B17" s="16" t="s">
        <v>27</v>
      </c>
      <c r="C17" s="16" t="s">
        <v>28</v>
      </c>
      <c r="D17" s="17"/>
      <c r="E17" s="2">
        <v>2154920.8199999998</v>
      </c>
      <c r="F17" s="2">
        <v>11494526.185000002</v>
      </c>
      <c r="L17" s="11" t="s">
        <v>168</v>
      </c>
      <c r="M17" s="52">
        <f>E14+E15+E16+E32+E33+E36-F36-F33-F32-F16-F15-F14+F62-E62</f>
        <v>826603.73999964935</v>
      </c>
      <c r="N17" s="52">
        <v>0</v>
      </c>
    </row>
    <row r="18" spans="1:14" x14ac:dyDescent="0.25">
      <c r="A18" s="18">
        <v>131</v>
      </c>
      <c r="B18" s="16"/>
      <c r="C18" s="19" t="s">
        <v>7</v>
      </c>
      <c r="D18" s="17" t="s">
        <v>29</v>
      </c>
      <c r="E18" s="20">
        <f>1673453.315+481467.505</f>
        <v>2154920.8199999998</v>
      </c>
      <c r="F18" s="20">
        <f>2221970.64+9272555.545</f>
        <v>11494526.185000001</v>
      </c>
      <c r="L18" s="53" t="s">
        <v>169</v>
      </c>
      <c r="M18" s="55">
        <f>SUM(M4:M17)</f>
        <v>2178682.8350001085</v>
      </c>
      <c r="N18" s="55">
        <f>SUM(N4:N17)</f>
        <v>-1120799.5800000029</v>
      </c>
    </row>
    <row r="19" spans="1:14" x14ac:dyDescent="0.25">
      <c r="A19" s="18">
        <v>15</v>
      </c>
      <c r="B19" s="16" t="s">
        <v>32</v>
      </c>
      <c r="C19" s="16" t="s">
        <v>33</v>
      </c>
      <c r="D19" s="17"/>
      <c r="E19" s="2">
        <v>11916044.329999994</v>
      </c>
      <c r="F19" s="2">
        <v>29050149.395000003</v>
      </c>
      <c r="L19" s="53" t="s">
        <v>170</v>
      </c>
      <c r="M19" s="55">
        <f>SUM(E7,E9)</f>
        <v>124879.51999999891</v>
      </c>
      <c r="N19" s="55">
        <f>+M20</f>
        <v>2303562.3550000042</v>
      </c>
    </row>
    <row r="20" spans="1:14" x14ac:dyDescent="0.25">
      <c r="A20" s="18">
        <v>150</v>
      </c>
      <c r="B20" s="16"/>
      <c r="C20" s="19" t="s">
        <v>7</v>
      </c>
      <c r="D20" s="17" t="s">
        <v>34</v>
      </c>
      <c r="E20" s="20">
        <v>2871701.7899999986</v>
      </c>
      <c r="F20" s="20">
        <v>7900230.2900000047</v>
      </c>
      <c r="L20" s="53" t="s">
        <v>171</v>
      </c>
      <c r="M20" s="55">
        <f>SUM(F7,F9)</f>
        <v>2303562.3550000042</v>
      </c>
      <c r="N20" s="55">
        <f>+N18+N19</f>
        <v>1182762.7750000013</v>
      </c>
    </row>
    <row r="21" spans="1:14" x14ac:dyDescent="0.25">
      <c r="A21" s="18">
        <v>151</v>
      </c>
      <c r="B21" s="16"/>
      <c r="C21" s="19" t="s">
        <v>9</v>
      </c>
      <c r="D21" s="17" t="s">
        <v>35</v>
      </c>
      <c r="E21" s="20">
        <v>512261.09000000125</v>
      </c>
      <c r="F21" s="20">
        <v>2471730.6399999969</v>
      </c>
      <c r="L21" s="53" t="s">
        <v>169</v>
      </c>
      <c r="M21" s="55">
        <f>+M20-M19</f>
        <v>2178682.8350000051</v>
      </c>
      <c r="N21" s="55">
        <f>+N20-N19</f>
        <v>-1120799.5800000029</v>
      </c>
    </row>
    <row r="22" spans="1:14" x14ac:dyDescent="0.25">
      <c r="A22" s="18">
        <v>152</v>
      </c>
      <c r="B22" s="16"/>
      <c r="C22" s="19" t="s">
        <v>11</v>
      </c>
      <c r="D22" s="17" t="s">
        <v>36</v>
      </c>
      <c r="E22" s="20">
        <v>5248033.6149999946</v>
      </c>
      <c r="F22" s="20">
        <v>12932496.115</v>
      </c>
    </row>
    <row r="23" spans="1:14" x14ac:dyDescent="0.25">
      <c r="A23" s="18">
        <v>153</v>
      </c>
      <c r="B23" s="16"/>
      <c r="C23" s="19" t="s">
        <v>13</v>
      </c>
      <c r="D23" s="17" t="s">
        <v>37</v>
      </c>
      <c r="E23" s="20">
        <v>2805960.5700000003</v>
      </c>
      <c r="F23" s="20">
        <v>5576603.7950000009</v>
      </c>
    </row>
    <row r="24" spans="1:14" x14ac:dyDescent="0.25">
      <c r="A24" s="18">
        <v>157</v>
      </c>
      <c r="B24" s="16"/>
      <c r="C24" s="19" t="s">
        <v>14</v>
      </c>
      <c r="D24" s="17" t="s">
        <v>38</v>
      </c>
      <c r="E24" s="20">
        <v>478087.26500000013</v>
      </c>
      <c r="F24" s="20">
        <v>169088.55500000002</v>
      </c>
    </row>
    <row r="25" spans="1:14" x14ac:dyDescent="0.25">
      <c r="A25" s="15">
        <v>18</v>
      </c>
      <c r="B25" s="16" t="s">
        <v>43</v>
      </c>
      <c r="C25" s="16" t="s">
        <v>44</v>
      </c>
      <c r="D25" s="17"/>
      <c r="E25" s="2">
        <v>32530.919999999984</v>
      </c>
      <c r="F25" s="2">
        <v>72174.370000000054</v>
      </c>
    </row>
    <row r="26" spans="1:14" x14ac:dyDescent="0.25">
      <c r="A26" s="18">
        <v>180</v>
      </c>
      <c r="B26" s="16"/>
      <c r="C26" s="19" t="s">
        <v>7</v>
      </c>
      <c r="D26" s="17" t="s">
        <v>45</v>
      </c>
      <c r="E26" s="20">
        <v>3561.9899999999834</v>
      </c>
      <c r="F26" s="20">
        <v>5900.6100000000424</v>
      </c>
    </row>
    <row r="27" spans="1:14" x14ac:dyDescent="0.25">
      <c r="A27" s="18">
        <v>181</v>
      </c>
      <c r="B27" s="16"/>
      <c r="C27" s="19" t="s">
        <v>9</v>
      </c>
      <c r="D27" s="17" t="s">
        <v>46</v>
      </c>
      <c r="E27" s="3">
        <v>28968.93</v>
      </c>
      <c r="F27" s="3">
        <v>66273.760000000009</v>
      </c>
    </row>
    <row r="28" spans="1:14" x14ac:dyDescent="0.25">
      <c r="A28" s="15">
        <v>19</v>
      </c>
      <c r="B28" s="16" t="s">
        <v>47</v>
      </c>
      <c r="C28" s="16" t="s">
        <v>48</v>
      </c>
      <c r="D28" s="17"/>
      <c r="E28" s="2">
        <v>1611894.2449996469</v>
      </c>
      <c r="F28" s="2">
        <v>3981857.3800000027</v>
      </c>
    </row>
    <row r="29" spans="1:14" x14ac:dyDescent="0.25">
      <c r="A29" s="18">
        <v>190</v>
      </c>
      <c r="B29" s="16"/>
      <c r="C29" s="19" t="s">
        <v>7</v>
      </c>
      <c r="D29" s="17" t="s">
        <v>49</v>
      </c>
      <c r="E29" s="20">
        <v>172618.51500000001</v>
      </c>
      <c r="F29" s="20">
        <v>2287551.67</v>
      </c>
    </row>
    <row r="30" spans="1:14" x14ac:dyDescent="0.25">
      <c r="A30" s="18">
        <v>191</v>
      </c>
      <c r="B30" s="16"/>
      <c r="C30" s="19" t="s">
        <v>9</v>
      </c>
      <c r="D30" s="17" t="s">
        <v>50</v>
      </c>
      <c r="E30" s="3">
        <v>0</v>
      </c>
      <c r="F30" s="3">
        <v>901452.80000000144</v>
      </c>
    </row>
    <row r="31" spans="1:14" x14ac:dyDescent="0.25">
      <c r="A31" s="18">
        <v>192</v>
      </c>
      <c r="B31" s="16"/>
      <c r="C31" s="19" t="s">
        <v>11</v>
      </c>
      <c r="D31" s="17" t="s">
        <v>51</v>
      </c>
      <c r="E31" s="20">
        <v>5816.4</v>
      </c>
      <c r="F31" s="20">
        <v>0</v>
      </c>
    </row>
    <row r="32" spans="1:14" x14ac:dyDescent="0.25">
      <c r="A32" s="18">
        <v>196</v>
      </c>
      <c r="B32" s="16"/>
      <c r="C32" s="19" t="s">
        <v>39</v>
      </c>
      <c r="D32" s="17" t="s">
        <v>52</v>
      </c>
      <c r="E32" s="3">
        <v>1557073.5250000001</v>
      </c>
      <c r="F32" s="3">
        <v>1516772.5049999999</v>
      </c>
    </row>
    <row r="33" spans="1:6" x14ac:dyDescent="0.25">
      <c r="A33" s="18">
        <v>198</v>
      </c>
      <c r="B33" s="16"/>
      <c r="C33" s="19" t="s">
        <v>31</v>
      </c>
      <c r="D33" s="17" t="s">
        <v>53</v>
      </c>
      <c r="E33" s="3">
        <v>-123614.19500035024</v>
      </c>
      <c r="F33" s="3">
        <v>-723919.59499999892</v>
      </c>
    </row>
    <row r="34" spans="1:6" x14ac:dyDescent="0.25">
      <c r="A34" s="15">
        <v>2</v>
      </c>
      <c r="B34" s="16" t="s">
        <v>54</v>
      </c>
      <c r="C34" s="16"/>
      <c r="D34" s="17"/>
      <c r="E34" s="21">
        <v>12945158.225</v>
      </c>
      <c r="F34" s="21">
        <v>15586788.405000003</v>
      </c>
    </row>
    <row r="35" spans="1:6" x14ac:dyDescent="0.25">
      <c r="A35" s="15">
        <v>24</v>
      </c>
      <c r="B35" s="16" t="s">
        <v>16</v>
      </c>
      <c r="C35" s="16" t="s">
        <v>55</v>
      </c>
      <c r="D35" s="17"/>
      <c r="E35" s="2">
        <v>375500</v>
      </c>
      <c r="F35" s="2">
        <v>350000</v>
      </c>
    </row>
    <row r="36" spans="1:6" x14ac:dyDescent="0.25">
      <c r="A36" s="18">
        <v>245</v>
      </c>
      <c r="B36" s="16"/>
      <c r="C36" s="19" t="s">
        <v>39</v>
      </c>
      <c r="D36" s="17" t="s">
        <v>56</v>
      </c>
      <c r="E36" s="3">
        <v>375500</v>
      </c>
      <c r="F36" s="3">
        <v>350000</v>
      </c>
    </row>
    <row r="37" spans="1:6" x14ac:dyDescent="0.25">
      <c r="A37" s="15">
        <v>25</v>
      </c>
      <c r="B37" s="16" t="s">
        <v>27</v>
      </c>
      <c r="C37" s="16" t="s">
        <v>57</v>
      </c>
      <c r="D37" s="17"/>
      <c r="E37" s="2">
        <v>9903539.4249999989</v>
      </c>
      <c r="F37" s="2">
        <v>11485827.130000003</v>
      </c>
    </row>
    <row r="38" spans="1:6" x14ac:dyDescent="0.25">
      <c r="A38" s="18">
        <v>250</v>
      </c>
      <c r="B38" s="16"/>
      <c r="C38" s="19" t="s">
        <v>7</v>
      </c>
      <c r="D38" s="17" t="s">
        <v>58</v>
      </c>
      <c r="E38" s="3">
        <v>714744.17500000005</v>
      </c>
      <c r="F38" s="3">
        <v>714744.17500000005</v>
      </c>
    </row>
    <row r="39" spans="1:6" x14ac:dyDescent="0.25">
      <c r="A39" s="18">
        <v>252</v>
      </c>
      <c r="B39" s="16"/>
      <c r="C39" s="19" t="s">
        <v>11</v>
      </c>
      <c r="D39" s="17" t="s">
        <v>59</v>
      </c>
      <c r="E39" s="3">
        <v>5003141.75</v>
      </c>
      <c r="F39" s="3">
        <v>5003141.75</v>
      </c>
    </row>
    <row r="40" spans="1:6" x14ac:dyDescent="0.25">
      <c r="A40" s="18">
        <v>253</v>
      </c>
      <c r="B40" s="16"/>
      <c r="C40" s="19" t="s">
        <v>13</v>
      </c>
      <c r="D40" s="17" t="s">
        <v>60</v>
      </c>
      <c r="E40" s="20">
        <v>5563842.1150000002</v>
      </c>
      <c r="F40" s="20">
        <v>5748359.5700000003</v>
      </c>
    </row>
    <row r="41" spans="1:6" x14ac:dyDescent="0.25">
      <c r="A41" s="18">
        <v>254</v>
      </c>
      <c r="B41" s="16"/>
      <c r="C41" s="19" t="s">
        <v>14</v>
      </c>
      <c r="D41" s="17" t="s">
        <v>61</v>
      </c>
      <c r="E41" s="20">
        <v>580109.49</v>
      </c>
      <c r="F41" s="20">
        <v>2096668.75</v>
      </c>
    </row>
    <row r="42" spans="1:6" x14ac:dyDescent="0.25">
      <c r="A42" s="18">
        <v>255</v>
      </c>
      <c r="B42" s="16"/>
      <c r="C42" s="19" t="s">
        <v>39</v>
      </c>
      <c r="D42" s="17" t="s">
        <v>62</v>
      </c>
      <c r="E42" s="20">
        <v>3469109.8899999987</v>
      </c>
      <c r="F42" s="20">
        <v>3932826.5350000006</v>
      </c>
    </row>
    <row r="43" spans="1:6" x14ac:dyDescent="0.25">
      <c r="A43" s="18">
        <v>257</v>
      </c>
      <c r="B43" s="16"/>
      <c r="C43" s="19" t="s">
        <v>31</v>
      </c>
      <c r="D43" s="17" t="s">
        <v>63</v>
      </c>
      <c r="E43" s="20">
        <v>-5427407.9949999992</v>
      </c>
      <c r="F43" s="20">
        <v>-6009913.6499999994</v>
      </c>
    </row>
    <row r="44" spans="1:6" x14ac:dyDescent="0.25">
      <c r="A44" s="15">
        <v>26</v>
      </c>
      <c r="B44" s="16" t="s">
        <v>32</v>
      </c>
      <c r="C44" s="16" t="s">
        <v>64</v>
      </c>
      <c r="D44" s="17"/>
      <c r="E44" s="2">
        <v>2420122.6300000004</v>
      </c>
      <c r="F44" s="2">
        <v>3375648.05</v>
      </c>
    </row>
    <row r="45" spans="1:6" x14ac:dyDescent="0.25">
      <c r="A45" s="18">
        <v>260</v>
      </c>
      <c r="B45" s="16"/>
      <c r="C45" s="19" t="s">
        <v>7</v>
      </c>
      <c r="D45" s="17" t="s">
        <v>65</v>
      </c>
      <c r="E45" s="20">
        <v>2163100.4750000001</v>
      </c>
      <c r="F45" s="20">
        <v>3439221.1549999998</v>
      </c>
    </row>
    <row r="46" spans="1:6" x14ac:dyDescent="0.25">
      <c r="A46" s="18">
        <v>264</v>
      </c>
      <c r="B46" s="16"/>
      <c r="C46" s="19" t="s">
        <v>14</v>
      </c>
      <c r="D46" s="17" t="s">
        <v>66</v>
      </c>
      <c r="E46" s="20">
        <v>1655220.925</v>
      </c>
      <c r="F46" s="20">
        <v>1798024.1400000001</v>
      </c>
    </row>
    <row r="47" spans="1:6" x14ac:dyDescent="0.25">
      <c r="A47" s="18">
        <v>268</v>
      </c>
      <c r="B47" s="16"/>
      <c r="C47" s="19" t="s">
        <v>30</v>
      </c>
      <c r="D47" s="22" t="s">
        <v>63</v>
      </c>
      <c r="E47" s="20">
        <v>-1398198.77</v>
      </c>
      <c r="F47" s="20">
        <v>-1861597.2449999999</v>
      </c>
    </row>
    <row r="48" spans="1:6" x14ac:dyDescent="0.25">
      <c r="A48" s="15">
        <v>28</v>
      </c>
      <c r="B48" s="16" t="s">
        <v>43</v>
      </c>
      <c r="C48" s="16" t="s">
        <v>68</v>
      </c>
      <c r="D48" s="17"/>
      <c r="E48" s="2">
        <v>245996.16999999993</v>
      </c>
      <c r="F48" s="2">
        <v>375313.22499999998</v>
      </c>
    </row>
    <row r="49" spans="1:9" x14ac:dyDescent="0.25">
      <c r="A49" s="44">
        <v>280</v>
      </c>
      <c r="B49" s="41"/>
      <c r="C49" s="40" t="s">
        <v>7</v>
      </c>
      <c r="D49" s="45" t="s">
        <v>69</v>
      </c>
      <c r="E49" s="46">
        <v>245996.16999999993</v>
      </c>
      <c r="F49" s="46">
        <v>375313.22499999998</v>
      </c>
    </row>
    <row r="50" spans="1:9" x14ac:dyDescent="0.25">
      <c r="A50" s="24"/>
      <c r="B50" s="16"/>
      <c r="C50" s="16"/>
      <c r="D50" s="16"/>
      <c r="E50" s="25"/>
      <c r="F50" s="25"/>
      <c r="H50" s="25"/>
      <c r="I50" s="25"/>
    </row>
    <row r="51" spans="1:9" x14ac:dyDescent="0.25">
      <c r="E51" s="26"/>
      <c r="F51" s="26"/>
    </row>
    <row r="52" spans="1:9" x14ac:dyDescent="0.25">
      <c r="A52" s="10" t="s">
        <v>1</v>
      </c>
      <c r="B52" s="11"/>
      <c r="C52" s="11"/>
      <c r="D52" s="11"/>
      <c r="E52" s="13" t="s">
        <v>147</v>
      </c>
      <c r="F52" s="13" t="s">
        <v>148</v>
      </c>
    </row>
    <row r="53" spans="1:9" x14ac:dyDescent="0.25">
      <c r="A53" s="61" t="s">
        <v>70</v>
      </c>
      <c r="B53" s="62"/>
      <c r="C53" s="62"/>
      <c r="D53" s="62"/>
      <c r="E53" s="1">
        <v>59744788.709999762</v>
      </c>
      <c r="F53" s="1">
        <v>105495867.72</v>
      </c>
    </row>
    <row r="54" spans="1:9" x14ac:dyDescent="0.25">
      <c r="A54" s="14">
        <v>3</v>
      </c>
      <c r="B54" s="63" t="s">
        <v>71</v>
      </c>
      <c r="C54" s="64"/>
      <c r="D54" s="64"/>
      <c r="E54" s="1">
        <v>61640052.379999965</v>
      </c>
      <c r="F54" s="1">
        <v>99800854.290000007</v>
      </c>
    </row>
    <row r="55" spans="1:9" x14ac:dyDescent="0.25">
      <c r="A55" s="15">
        <v>30</v>
      </c>
      <c r="B55" s="16" t="s">
        <v>5</v>
      </c>
      <c r="C55" s="59" t="s">
        <v>72</v>
      </c>
      <c r="D55" s="60"/>
      <c r="E55" s="2">
        <v>13440147.694999997</v>
      </c>
      <c r="F55" s="2">
        <v>270014.20000000292</v>
      </c>
    </row>
    <row r="56" spans="1:9" x14ac:dyDescent="0.25">
      <c r="A56" s="18">
        <v>300</v>
      </c>
      <c r="B56" s="16"/>
      <c r="C56" s="19" t="s">
        <v>7</v>
      </c>
      <c r="D56" s="17" t="s">
        <v>73</v>
      </c>
      <c r="E56" s="20">
        <v>12500931.339999996</v>
      </c>
      <c r="F56" s="20">
        <v>2.5174813345074654E-9</v>
      </c>
    </row>
    <row r="57" spans="1:9" x14ac:dyDescent="0.25">
      <c r="A57" s="18">
        <v>301</v>
      </c>
      <c r="B57" s="16"/>
      <c r="C57" s="19" t="s">
        <v>41</v>
      </c>
      <c r="D57" s="17" t="s">
        <v>74</v>
      </c>
      <c r="E57" s="20">
        <v>209872.80999999997</v>
      </c>
      <c r="F57" s="20">
        <v>0</v>
      </c>
    </row>
    <row r="58" spans="1:9" x14ac:dyDescent="0.25">
      <c r="A58" s="18">
        <v>309</v>
      </c>
      <c r="B58" s="16"/>
      <c r="C58" s="19" t="s">
        <v>76</v>
      </c>
      <c r="D58" s="17" t="s">
        <v>77</v>
      </c>
      <c r="E58" s="20">
        <v>729343.54499999993</v>
      </c>
      <c r="F58" s="20">
        <v>270014.20000000042</v>
      </c>
    </row>
    <row r="59" spans="1:9" x14ac:dyDescent="0.25">
      <c r="A59" s="15">
        <v>32</v>
      </c>
      <c r="B59" s="16" t="s">
        <v>78</v>
      </c>
      <c r="C59" s="27" t="s">
        <v>79</v>
      </c>
      <c r="D59" s="17"/>
      <c r="E59" s="2">
        <v>41836286.210000001</v>
      </c>
      <c r="F59" s="2">
        <v>93781224.400000006</v>
      </c>
    </row>
    <row r="60" spans="1:9" x14ac:dyDescent="0.25">
      <c r="A60" s="18">
        <v>320</v>
      </c>
      <c r="B60" s="16"/>
      <c r="C60" s="19" t="s">
        <v>7</v>
      </c>
      <c r="D60" s="17" t="s">
        <v>80</v>
      </c>
      <c r="E60" s="20">
        <v>1306617.2850000001</v>
      </c>
      <c r="F60" s="20">
        <v>-811254.06499999831</v>
      </c>
    </row>
    <row r="61" spans="1:9" x14ac:dyDescent="0.25">
      <c r="A61" s="18">
        <v>321</v>
      </c>
      <c r="B61" s="16"/>
      <c r="C61" s="19" t="s">
        <v>9</v>
      </c>
      <c r="D61" s="17" t="s">
        <v>81</v>
      </c>
      <c r="E61" s="3">
        <v>39858709</v>
      </c>
      <c r="F61" s="3">
        <v>93769634.5</v>
      </c>
    </row>
    <row r="62" spans="1:9" x14ac:dyDescent="0.25">
      <c r="A62" s="18">
        <v>326</v>
      </c>
      <c r="B62" s="16"/>
      <c r="C62" s="19" t="s">
        <v>13</v>
      </c>
      <c r="D62" s="17" t="s">
        <v>82</v>
      </c>
      <c r="E62" s="3">
        <v>247184.85000000006</v>
      </c>
      <c r="F62" s="3">
        <v>295943.17499999999</v>
      </c>
    </row>
    <row r="63" spans="1:9" x14ac:dyDescent="0.25">
      <c r="A63" s="18">
        <v>329</v>
      </c>
      <c r="B63" s="16"/>
      <c r="C63" s="19" t="s">
        <v>14</v>
      </c>
      <c r="D63" s="17" t="s">
        <v>83</v>
      </c>
      <c r="E63" s="20">
        <v>423775.07500000001</v>
      </c>
      <c r="F63" s="20">
        <v>526900.79000000027</v>
      </c>
    </row>
    <row r="64" spans="1:9" x14ac:dyDescent="0.25">
      <c r="A64" s="15">
        <v>33</v>
      </c>
      <c r="B64" s="16" t="s">
        <v>16</v>
      </c>
      <c r="C64" s="27" t="s">
        <v>84</v>
      </c>
      <c r="D64" s="17"/>
      <c r="E64" s="2">
        <v>3368457.8400000012</v>
      </c>
      <c r="F64" s="2">
        <v>2026563.8799999962</v>
      </c>
    </row>
    <row r="65" spans="1:6" x14ac:dyDescent="0.25">
      <c r="A65" s="18">
        <v>331</v>
      </c>
      <c r="B65" s="16"/>
      <c r="C65" s="19" t="s">
        <v>7</v>
      </c>
      <c r="D65" s="17" t="s">
        <v>85</v>
      </c>
      <c r="E65" s="20">
        <v>-143209.05000000005</v>
      </c>
      <c r="F65" s="20">
        <v>-143209.04999999999</v>
      </c>
    </row>
    <row r="66" spans="1:6" x14ac:dyDescent="0.25">
      <c r="A66" s="18">
        <v>335</v>
      </c>
      <c r="B66" s="16"/>
      <c r="C66" s="19" t="s">
        <v>13</v>
      </c>
      <c r="D66" s="17" t="s">
        <v>86</v>
      </c>
      <c r="E66" s="3">
        <v>395286.28499999992</v>
      </c>
      <c r="F66" s="3">
        <v>1025837.885</v>
      </c>
    </row>
    <row r="67" spans="1:6" x14ac:dyDescent="0.25">
      <c r="A67" s="18">
        <v>339</v>
      </c>
      <c r="B67" s="16"/>
      <c r="C67" s="19" t="s">
        <v>14</v>
      </c>
      <c r="D67" s="17" t="s">
        <v>87</v>
      </c>
      <c r="E67" s="3">
        <v>3116380.6050000014</v>
      </c>
      <c r="F67" s="3">
        <v>1143935.0449999962</v>
      </c>
    </row>
    <row r="68" spans="1:6" x14ac:dyDescent="0.25">
      <c r="A68" s="15">
        <v>34</v>
      </c>
      <c r="B68" s="16" t="s">
        <v>27</v>
      </c>
      <c r="C68" s="27" t="s">
        <v>88</v>
      </c>
      <c r="D68" s="17"/>
      <c r="E68" s="2">
        <v>913700.16999999993</v>
      </c>
      <c r="F68" s="2">
        <v>913700.17000000016</v>
      </c>
    </row>
    <row r="69" spans="1:6" x14ac:dyDescent="0.25">
      <c r="A69" s="18">
        <v>340</v>
      </c>
      <c r="B69" s="16"/>
      <c r="C69" s="27" t="s">
        <v>67</v>
      </c>
      <c r="D69" s="17" t="s">
        <v>89</v>
      </c>
      <c r="E69" s="3">
        <v>913700.16999999993</v>
      </c>
      <c r="F69" s="3">
        <v>913700.17000000016</v>
      </c>
    </row>
    <row r="70" spans="1:6" x14ac:dyDescent="0.25">
      <c r="A70" s="15">
        <v>36</v>
      </c>
      <c r="B70" s="16" t="s">
        <v>40</v>
      </c>
      <c r="C70" s="27" t="s">
        <v>90</v>
      </c>
      <c r="D70" s="17"/>
      <c r="E70" s="2">
        <v>1811312.5099999998</v>
      </c>
      <c r="F70" s="2">
        <v>1561704.2399999991</v>
      </c>
    </row>
    <row r="71" spans="1:6" x14ac:dyDescent="0.25">
      <c r="A71" s="18">
        <v>360</v>
      </c>
      <c r="B71" s="16"/>
      <c r="C71" s="19" t="s">
        <v>7</v>
      </c>
      <c r="D71" s="17" t="s">
        <v>91</v>
      </c>
      <c r="E71" s="20">
        <v>1811312.5099999998</v>
      </c>
      <c r="F71" s="20">
        <v>1561704.2399999991</v>
      </c>
    </row>
    <row r="72" spans="1:6" x14ac:dyDescent="0.25">
      <c r="A72" s="15">
        <v>38</v>
      </c>
      <c r="B72" s="16" t="s">
        <v>47</v>
      </c>
      <c r="C72" s="27" t="s">
        <v>92</v>
      </c>
      <c r="D72" s="17"/>
      <c r="E72" s="2">
        <v>270147.95499999961</v>
      </c>
      <c r="F72" s="2">
        <v>651453.69999999879</v>
      </c>
    </row>
    <row r="73" spans="1:6" x14ac:dyDescent="0.25">
      <c r="A73" s="18">
        <v>381</v>
      </c>
      <c r="B73" s="16"/>
      <c r="C73" s="19" t="s">
        <v>9</v>
      </c>
      <c r="D73" s="17" t="s">
        <v>93</v>
      </c>
      <c r="E73" s="3">
        <v>270147.95499999961</v>
      </c>
      <c r="F73" s="3">
        <v>651453.69999999879</v>
      </c>
    </row>
    <row r="74" spans="1:6" x14ac:dyDescent="0.25">
      <c r="A74" s="15">
        <v>39</v>
      </c>
      <c r="B74" s="16" t="s">
        <v>3</v>
      </c>
      <c r="C74" s="27" t="s">
        <v>94</v>
      </c>
      <c r="D74" s="17"/>
      <c r="E74" s="2">
        <v>0</v>
      </c>
      <c r="F74" s="2">
        <v>596193.69999999774</v>
      </c>
    </row>
    <row r="75" spans="1:6" x14ac:dyDescent="0.25">
      <c r="A75" s="18">
        <v>391</v>
      </c>
      <c r="B75" s="16"/>
      <c r="C75" s="19" t="s">
        <v>7</v>
      </c>
      <c r="D75" s="17" t="s">
        <v>95</v>
      </c>
      <c r="E75" s="3">
        <v>0</v>
      </c>
      <c r="F75" s="3">
        <v>596193.69999999774</v>
      </c>
    </row>
    <row r="76" spans="1:6" x14ac:dyDescent="0.25">
      <c r="A76" s="15">
        <v>4</v>
      </c>
      <c r="B76" s="16" t="s">
        <v>96</v>
      </c>
      <c r="C76" s="24"/>
      <c r="D76" s="17"/>
      <c r="E76" s="21">
        <v>633758.89999999944</v>
      </c>
      <c r="F76" s="21">
        <v>10493281.664999999</v>
      </c>
    </row>
    <row r="77" spans="1:6" x14ac:dyDescent="0.25">
      <c r="A77" s="15">
        <v>40</v>
      </c>
      <c r="B77" s="16" t="s">
        <v>5</v>
      </c>
      <c r="C77" s="27" t="s">
        <v>72</v>
      </c>
      <c r="D77" s="17"/>
      <c r="E77" s="2">
        <v>633758.89999999944</v>
      </c>
      <c r="F77" s="2">
        <v>10493281.664999999</v>
      </c>
    </row>
    <row r="78" spans="1:6" x14ac:dyDescent="0.25">
      <c r="A78" s="18">
        <v>400</v>
      </c>
      <c r="B78" s="16"/>
      <c r="C78" s="19" t="s">
        <v>7</v>
      </c>
      <c r="D78" s="17" t="s">
        <v>73</v>
      </c>
      <c r="E78" s="20">
        <v>487802.89999999944</v>
      </c>
      <c r="F78" s="20">
        <v>9287082.2850000001</v>
      </c>
    </row>
    <row r="79" spans="1:6" x14ac:dyDescent="0.25">
      <c r="A79" s="18">
        <v>401</v>
      </c>
      <c r="B79" s="16"/>
      <c r="C79" s="19" t="s">
        <v>41</v>
      </c>
      <c r="D79" s="17" t="s">
        <v>74</v>
      </c>
      <c r="E79" s="20">
        <v>290499.05</v>
      </c>
      <c r="F79" s="20">
        <v>1659553.0649999999</v>
      </c>
    </row>
    <row r="80" spans="1:6" x14ac:dyDescent="0.25">
      <c r="A80" s="18">
        <v>402</v>
      </c>
      <c r="B80" s="16"/>
      <c r="C80" s="19" t="s">
        <v>42</v>
      </c>
      <c r="D80" s="17" t="s">
        <v>75</v>
      </c>
      <c r="E80" s="20">
        <v>-144543.04999999999</v>
      </c>
      <c r="F80" s="20">
        <v>-453353.68500000006</v>
      </c>
    </row>
    <row r="81" spans="1:10" x14ac:dyDescent="0.25">
      <c r="A81" s="15">
        <v>5</v>
      </c>
      <c r="B81" s="16" t="s">
        <v>97</v>
      </c>
      <c r="C81" s="24"/>
      <c r="D81" s="17"/>
      <c r="E81" s="21">
        <v>-2529022.5700002043</v>
      </c>
      <c r="F81" s="21">
        <v>-4798268.2350000031</v>
      </c>
      <c r="I81" s="56">
        <f>+F90</f>
        <v>-2166703.7100000032</v>
      </c>
      <c r="J81" s="56">
        <f>(F81-E81)-F90</f>
        <v>-102541.95499979565</v>
      </c>
    </row>
    <row r="82" spans="1:10" x14ac:dyDescent="0.25">
      <c r="A82" s="15">
        <v>50</v>
      </c>
      <c r="B82" s="16" t="s">
        <v>5</v>
      </c>
      <c r="C82" s="27" t="s">
        <v>98</v>
      </c>
      <c r="D82" s="17"/>
      <c r="E82" s="2">
        <v>8388176</v>
      </c>
      <c r="F82" s="2">
        <v>8388176</v>
      </c>
    </row>
    <row r="83" spans="1:10" x14ac:dyDescent="0.25">
      <c r="A83" s="18">
        <v>500</v>
      </c>
      <c r="B83" s="16"/>
      <c r="C83" s="19" t="s">
        <v>7</v>
      </c>
      <c r="D83" s="17" t="s">
        <v>99</v>
      </c>
      <c r="E83" s="20">
        <v>8388176</v>
      </c>
      <c r="F83" s="20">
        <v>8388176</v>
      </c>
    </row>
    <row r="84" spans="1:10" x14ac:dyDescent="0.25">
      <c r="A84" s="15">
        <v>52</v>
      </c>
      <c r="B84" s="16" t="s">
        <v>78</v>
      </c>
      <c r="C84" s="27" t="s">
        <v>100</v>
      </c>
      <c r="D84" s="17"/>
      <c r="E84" s="2">
        <v>6542454.8600000003</v>
      </c>
      <c r="F84" s="2">
        <v>6572753.9000000004</v>
      </c>
    </row>
    <row r="85" spans="1:10" x14ac:dyDescent="0.25">
      <c r="A85" s="18">
        <v>522</v>
      </c>
      <c r="B85" s="16"/>
      <c r="C85" s="19" t="s">
        <v>42</v>
      </c>
      <c r="D85" s="17" t="s">
        <v>101</v>
      </c>
      <c r="E85" s="3">
        <v>6470551.29</v>
      </c>
      <c r="F85" s="3">
        <v>6470551.29</v>
      </c>
    </row>
    <row r="86" spans="1:10" x14ac:dyDescent="0.25">
      <c r="A86" s="15">
        <v>54</v>
      </c>
      <c r="B86" s="16"/>
      <c r="C86" s="19" t="s">
        <v>22</v>
      </c>
      <c r="D86" s="17" t="s">
        <v>102</v>
      </c>
      <c r="E86" s="3">
        <v>71903.570000000007</v>
      </c>
      <c r="F86" s="3">
        <v>102202.61</v>
      </c>
    </row>
    <row r="87" spans="1:10" x14ac:dyDescent="0.25">
      <c r="A87" s="18">
        <v>540</v>
      </c>
      <c r="B87" s="16" t="s">
        <v>16</v>
      </c>
      <c r="C87" s="27" t="s">
        <v>103</v>
      </c>
      <c r="D87" s="17"/>
      <c r="E87" s="2">
        <v>0</v>
      </c>
      <c r="F87" s="2">
        <v>0</v>
      </c>
    </row>
    <row r="88" spans="1:10" x14ac:dyDescent="0.25">
      <c r="A88" s="15">
        <v>57</v>
      </c>
      <c r="B88" s="16" t="s">
        <v>27</v>
      </c>
      <c r="C88" s="27" t="s">
        <v>104</v>
      </c>
      <c r="D88" s="17"/>
      <c r="E88" s="29">
        <v>898056.33</v>
      </c>
      <c r="F88" s="29">
        <v>867757.28999999992</v>
      </c>
    </row>
    <row r="89" spans="1:10" x14ac:dyDescent="0.25">
      <c r="A89" s="15">
        <v>58</v>
      </c>
      <c r="B89" s="16" t="s">
        <v>32</v>
      </c>
      <c r="C89" s="27" t="s">
        <v>105</v>
      </c>
      <c r="D89" s="17"/>
      <c r="E89" s="29">
        <v>-12839326.43</v>
      </c>
      <c r="F89" s="29">
        <v>-18460251.715</v>
      </c>
    </row>
    <row r="90" spans="1:10" x14ac:dyDescent="0.25">
      <c r="A90" s="47">
        <v>59</v>
      </c>
      <c r="B90" s="41" t="s">
        <v>40</v>
      </c>
      <c r="C90" s="48" t="s">
        <v>106</v>
      </c>
      <c r="D90" s="45"/>
      <c r="E90" s="49">
        <v>-5518383.330000204</v>
      </c>
      <c r="F90" s="49">
        <v>-2166703.7100000032</v>
      </c>
    </row>
    <row r="91" spans="1:10" x14ac:dyDescent="0.25">
      <c r="A91" s="24"/>
      <c r="B91" s="16"/>
      <c r="C91" s="24"/>
      <c r="D91" s="16"/>
      <c r="E91" s="25"/>
      <c r="F91" s="25"/>
    </row>
    <row r="92" spans="1:10" x14ac:dyDescent="0.25">
      <c r="D92" s="10"/>
      <c r="E92" s="30"/>
      <c r="F92" s="30"/>
    </row>
    <row r="93" spans="1:10" x14ac:dyDescent="0.25">
      <c r="D93" s="10"/>
      <c r="E93" s="30"/>
      <c r="F93" s="30"/>
    </row>
    <row r="94" spans="1:10" x14ac:dyDescent="0.25">
      <c r="E94" s="26"/>
      <c r="F94" s="26"/>
    </row>
    <row r="95" spans="1:10" x14ac:dyDescent="0.25">
      <c r="E95" s="4"/>
      <c r="F95" s="4"/>
    </row>
    <row r="96" spans="1:10" x14ac:dyDescent="0.25">
      <c r="A96" s="31" t="s">
        <v>107</v>
      </c>
      <c r="B96" s="32"/>
      <c r="C96" s="32"/>
      <c r="D96" s="32"/>
      <c r="E96" s="33" t="s">
        <v>0</v>
      </c>
      <c r="F96" s="33" t="s">
        <v>146</v>
      </c>
    </row>
    <row r="97" spans="1:7" x14ac:dyDescent="0.25">
      <c r="A97" s="34">
        <v>60</v>
      </c>
      <c r="B97" s="19"/>
      <c r="C97" s="16" t="s">
        <v>108</v>
      </c>
      <c r="D97" s="16"/>
      <c r="E97" s="5">
        <v>137587261.31999981</v>
      </c>
      <c r="F97" s="5">
        <v>312397646.94500005</v>
      </c>
    </row>
    <row r="98" spans="1:7" x14ac:dyDescent="0.25">
      <c r="A98" s="35">
        <v>600</v>
      </c>
      <c r="B98" s="36" t="s">
        <v>109</v>
      </c>
      <c r="C98" s="17" t="s">
        <v>110</v>
      </c>
      <c r="D98" s="17"/>
      <c r="E98" s="20">
        <v>137587261.31999981</v>
      </c>
      <c r="F98" s="20">
        <v>312397646.94500005</v>
      </c>
    </row>
    <row r="99" spans="1:7" x14ac:dyDescent="0.25">
      <c r="A99" s="37">
        <v>61</v>
      </c>
      <c r="B99" s="19"/>
      <c r="C99" s="16" t="s">
        <v>113</v>
      </c>
      <c r="D99" s="16"/>
      <c r="E99" s="5">
        <v>-19113073.085000001</v>
      </c>
      <c r="F99" s="5">
        <v>-45921725.855000004</v>
      </c>
    </row>
    <row r="100" spans="1:7" x14ac:dyDescent="0.25">
      <c r="A100" s="35">
        <v>610</v>
      </c>
      <c r="B100" s="36" t="s">
        <v>109</v>
      </c>
      <c r="C100" s="17" t="s">
        <v>114</v>
      </c>
      <c r="D100" s="17"/>
      <c r="E100" s="6">
        <v>-949466.01500000374</v>
      </c>
      <c r="F100" s="6">
        <v>-1541527.2150000003</v>
      </c>
    </row>
    <row r="101" spans="1:7" x14ac:dyDescent="0.25">
      <c r="A101" s="35">
        <v>611</v>
      </c>
      <c r="B101" s="36" t="s">
        <v>111</v>
      </c>
      <c r="C101" s="17" t="s">
        <v>115</v>
      </c>
      <c r="D101" s="17"/>
      <c r="E101" s="20">
        <v>-16879364.934999999</v>
      </c>
      <c r="F101" s="20">
        <v>-42985098.450000003</v>
      </c>
    </row>
    <row r="102" spans="1:7" x14ac:dyDescent="0.25">
      <c r="A102" s="35">
        <v>612</v>
      </c>
      <c r="B102" s="36" t="s">
        <v>112</v>
      </c>
      <c r="C102" s="17" t="s">
        <v>116</v>
      </c>
      <c r="D102" s="17"/>
      <c r="E102" s="20">
        <v>-1284242.1349999998</v>
      </c>
      <c r="F102" s="20">
        <v>-1395100.19</v>
      </c>
    </row>
    <row r="103" spans="1:7" x14ac:dyDescent="0.25">
      <c r="A103" s="37"/>
      <c r="B103" s="19"/>
      <c r="C103" s="16" t="s">
        <v>117</v>
      </c>
      <c r="D103" s="16"/>
      <c r="E103" s="7">
        <v>118474188.23499981</v>
      </c>
      <c r="F103" s="7">
        <v>266475921.09000003</v>
      </c>
    </row>
    <row r="104" spans="1:7" x14ac:dyDescent="0.25">
      <c r="A104" s="37">
        <v>62</v>
      </c>
      <c r="B104" s="19"/>
      <c r="C104" s="27" t="s">
        <v>118</v>
      </c>
      <c r="D104" s="38"/>
      <c r="E104" s="5">
        <v>-107088308.035</v>
      </c>
      <c r="F104" s="5">
        <v>-242846141.67499998</v>
      </c>
      <c r="G104" s="58">
        <f>+F104-E104</f>
        <v>-135757833.63999999</v>
      </c>
    </row>
    <row r="105" spans="1:7" x14ac:dyDescent="0.25">
      <c r="A105" s="35">
        <v>620</v>
      </c>
      <c r="B105" s="36" t="s">
        <v>109</v>
      </c>
      <c r="C105" s="17" t="s">
        <v>119</v>
      </c>
      <c r="D105" s="17"/>
      <c r="E105" s="20">
        <v>-107088308.035</v>
      </c>
      <c r="F105" s="20">
        <v>-242846141.67499998</v>
      </c>
    </row>
    <row r="106" spans="1:7" x14ac:dyDescent="0.25">
      <c r="A106" s="37"/>
      <c r="B106" s="19"/>
      <c r="C106" s="16" t="s">
        <v>121</v>
      </c>
      <c r="D106" s="16"/>
      <c r="E106" s="5">
        <v>11385880.199999809</v>
      </c>
      <c r="F106" s="5">
        <v>23629779.415000051</v>
      </c>
    </row>
    <row r="107" spans="1:7" x14ac:dyDescent="0.25">
      <c r="A107" s="37">
        <v>63</v>
      </c>
      <c r="B107" s="19"/>
      <c r="C107" s="16" t="s">
        <v>122</v>
      </c>
      <c r="D107" s="16"/>
      <c r="E107" s="5">
        <v>-11464714.074999999</v>
      </c>
      <c r="F107" s="5">
        <v>-20512214.774999999</v>
      </c>
      <c r="G107" s="58">
        <f>+F107-E107</f>
        <v>-9047500.6999999993</v>
      </c>
    </row>
    <row r="108" spans="1:7" x14ac:dyDescent="0.25">
      <c r="A108" s="35">
        <v>631</v>
      </c>
      <c r="B108" s="36" t="s">
        <v>111</v>
      </c>
      <c r="C108" s="28" t="s">
        <v>123</v>
      </c>
      <c r="D108" s="28"/>
      <c r="E108" s="6">
        <v>-7535120.0399999991</v>
      </c>
      <c r="F108" s="6">
        <v>-14083644.529999999</v>
      </c>
    </row>
    <row r="109" spans="1:7" x14ac:dyDescent="0.25">
      <c r="A109" s="35">
        <v>632</v>
      </c>
      <c r="B109" s="36" t="s">
        <v>112</v>
      </c>
      <c r="C109" s="17" t="s">
        <v>124</v>
      </c>
      <c r="D109" s="17"/>
      <c r="E109" s="20">
        <v>-3929594.0349999992</v>
      </c>
      <c r="F109" s="20">
        <v>-6428570.2449999992</v>
      </c>
    </row>
    <row r="110" spans="1:7" x14ac:dyDescent="0.25">
      <c r="A110" s="37"/>
      <c r="B110" s="19"/>
      <c r="C110" s="16" t="s">
        <v>125</v>
      </c>
      <c r="D110" s="16"/>
      <c r="E110" s="5">
        <v>-78833.87500018999</v>
      </c>
      <c r="F110" s="5">
        <v>3117564.6400000528</v>
      </c>
    </row>
    <row r="111" spans="1:7" x14ac:dyDescent="0.25">
      <c r="A111" s="37">
        <v>64</v>
      </c>
      <c r="B111" s="19"/>
      <c r="C111" s="16" t="s">
        <v>126</v>
      </c>
      <c r="D111" s="16"/>
      <c r="E111" s="5">
        <v>1428828.1300000001</v>
      </c>
      <c r="F111" s="5">
        <v>1422337.1950000001</v>
      </c>
    </row>
    <row r="112" spans="1:7" x14ac:dyDescent="0.25">
      <c r="A112" s="35">
        <v>649</v>
      </c>
      <c r="B112" s="36" t="s">
        <v>127</v>
      </c>
      <c r="C112" s="17" t="s">
        <v>128</v>
      </c>
      <c r="D112" s="17"/>
      <c r="E112" s="6">
        <v>1428828.1300000001</v>
      </c>
      <c r="F112" s="6">
        <v>1422337.1950000001</v>
      </c>
    </row>
    <row r="113" spans="1:6" x14ac:dyDescent="0.25">
      <c r="A113" s="37">
        <v>65</v>
      </c>
      <c r="B113" s="19"/>
      <c r="C113" s="16" t="s">
        <v>129</v>
      </c>
      <c r="D113" s="16"/>
      <c r="E113" s="5">
        <v>-3159086.9</v>
      </c>
      <c r="F113" s="5">
        <v>-2079600.06</v>
      </c>
    </row>
    <row r="114" spans="1:6" x14ac:dyDescent="0.25">
      <c r="A114" s="35">
        <v>656</v>
      </c>
      <c r="B114" s="36" t="s">
        <v>120</v>
      </c>
      <c r="C114" s="17" t="s">
        <v>130</v>
      </c>
      <c r="D114" s="17"/>
      <c r="E114" s="6">
        <v>-1980423.6</v>
      </c>
      <c r="F114" s="6">
        <v>-769327.07499999984</v>
      </c>
    </row>
    <row r="115" spans="1:6" x14ac:dyDescent="0.25">
      <c r="A115" s="35">
        <v>659</v>
      </c>
      <c r="B115" s="36" t="s">
        <v>131</v>
      </c>
      <c r="C115" s="17" t="s">
        <v>132</v>
      </c>
      <c r="D115" s="17"/>
      <c r="E115" s="6">
        <v>-1178663.2999999998</v>
      </c>
      <c r="F115" s="6">
        <v>-1310272.9850000003</v>
      </c>
    </row>
    <row r="116" spans="1:6" x14ac:dyDescent="0.25">
      <c r="A116" s="37">
        <v>66</v>
      </c>
      <c r="B116" s="19"/>
      <c r="C116" s="16" t="s">
        <v>133</v>
      </c>
      <c r="D116" s="16"/>
      <c r="E116" s="5">
        <v>-3680936.9199999995</v>
      </c>
      <c r="F116" s="5">
        <v>-4584742.9550000001</v>
      </c>
    </row>
    <row r="117" spans="1:6" x14ac:dyDescent="0.25">
      <c r="A117" s="35">
        <v>660</v>
      </c>
      <c r="B117" s="36" t="s">
        <v>109</v>
      </c>
      <c r="C117" s="17" t="s">
        <v>134</v>
      </c>
      <c r="D117" s="17"/>
      <c r="E117" s="20">
        <v>-3680936.9199999995</v>
      </c>
      <c r="F117" s="20">
        <v>-4584742.9550000001</v>
      </c>
    </row>
    <row r="118" spans="1:6" x14ac:dyDescent="0.25">
      <c r="A118" s="37"/>
      <c r="B118" s="19"/>
      <c r="C118" s="16" t="s">
        <v>135</v>
      </c>
      <c r="D118" s="16"/>
      <c r="E118" s="5">
        <v>-5490029.5650001895</v>
      </c>
      <c r="F118" s="5">
        <v>-2124441.1799999471</v>
      </c>
    </row>
    <row r="119" spans="1:6" x14ac:dyDescent="0.25">
      <c r="A119" s="37">
        <v>67</v>
      </c>
      <c r="B119" s="19"/>
      <c r="C119" s="16" t="s">
        <v>136</v>
      </c>
      <c r="D119" s="16"/>
      <c r="E119" s="5">
        <v>0</v>
      </c>
      <c r="F119" s="5">
        <v>0</v>
      </c>
    </row>
    <row r="120" spans="1:6" x14ac:dyDescent="0.25">
      <c r="A120" s="37">
        <v>68</v>
      </c>
      <c r="B120" s="19"/>
      <c r="C120" s="16" t="s">
        <v>137</v>
      </c>
      <c r="D120" s="16"/>
      <c r="E120" s="5">
        <v>-28353.764999999996</v>
      </c>
      <c r="F120" s="5">
        <v>-42262.530000000006</v>
      </c>
    </row>
    <row r="121" spans="1:6" x14ac:dyDescent="0.25">
      <c r="A121" s="35">
        <v>689</v>
      </c>
      <c r="B121" s="36" t="s">
        <v>112</v>
      </c>
      <c r="C121" s="17" t="s">
        <v>138</v>
      </c>
      <c r="D121" s="17"/>
      <c r="E121" s="20">
        <v>-28353.764999999996</v>
      </c>
      <c r="F121" s="20">
        <v>-42262.530000000006</v>
      </c>
    </row>
    <row r="122" spans="1:6" x14ac:dyDescent="0.25">
      <c r="A122" s="37"/>
      <c r="B122" s="19"/>
      <c r="C122" s="16" t="s">
        <v>139</v>
      </c>
      <c r="D122" s="16"/>
      <c r="E122" s="5">
        <v>-5518383.3300001891</v>
      </c>
      <c r="F122" s="5">
        <v>-2166703.7099999469</v>
      </c>
    </row>
    <row r="123" spans="1:6" x14ac:dyDescent="0.25">
      <c r="A123" s="39"/>
      <c r="B123" s="40"/>
      <c r="C123" s="41" t="s">
        <v>140</v>
      </c>
      <c r="D123" s="41"/>
      <c r="E123" s="8">
        <v>0</v>
      </c>
      <c r="F123" s="8">
        <v>0</v>
      </c>
    </row>
    <row r="124" spans="1:6" ht="15.75" thickBot="1" x14ac:dyDescent="0.3">
      <c r="A124" s="42"/>
      <c r="B124" s="43"/>
      <c r="C124" s="23" t="s">
        <v>141</v>
      </c>
      <c r="D124" s="23"/>
      <c r="E124" s="9">
        <v>-5518383.3300001891</v>
      </c>
      <c r="F124" s="9">
        <v>-2166703.7099999469</v>
      </c>
    </row>
    <row r="125" spans="1:6" x14ac:dyDescent="0.25">
      <c r="E125" s="26"/>
      <c r="F125" s="26"/>
    </row>
    <row r="126" spans="1:6" x14ac:dyDescent="0.25">
      <c r="E126" s="13" t="s">
        <v>147</v>
      </c>
      <c r="F126" s="13" t="s">
        <v>148</v>
      </c>
    </row>
    <row r="127" spans="1:6" x14ac:dyDescent="0.25">
      <c r="D127" s="12" t="s">
        <v>149</v>
      </c>
      <c r="E127" s="26">
        <f>SUM(E12:E13,E8,E10)-E69-E73</f>
        <v>28536128.88500008</v>
      </c>
      <c r="F127" s="26">
        <f>SUM(F12:F13,F8,F10)-F69-F73</f>
        <v>40314011.114999823</v>
      </c>
    </row>
    <row r="128" spans="1:6" x14ac:dyDescent="0.25">
      <c r="D128" s="12" t="s">
        <v>150</v>
      </c>
      <c r="E128" s="26">
        <f>SUM(E20:E24)</f>
        <v>11916044.329999994</v>
      </c>
      <c r="F128" s="26">
        <f>SUM(F20:F24)</f>
        <v>29050149.395000003</v>
      </c>
    </row>
    <row r="129" spans="4:6" x14ac:dyDescent="0.25">
      <c r="D129" s="12" t="s">
        <v>151</v>
      </c>
      <c r="E129" s="26">
        <f>SUM(E60:E61,E63,E58)-E26-E27-E49</f>
        <v>42039917.814999998</v>
      </c>
      <c r="F129" s="26">
        <f>SUM(F60:F61,F63,F58)-F26-F27-F49</f>
        <v>93307807.830000013</v>
      </c>
    </row>
    <row r="130" spans="4:6" x14ac:dyDescent="0.25">
      <c r="E130" s="50"/>
      <c r="F130" s="50"/>
    </row>
    <row r="132" spans="4:6" x14ac:dyDescent="0.25">
      <c r="E132" s="13" t="s">
        <v>147</v>
      </c>
      <c r="F132" s="13" t="s">
        <v>148</v>
      </c>
    </row>
    <row r="133" spans="4:6" x14ac:dyDescent="0.25">
      <c r="D133" s="12" t="s">
        <v>173</v>
      </c>
      <c r="E133" s="56">
        <f>+E127/1.2</f>
        <v>23780107.404166736</v>
      </c>
      <c r="F133" s="56">
        <f>+F127/1.2</f>
        <v>33595009.262499854</v>
      </c>
    </row>
    <row r="134" spans="4:6" x14ac:dyDescent="0.25">
      <c r="D134" s="12" t="s">
        <v>150</v>
      </c>
      <c r="E134" s="56">
        <f>+E128</f>
        <v>11916044.329999994</v>
      </c>
      <c r="F134" s="56">
        <f>+F128</f>
        <v>29050149.395000003</v>
      </c>
    </row>
    <row r="135" spans="4:6" x14ac:dyDescent="0.25">
      <c r="D135" s="12" t="s">
        <v>174</v>
      </c>
      <c r="E135" s="56">
        <f>+E129/1.2</f>
        <v>35033264.845833331</v>
      </c>
      <c r="F135" s="56">
        <f>+F129/1.2</f>
        <v>77756506.525000021</v>
      </c>
    </row>
    <row r="136" spans="4:6" x14ac:dyDescent="0.25">
      <c r="D136" s="10" t="s">
        <v>142</v>
      </c>
      <c r="E136" s="50">
        <f>E133+E134-E135</f>
        <v>662886.88833339512</v>
      </c>
      <c r="F136" s="50">
        <f>F133+F134-F135</f>
        <v>-15111347.867500164</v>
      </c>
    </row>
    <row r="139" spans="4:6" x14ac:dyDescent="0.25">
      <c r="D139" s="12" t="s">
        <v>175</v>
      </c>
      <c r="F139" s="26">
        <f>AVERAGE(E133:F133)</f>
        <v>28687558.333333295</v>
      </c>
    </row>
    <row r="140" spans="4:6" x14ac:dyDescent="0.25">
      <c r="D140" s="12" t="s">
        <v>177</v>
      </c>
      <c r="F140" s="26">
        <f>AVERAGE(E134:F134)</f>
        <v>20483096.862499997</v>
      </c>
    </row>
    <row r="141" spans="4:6" x14ac:dyDescent="0.25">
      <c r="D141" s="12" t="s">
        <v>176</v>
      </c>
      <c r="F141" s="26">
        <f>AVERAGE(E135:F135)</f>
        <v>56394885.685416676</v>
      </c>
    </row>
    <row r="145" spans="4:6" x14ac:dyDescent="0.25">
      <c r="D145" s="12" t="s">
        <v>143</v>
      </c>
      <c r="F145" s="51">
        <f>+F103/F139</f>
        <v>9.2889021084924579</v>
      </c>
    </row>
    <row r="146" spans="4:6" x14ac:dyDescent="0.25">
      <c r="D146" s="12" t="s">
        <v>144</v>
      </c>
      <c r="F146" s="51">
        <f>-F104/F140</f>
        <v>11.855928979157314</v>
      </c>
    </row>
    <row r="147" spans="4:6" x14ac:dyDescent="0.25">
      <c r="D147" s="12" t="s">
        <v>145</v>
      </c>
      <c r="F147" s="51">
        <f>-SUM(F104,F107)/F141</f>
        <v>4.6698978683824626</v>
      </c>
    </row>
    <row r="149" spans="4:6" x14ac:dyDescent="0.25">
      <c r="D149" s="12" t="s">
        <v>152</v>
      </c>
      <c r="F149" s="51">
        <f>365/F145</f>
        <v>39.294202451148195</v>
      </c>
    </row>
    <row r="150" spans="4:6" x14ac:dyDescent="0.25">
      <c r="D150" s="12" t="s">
        <v>153</v>
      </c>
      <c r="F150" s="51">
        <f>365/F146</f>
        <v>30.786284283725792</v>
      </c>
    </row>
    <row r="151" spans="4:6" x14ac:dyDescent="0.25">
      <c r="D151" s="12" t="s">
        <v>154</v>
      </c>
      <c r="F151" s="51">
        <f>365/F147</f>
        <v>78.160167585512312</v>
      </c>
    </row>
  </sheetData>
  <mergeCells count="6">
    <mergeCell ref="C55:D55"/>
    <mergeCell ref="A4:D4"/>
    <mergeCell ref="B5:D5"/>
    <mergeCell ref="C6:D6"/>
    <mergeCell ref="A53:D53"/>
    <mergeCell ref="B54:D54"/>
  </mergeCells>
  <conditionalFormatting sqref="E124:F124">
    <cfRule type="expression" dxfId="0" priority="2" stopIfTrue="1">
      <formula>#REF!=1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B_GT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Kenan Çilman</dc:creator>
  <cp:lastModifiedBy>Kenan Çilman</cp:lastModifiedBy>
  <dcterms:created xsi:type="dcterms:W3CDTF">2025-06-03T08:38:15Z</dcterms:created>
  <dcterms:modified xsi:type="dcterms:W3CDTF">2025-06-11T09:44:30Z</dcterms:modified>
</cp:coreProperties>
</file>