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ml.chartshapes+xml"/>
  <Override PartName="/xl/drawings/drawing12.xml" ContentType="application/vnd.openxmlformats-officedocument.drawing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130" yWindow="30" windowWidth="7260" windowHeight="7860" firstSheet="11" activeTab="11"/>
  </bookViews>
  <sheets>
    <sheet name="LP down (2)" sheetId="7" state="hidden" r:id="rId1"/>
    <sheet name="Waterfall Baseline Achieve" sheetId="14" state="hidden" r:id="rId2"/>
    <sheet name="Waterfall Achieve" sheetId="8" state="hidden" r:id="rId3"/>
    <sheet name="Waterfall GC" sheetId="9" state="hidden" r:id="rId4"/>
    <sheet name="Waterfall Baseline UHT" sheetId="16" state="hidden" r:id="rId5"/>
    <sheet name="Waterfall UHT" sheetId="10" state="hidden" r:id="rId6"/>
    <sheet name="GC Graph" sheetId="11" state="hidden" r:id="rId7"/>
    <sheet name="UHT Graph" sheetId="12" state="hidden" r:id="rId8"/>
    <sheet name="Achieve Graph" sheetId="13" state="hidden" r:id="rId9"/>
    <sheet name="Achieve base graph" sheetId="15" state="hidden" r:id="rId10"/>
    <sheet name="Waterfall GC (2)" sheetId="17" state="hidden" r:id="rId11"/>
    <sheet name="Cur. Variables Chart" sheetId="35" r:id="rId12"/>
    <sheet name="Visualize Product Sales - Data" sheetId="39" r:id="rId13"/>
  </sheets>
  <definedNames>
    <definedName name="_xlnm._FilterDatabase" localSheetId="4" hidden="1">'Waterfall Baseline UHT'!$A$4:$R$22</definedName>
    <definedName name="_xlnm._FilterDatabase" localSheetId="3" hidden="1">'Waterfall GC'!$A$4:$R$22</definedName>
    <definedName name="_xlnm._FilterDatabase" localSheetId="10" hidden="1">'Waterfall GC (2)'!$A$4:$R$22</definedName>
    <definedName name="_xlnm._FilterDatabase" localSheetId="5" hidden="1">'Waterfall UHT'!$E$4:$V$22</definedName>
  </definedNames>
  <calcPr calcId="125725"/>
</workbook>
</file>

<file path=xl/calcChain.xml><?xml version="1.0" encoding="utf-8"?>
<calcChain xmlns="http://schemas.openxmlformats.org/spreadsheetml/2006/main">
  <c r="D61" i="35"/>
  <c r="D56"/>
  <c r="D57"/>
  <c r="D54"/>
  <c r="B50"/>
  <c r="F50" s="1"/>
  <c r="B52"/>
  <c r="D64" s="1"/>
  <c r="B48"/>
  <c r="E48" s="1"/>
  <c r="E44"/>
  <c r="F44"/>
  <c r="G44"/>
  <c r="H44"/>
  <c r="I44"/>
  <c r="E56"/>
  <c r="F56"/>
  <c r="G56"/>
  <c r="H56"/>
  <c r="E45"/>
  <c r="F45"/>
  <c r="G45"/>
  <c r="H45"/>
  <c r="I45"/>
  <c r="E57"/>
  <c r="F57"/>
  <c r="G57"/>
  <c r="H57"/>
  <c r="H48"/>
  <c r="F60"/>
  <c r="E49"/>
  <c r="F49"/>
  <c r="G49"/>
  <c r="H49"/>
  <c r="I49"/>
  <c r="E61"/>
  <c r="F61"/>
  <c r="G61"/>
  <c r="H61"/>
  <c r="E50"/>
  <c r="G62"/>
  <c r="H52"/>
  <c r="E64"/>
  <c r="G64"/>
  <c r="D52"/>
  <c r="D49"/>
  <c r="D45"/>
  <c r="D44"/>
  <c r="B46"/>
  <c r="F46" s="1"/>
  <c r="B43"/>
  <c r="F43" s="1"/>
  <c r="X16" i="39"/>
  <c r="W16"/>
  <c r="V16"/>
  <c r="U16"/>
  <c r="X12"/>
  <c r="W12"/>
  <c r="V12"/>
  <c r="U12"/>
  <c r="X8"/>
  <c r="W8"/>
  <c r="V8"/>
  <c r="U8"/>
  <c r="I56" i="35"/>
  <c r="I57"/>
  <c r="I58"/>
  <c r="I59"/>
  <c r="I60"/>
  <c r="I61"/>
  <c r="I62"/>
  <c r="I63"/>
  <c r="I64"/>
  <c r="E54"/>
  <c r="F54"/>
  <c r="G54"/>
  <c r="H54"/>
  <c r="I54"/>
  <c r="E42"/>
  <c r="F42"/>
  <c r="G42"/>
  <c r="H42"/>
  <c r="I42"/>
  <c r="D42"/>
  <c r="E41"/>
  <c r="F41"/>
  <c r="G41"/>
  <c r="H41"/>
  <c r="D41"/>
  <c r="C52"/>
  <c r="C64" s="1"/>
  <c r="C44"/>
  <c r="C56" s="1"/>
  <c r="C45"/>
  <c r="C57" s="1"/>
  <c r="C48"/>
  <c r="C60" s="1"/>
  <c r="C49"/>
  <c r="C61" s="1"/>
  <c r="C42"/>
  <c r="C54" s="1"/>
  <c r="R15" i="39"/>
  <c r="Q15"/>
  <c r="X15" s="1"/>
  <c r="P15"/>
  <c r="O15"/>
  <c r="V15" s="1"/>
  <c r="N15"/>
  <c r="H15"/>
  <c r="R14"/>
  <c r="X14" s="1"/>
  <c r="Q14"/>
  <c r="P14"/>
  <c r="W14" s="1"/>
  <c r="O14"/>
  <c r="N14"/>
  <c r="U14" s="1"/>
  <c r="H14"/>
  <c r="R13"/>
  <c r="R16" s="1"/>
  <c r="Q13"/>
  <c r="X13" s="1"/>
  <c r="P13"/>
  <c r="P16" s="1"/>
  <c r="O13"/>
  <c r="V13" s="1"/>
  <c r="N13"/>
  <c r="N16" s="1"/>
  <c r="H13"/>
  <c r="R11"/>
  <c r="Q11"/>
  <c r="X11" s="1"/>
  <c r="P11"/>
  <c r="O11"/>
  <c r="V11" s="1"/>
  <c r="N11"/>
  <c r="H11"/>
  <c r="R10"/>
  <c r="X10" s="1"/>
  <c r="Q10"/>
  <c r="P10"/>
  <c r="W10" s="1"/>
  <c r="O10"/>
  <c r="N10"/>
  <c r="U10" s="1"/>
  <c r="H10"/>
  <c r="R9"/>
  <c r="R12" s="1"/>
  <c r="Q9"/>
  <c r="X9" s="1"/>
  <c r="P9"/>
  <c r="P12" s="1"/>
  <c r="O9"/>
  <c r="V9" s="1"/>
  <c r="N9"/>
  <c r="N12" s="1"/>
  <c r="H9"/>
  <c r="G17"/>
  <c r="F17"/>
  <c r="E17"/>
  <c r="D17"/>
  <c r="C17"/>
  <c r="R7"/>
  <c r="Q7"/>
  <c r="X7" s="1"/>
  <c r="P7"/>
  <c r="O7"/>
  <c r="V7" s="1"/>
  <c r="N7"/>
  <c r="H7"/>
  <c r="R6"/>
  <c r="Q6"/>
  <c r="P6"/>
  <c r="O6"/>
  <c r="N6"/>
  <c r="H6"/>
  <c r="Q5"/>
  <c r="W5" s="1"/>
  <c r="O5"/>
  <c r="U5" s="1"/>
  <c r="M5"/>
  <c r="R5" s="1"/>
  <c r="X5" s="1"/>
  <c r="L5"/>
  <c r="K5"/>
  <c r="P5" s="1"/>
  <c r="V5" s="1"/>
  <c r="J5"/>
  <c r="I5"/>
  <c r="N5" s="1"/>
  <c r="T5" s="1"/>
  <c r="F52" i="35" l="1"/>
  <c r="C43"/>
  <c r="C55" s="1"/>
  <c r="H64"/>
  <c r="F64"/>
  <c r="I52"/>
  <c r="G52"/>
  <c r="E52"/>
  <c r="D60"/>
  <c r="D62"/>
  <c r="I50"/>
  <c r="D58"/>
  <c r="D55"/>
  <c r="D48"/>
  <c r="E62"/>
  <c r="G50"/>
  <c r="H60"/>
  <c r="F48"/>
  <c r="C46"/>
  <c r="C58" s="1"/>
  <c r="B51"/>
  <c r="F63" s="1"/>
  <c r="G60"/>
  <c r="E60"/>
  <c r="I48"/>
  <c r="G48"/>
  <c r="C50"/>
  <c r="C62" s="1"/>
  <c r="D50"/>
  <c r="H62"/>
  <c r="F62"/>
  <c r="H50"/>
  <c r="D46"/>
  <c r="B47"/>
  <c r="G47" s="1"/>
  <c r="G58"/>
  <c r="E58"/>
  <c r="I46"/>
  <c r="G46"/>
  <c r="E46"/>
  <c r="H58"/>
  <c r="F58"/>
  <c r="H46"/>
  <c r="G55"/>
  <c r="E55"/>
  <c r="I43"/>
  <c r="G43"/>
  <c r="E43"/>
  <c r="H55"/>
  <c r="F55"/>
  <c r="H43"/>
  <c r="I55"/>
  <c r="D43"/>
  <c r="S6" i="39"/>
  <c r="V6"/>
  <c r="X6"/>
  <c r="X17" s="1"/>
  <c r="U7"/>
  <c r="W7"/>
  <c r="O8"/>
  <c r="O17" s="1"/>
  <c r="Q8"/>
  <c r="Q17" s="1"/>
  <c r="U9"/>
  <c r="W9"/>
  <c r="S10"/>
  <c r="V10"/>
  <c r="U11"/>
  <c r="W11"/>
  <c r="O12"/>
  <c r="Q12"/>
  <c r="U13"/>
  <c r="W13"/>
  <c r="S14"/>
  <c r="V14"/>
  <c r="U15"/>
  <c r="W15"/>
  <c r="O16"/>
  <c r="Q16"/>
  <c r="H17"/>
  <c r="U6"/>
  <c r="U17" s="1"/>
  <c r="W6"/>
  <c r="S7"/>
  <c r="N8"/>
  <c r="N17" s="1"/>
  <c r="P8"/>
  <c r="P17" s="1"/>
  <c r="R8"/>
  <c r="R17" s="1"/>
  <c r="S9"/>
  <c r="S12" s="1"/>
  <c r="S11"/>
  <c r="S13"/>
  <c r="S16" s="1"/>
  <c r="S15"/>
  <c r="H51" i="35" l="1"/>
  <c r="H63"/>
  <c r="D63"/>
  <c r="G59"/>
  <c r="D59"/>
  <c r="E59"/>
  <c r="I47"/>
  <c r="F51"/>
  <c r="E51"/>
  <c r="I51"/>
  <c r="G63"/>
  <c r="D51"/>
  <c r="G51"/>
  <c r="E63"/>
  <c r="C51"/>
  <c r="C63" s="1"/>
  <c r="E47"/>
  <c r="H47"/>
  <c r="F59"/>
  <c r="D47"/>
  <c r="F47"/>
  <c r="H59"/>
  <c r="C47"/>
  <c r="C59" s="1"/>
  <c r="W17" i="39"/>
  <c r="V17"/>
  <c r="S8"/>
  <c r="S17" s="1"/>
  <c r="F5" i="17" l="1"/>
  <c r="F6" s="1"/>
  <c r="C6"/>
  <c r="C7" s="1"/>
  <c r="D19"/>
  <c r="V21"/>
  <c r="V22" s="1"/>
  <c r="C32" i="15"/>
  <c r="C32" i="13"/>
  <c r="C32" i="12"/>
  <c r="C32" i="11"/>
  <c r="J5" i="10"/>
  <c r="G6"/>
  <c r="G7" s="1"/>
  <c r="J6"/>
  <c r="K6"/>
  <c r="K7" s="1"/>
  <c r="A8"/>
  <c r="Z21"/>
  <c r="Z22" s="1"/>
  <c r="F5" i="16"/>
  <c r="C6"/>
  <c r="C7" s="1"/>
  <c r="F6"/>
  <c r="G6"/>
  <c r="G7" s="1"/>
  <c r="V21"/>
  <c r="V22" s="1"/>
  <c r="F5" i="9"/>
  <c r="F6" s="1"/>
  <c r="C6"/>
  <c r="G6" s="1"/>
  <c r="G7" s="1"/>
  <c r="C7"/>
  <c r="C8" s="1"/>
  <c r="V21"/>
  <c r="V22"/>
  <c r="F5" i="8"/>
  <c r="F6" s="1"/>
  <c r="G6"/>
  <c r="G7" s="1"/>
  <c r="H7"/>
  <c r="H8" s="1"/>
  <c r="I8"/>
  <c r="I9" s="1"/>
  <c r="C9"/>
  <c r="D9" s="1"/>
  <c r="J9"/>
  <c r="J10" s="1"/>
  <c r="F5" i="14"/>
  <c r="F6" s="1"/>
  <c r="D6"/>
  <c r="C6" s="1"/>
  <c r="D7"/>
  <c r="C15" i="7"/>
  <c r="J15" s="1"/>
  <c r="J16"/>
  <c r="J17"/>
  <c r="D22"/>
  <c r="D29" s="1"/>
  <c r="E29"/>
  <c r="F29"/>
  <c r="G8" i="10" l="1"/>
  <c r="L7"/>
  <c r="L8" s="1"/>
  <c r="C8" i="17"/>
  <c r="H7"/>
  <c r="H8" s="1"/>
  <c r="G6" i="14"/>
  <c r="G7" s="1"/>
  <c r="C7"/>
  <c r="C8" i="16"/>
  <c r="H7"/>
  <c r="H8" s="1"/>
  <c r="G6" i="17"/>
  <c r="G7" s="1"/>
  <c r="I8" i="9"/>
  <c r="I9" s="1"/>
  <c r="C9"/>
  <c r="H7"/>
  <c r="H8" s="1"/>
  <c r="I8" i="16" l="1"/>
  <c r="I9" s="1"/>
  <c r="C9"/>
  <c r="I8" i="17"/>
  <c r="I9" s="1"/>
  <c r="C9"/>
  <c r="G9" i="10"/>
  <c r="M8"/>
  <c r="M9" s="1"/>
  <c r="H7" i="14"/>
  <c r="H8" s="1"/>
  <c r="C8"/>
  <c r="J9" i="9"/>
  <c r="J10" s="1"/>
  <c r="C10"/>
  <c r="D9" i="14" l="1"/>
  <c r="I8"/>
  <c r="I9" s="1"/>
  <c r="C10" i="17"/>
  <c r="J9"/>
  <c r="J10" s="1"/>
  <c r="C10" i="16"/>
  <c r="J9"/>
  <c r="J10" s="1"/>
  <c r="N9" i="10"/>
  <c r="N10" s="1"/>
  <c r="G10"/>
  <c r="C11" i="9"/>
  <c r="K10"/>
  <c r="K11" s="1"/>
  <c r="G11" i="10" l="1"/>
  <c r="O10"/>
  <c r="O11" s="1"/>
  <c r="K10" i="16"/>
  <c r="K11" s="1"/>
  <c r="C11"/>
  <c r="C11" i="17"/>
  <c r="K10"/>
  <c r="K11" s="1"/>
  <c r="C12" i="9"/>
  <c r="L11"/>
  <c r="L12" s="1"/>
  <c r="P11" i="10" l="1"/>
  <c r="P12" s="1"/>
  <c r="G12"/>
  <c r="D13" i="16"/>
  <c r="D12"/>
  <c r="C12" s="1"/>
  <c r="L11"/>
  <c r="L12" s="1"/>
  <c r="D14"/>
  <c r="C12" i="17"/>
  <c r="L11"/>
  <c r="L12" s="1"/>
  <c r="D13" i="9"/>
  <c r="D14"/>
  <c r="D15"/>
  <c r="C13"/>
  <c r="M12"/>
  <c r="M13" s="1"/>
  <c r="C13" i="16" l="1"/>
  <c r="M12"/>
  <c r="M13" s="1"/>
  <c r="C13" i="17"/>
  <c r="D15"/>
  <c r="M12"/>
  <c r="M13" s="1"/>
  <c r="Q12" i="10"/>
  <c r="Q13" s="1"/>
  <c r="H13"/>
  <c r="H18"/>
  <c r="H17"/>
  <c r="H15"/>
  <c r="G13"/>
  <c r="H14"/>
  <c r="C14" i="9"/>
  <c r="N13"/>
  <c r="N14" s="1"/>
  <c r="C14" i="16" l="1"/>
  <c r="N13"/>
  <c r="N14" s="1"/>
  <c r="G14" i="10"/>
  <c r="R13"/>
  <c r="R14" s="1"/>
  <c r="C14" i="17"/>
  <c r="N13"/>
  <c r="N14" s="1"/>
  <c r="O14" i="9"/>
  <c r="O15" s="1"/>
  <c r="C15"/>
  <c r="O14" i="16" l="1"/>
  <c r="O15" s="1"/>
  <c r="C15"/>
  <c r="O14" i="17"/>
  <c r="O15" s="1"/>
  <c r="C15"/>
  <c r="S14" i="10"/>
  <c r="S15" s="1"/>
  <c r="G15"/>
  <c r="C16" i="9"/>
  <c r="P15"/>
  <c r="P16" s="1"/>
  <c r="T15" i="10" l="1"/>
  <c r="T16" s="1"/>
  <c r="G16"/>
  <c r="P15" i="16"/>
  <c r="P16" s="1"/>
  <c r="C16"/>
  <c r="C16" i="17"/>
  <c r="P15"/>
  <c r="P16" s="1"/>
  <c r="C17" i="9"/>
  <c r="Q16"/>
  <c r="Q17" s="1"/>
  <c r="U16" i="10" l="1"/>
  <c r="U17" s="1"/>
  <c r="G17"/>
  <c r="C17" i="17"/>
  <c r="Q16"/>
  <c r="Q17" s="1"/>
  <c r="Q16" i="16"/>
  <c r="Q17" s="1"/>
  <c r="C17"/>
  <c r="C18" i="9"/>
  <c r="R17"/>
  <c r="R18" s="1"/>
  <c r="R17" i="16" l="1"/>
  <c r="R18" s="1"/>
  <c r="C18"/>
  <c r="V17" i="10"/>
  <c r="V18" s="1"/>
  <c r="G18"/>
  <c r="R17" i="17"/>
  <c r="R18" s="1"/>
  <c r="C18"/>
  <c r="C19" i="9"/>
  <c r="S18"/>
  <c r="S19" s="1"/>
  <c r="S18" i="17" l="1"/>
  <c r="S19" s="1"/>
  <c r="C19"/>
  <c r="S18" i="16"/>
  <c r="S19" s="1"/>
  <c r="C19"/>
  <c r="W18" i="10"/>
  <c r="W19" s="1"/>
  <c r="G19"/>
  <c r="C20" i="9"/>
  <c r="T19"/>
  <c r="T20" s="1"/>
  <c r="X19" i="10" l="1"/>
  <c r="X20" s="1"/>
  <c r="G20"/>
  <c r="T19" i="17"/>
  <c r="T20" s="1"/>
  <c r="C20"/>
  <c r="D20" i="16"/>
  <c r="T19"/>
  <c r="T20" s="1"/>
  <c r="U20" i="9"/>
  <c r="U21" s="1"/>
  <c r="D21"/>
  <c r="Y20" i="10" l="1"/>
  <c r="Y21" s="1"/>
  <c r="H21"/>
  <c r="U20" i="17"/>
  <c r="U21" s="1"/>
  <c r="D21"/>
</calcChain>
</file>

<file path=xl/sharedStrings.xml><?xml version="1.0" encoding="utf-8"?>
<sst xmlns="http://schemas.openxmlformats.org/spreadsheetml/2006/main" count="389" uniqueCount="128">
  <si>
    <t>Total</t>
  </si>
  <si>
    <t>Rebate</t>
  </si>
  <si>
    <t>Early Payment</t>
  </si>
  <si>
    <t>Payment</t>
  </si>
  <si>
    <t>Group rebate</t>
  </si>
  <si>
    <t>US low d</t>
  </si>
  <si>
    <t>DE low d</t>
  </si>
  <si>
    <t>Multiplayer  /
base d.</t>
  </si>
  <si>
    <t>LP</t>
  </si>
  <si>
    <t>DE ring low d</t>
  </si>
  <si>
    <t>Average MPGD</t>
  </si>
  <si>
    <t>Central Payer</t>
  </si>
  <si>
    <t>Payment Insurance</t>
  </si>
  <si>
    <t>Stock keeping</t>
  </si>
  <si>
    <t>DE high (GC)</t>
  </si>
  <si>
    <t>US high (Achieve)</t>
  </si>
  <si>
    <t>Off inv. Concessions</t>
  </si>
  <si>
    <t>On Invoice</t>
  </si>
  <si>
    <t>Off invoice</t>
  </si>
  <si>
    <t>MPG Growth</t>
  </si>
  <si>
    <t>Max Group Value</t>
  </si>
  <si>
    <t>Max House Value</t>
  </si>
  <si>
    <t>Max Order E 
(Dispo)</t>
  </si>
  <si>
    <t>Achieve</t>
  </si>
  <si>
    <t>Multiplayer / base Discount</t>
  </si>
  <si>
    <t>On Invoice Fix</t>
  </si>
  <si>
    <t>Extended base discount</t>
  </si>
  <si>
    <t>Average product group discount</t>
  </si>
  <si>
    <t>Stock keeping discount</t>
  </si>
  <si>
    <t>On Invoice Variable</t>
  </si>
  <si>
    <t>Order Value disc</t>
  </si>
  <si>
    <t>US Achieve</t>
  </si>
  <si>
    <t>DE GC Group</t>
  </si>
  <si>
    <t>DE UHT Group</t>
  </si>
  <si>
    <t>Payment terms</t>
  </si>
  <si>
    <t>Extended order value disc. / Achieve 1st level</t>
  </si>
  <si>
    <t>Achiev 2nd level</t>
  </si>
  <si>
    <t>Centralyzed payer</t>
  </si>
  <si>
    <t>Off Invoice Fix</t>
  </si>
  <si>
    <t>Marcom</t>
  </si>
  <si>
    <t>House rebate</t>
  </si>
  <si>
    <t>Extended Group Rebate</t>
  </si>
  <si>
    <t>Off Invoice Variable</t>
  </si>
  <si>
    <t>Average Product Group Growth  rebate</t>
  </si>
  <si>
    <t>Payment Insurance (Delcredere)</t>
  </si>
  <si>
    <t>Overall Growth / 
Achieve Rebate</t>
  </si>
  <si>
    <t>Base Value</t>
  </si>
  <si>
    <t>Element Value</t>
  </si>
  <si>
    <t>Con 1</t>
  </si>
  <si>
    <t>Con 2</t>
  </si>
  <si>
    <t>Con 3</t>
  </si>
  <si>
    <t>NetNet</t>
  </si>
  <si>
    <t>Axis</t>
  </si>
  <si>
    <t>Label Sp.</t>
  </si>
  <si>
    <t>Con 4</t>
  </si>
  <si>
    <t>Con 5</t>
  </si>
  <si>
    <t>OnInv1</t>
  </si>
  <si>
    <t>Base Discount</t>
  </si>
  <si>
    <t>Extended Base Disc</t>
  </si>
  <si>
    <t>Av. Product Group Disc.</t>
  </si>
  <si>
    <t>Stock Keeping Discount</t>
  </si>
  <si>
    <t>Order Value Discount</t>
  </si>
  <si>
    <t>Extended Order Value Disc</t>
  </si>
  <si>
    <t>Other On Inv /Achieve 2</t>
  </si>
  <si>
    <t>Central Payments</t>
  </si>
  <si>
    <t>Insured Payments</t>
  </si>
  <si>
    <t>House Reb1</t>
  </si>
  <si>
    <t>Group Reb 1</t>
  </si>
  <si>
    <t>Extended Group Reb</t>
  </si>
  <si>
    <t>on Inv fix</t>
  </si>
  <si>
    <t>Disc</t>
  </si>
  <si>
    <t>Con 6</t>
  </si>
  <si>
    <t>Con 7</t>
  </si>
  <si>
    <t>Con 8</t>
  </si>
  <si>
    <t>Con 9</t>
  </si>
  <si>
    <t>Con 10</t>
  </si>
  <si>
    <t>Con 11</t>
  </si>
  <si>
    <t>Con 12</t>
  </si>
  <si>
    <t>Con 13</t>
  </si>
  <si>
    <t>Con 14</t>
  </si>
  <si>
    <t>Con 15</t>
  </si>
  <si>
    <t>Con 16</t>
  </si>
  <si>
    <t>Con 17</t>
  </si>
  <si>
    <t>Con 18</t>
  </si>
  <si>
    <t>Av. Product Group Rebate</t>
  </si>
  <si>
    <t>Off Inv fix</t>
  </si>
  <si>
    <t>Oinv var</t>
  </si>
  <si>
    <t>On Inv var</t>
  </si>
  <si>
    <t>Off Inv. Fix</t>
  </si>
  <si>
    <t>Off Inv. Var</t>
  </si>
  <si>
    <t>Multiplier</t>
  </si>
  <si>
    <t>Baseline</t>
  </si>
  <si>
    <t>On Inv Var 2</t>
  </si>
  <si>
    <t>On Inv Var 1</t>
  </si>
  <si>
    <t>Off Inv Rebate</t>
  </si>
  <si>
    <t>Base line</t>
  </si>
  <si>
    <t>Stock Keeping Rebate</t>
  </si>
  <si>
    <t>Lump sum</t>
  </si>
  <si>
    <t>ZIEL FKR dies zu fixieren</t>
  </si>
  <si>
    <t>Status</t>
  </si>
  <si>
    <t>How do you Visualize Product Sales Data</t>
  </si>
  <si>
    <t>Visualization Challenge from Chandoo.org</t>
  </si>
  <si>
    <t>Sum of Quantity</t>
  </si>
  <si>
    <t>Per Unit Price</t>
  </si>
  <si>
    <t>Per Unit Revenue</t>
  </si>
  <si>
    <t>Total Revenue</t>
  </si>
  <si>
    <t>Month over Month</t>
  </si>
  <si>
    <t>Product Name</t>
  </si>
  <si>
    <t>Jan</t>
  </si>
  <si>
    <t>Feb</t>
  </si>
  <si>
    <t>Mar</t>
  </si>
  <si>
    <t>Apr</t>
  </si>
  <si>
    <t>May</t>
  </si>
  <si>
    <t>Dashboard Tutorial #1</t>
  </si>
  <si>
    <t>Excel Formula e-book</t>
  </si>
  <si>
    <t>Subtotal Downloads</t>
  </si>
  <si>
    <t>Excel School - Dashboards Membership</t>
  </si>
  <si>
    <t>Excel School - Download Membership</t>
  </si>
  <si>
    <t>Excel School - Online Membership</t>
  </si>
  <si>
    <t>Subtotal Memberships</t>
  </si>
  <si>
    <t>PM Templates for Excel [2003]</t>
  </si>
  <si>
    <t>PM Templates for Excel [2007]</t>
  </si>
  <si>
    <t>PM Templates for Excel [both]</t>
  </si>
  <si>
    <t>Subtotal PM Templates</t>
  </si>
  <si>
    <t>Totals</t>
  </si>
  <si>
    <t>Revenue</t>
  </si>
  <si>
    <t>Month other Month Development</t>
  </si>
  <si>
    <t>The Chart  allows to check Revenue per month and also the month over month development. It allows to select Segment by Segment (My Segmentation was Downloads, Ex-School and PM Templates) or the total.
For A Dashboard I would have added e.g. Also a scatter plot for price / sold quantities.</t>
  </si>
</sst>
</file>

<file path=xl/styles.xml><?xml version="1.0" encoding="utf-8"?>
<styleSheet xmlns="http://schemas.openxmlformats.org/spreadsheetml/2006/main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_-* #,##0.0\ _€_-;\-* #,##0.0\ _€_-;_-* &quot;-&quot;??\ _€_-;_-@_-"/>
    <numFmt numFmtId="166" formatCode="0.0"/>
    <numFmt numFmtId="167" formatCode="_-* #,##0.0\ _€_-;\-* #,##0.0\ _€_-;_-* &quot;-&quot;?\ _€_-;_-@_-"/>
    <numFmt numFmtId="168" formatCode="_-* #,##0\ _€_-;\-* #,##0\ _€_-;_-* &quot;-&quot;??\ _€_-;_-@_-"/>
    <numFmt numFmtId="169" formatCode="_(* #,##0_);_(* \(#,##0\);_(* &quot;-&quot;??_);_(@_)"/>
    <numFmt numFmtId="170" formatCode="_(* #,##0_);_(* \(#,##0\);_(* &quot;-&quot;_);_(@_)"/>
  </numFmts>
  <fonts count="3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name val="Tahoma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</borders>
  <cellStyleXfs count="117">
    <xf numFmtId="0" fontId="0" fillId="0" borderId="0"/>
    <xf numFmtId="16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9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14" fillId="18" borderId="0"/>
    <xf numFmtId="0" fontId="1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3" fillId="25" borderId="0" applyNumberFormat="0" applyBorder="0" applyAlignment="0" applyProtection="0"/>
    <xf numFmtId="0" fontId="13" fillId="2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3" fillId="22" borderId="0" applyNumberFormat="0" applyBorder="0" applyAlignment="0" applyProtection="0"/>
    <xf numFmtId="0" fontId="1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3" fillId="38" borderId="0" applyNumberFormat="0" applyBorder="0" applyAlignment="0" applyProtection="0"/>
    <xf numFmtId="0" fontId="21" fillId="36" borderId="0" applyNumberFormat="0" applyBorder="0" applyAlignment="0" applyProtection="0"/>
    <xf numFmtId="0" fontId="22" fillId="39" borderId="31" applyNumberFormat="0" applyAlignment="0" applyProtection="0"/>
    <xf numFmtId="0" fontId="12" fillId="31" borderId="1" applyNumberFormat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1" fillId="29" borderId="0" applyNumberFormat="0" applyBorder="0" applyAlignment="0" applyProtection="0"/>
    <xf numFmtId="0" fontId="23" fillId="0" borderId="32" applyNumberFormat="0" applyFill="0" applyAlignment="0" applyProtection="0"/>
    <xf numFmtId="0" fontId="24" fillId="0" borderId="33" applyNumberFormat="0" applyFill="0" applyAlignment="0" applyProtection="0"/>
    <xf numFmtId="0" fontId="25" fillId="0" borderId="34" applyNumberFormat="0" applyFill="0" applyAlignment="0" applyProtection="0"/>
    <xf numFmtId="0" fontId="25" fillId="0" borderId="0" applyNumberFormat="0" applyFill="0" applyBorder="0" applyAlignment="0" applyProtection="0"/>
    <xf numFmtId="0" fontId="26" fillId="37" borderId="31" applyNumberFormat="0" applyAlignment="0" applyProtection="0"/>
    <xf numFmtId="0" fontId="10" fillId="0" borderId="35" applyNumberFormat="0" applyFill="0" applyAlignment="0" applyProtection="0"/>
    <xf numFmtId="0" fontId="10" fillId="37" borderId="0" applyNumberFormat="0" applyBorder="0" applyAlignment="0" applyProtection="0"/>
    <xf numFmtId="0" fontId="14" fillId="36" borderId="31" applyNumberFormat="0" applyFont="0" applyAlignment="0" applyProtection="0"/>
    <xf numFmtId="0" fontId="11" fillId="39" borderId="2" applyNumberFormat="0" applyAlignment="0" applyProtection="0"/>
    <xf numFmtId="4" fontId="15" fillId="12" borderId="31" applyNumberFormat="0" applyProtection="0">
      <alignment vertical="center"/>
    </xf>
    <xf numFmtId="4" fontId="29" fillId="16" borderId="31" applyNumberFormat="0" applyProtection="0">
      <alignment vertical="center"/>
    </xf>
    <xf numFmtId="4" fontId="15" fillId="16" borderId="31" applyNumberFormat="0" applyProtection="0">
      <alignment horizontal="left" vertical="center" indent="1"/>
    </xf>
    <xf numFmtId="0" fontId="18" fillId="12" borderId="36" applyNumberFormat="0" applyProtection="0">
      <alignment horizontal="left" vertical="top" indent="1"/>
    </xf>
    <xf numFmtId="4" fontId="15" fillId="6" borderId="31" applyNumberFormat="0" applyProtection="0">
      <alignment horizontal="left" vertical="center" indent="1"/>
    </xf>
    <xf numFmtId="4" fontId="15" fillId="2" borderId="31" applyNumberFormat="0" applyProtection="0">
      <alignment horizontal="right" vertical="center"/>
    </xf>
    <xf numFmtId="4" fontId="15" fillId="43" borderId="31" applyNumberFormat="0" applyProtection="0">
      <alignment horizontal="right" vertical="center"/>
    </xf>
    <xf numFmtId="4" fontId="15" fillId="8" borderId="30" applyNumberFormat="0" applyProtection="0">
      <alignment horizontal="right" vertical="center"/>
    </xf>
    <xf numFmtId="4" fontId="15" fillId="5" borderId="31" applyNumberFormat="0" applyProtection="0">
      <alignment horizontal="right" vertical="center"/>
    </xf>
    <xf numFmtId="4" fontId="15" fillId="7" borderId="31" applyNumberFormat="0" applyProtection="0">
      <alignment horizontal="right" vertical="center"/>
    </xf>
    <xf numFmtId="4" fontId="15" fillId="10" borderId="31" applyNumberFormat="0" applyProtection="0">
      <alignment horizontal="right" vertical="center"/>
    </xf>
    <xf numFmtId="4" fontId="15" fillId="9" borderId="31" applyNumberFormat="0" applyProtection="0">
      <alignment horizontal="right" vertical="center"/>
    </xf>
    <xf numFmtId="4" fontId="15" fillId="44" borderId="31" applyNumberFormat="0" applyProtection="0">
      <alignment horizontal="right" vertical="center"/>
    </xf>
    <xf numFmtId="4" fontId="15" fillId="4" borderId="31" applyNumberFormat="0" applyProtection="0">
      <alignment horizontal="right" vertical="center"/>
    </xf>
    <xf numFmtId="4" fontId="15" fillId="45" borderId="30" applyNumberFormat="0" applyProtection="0">
      <alignment horizontal="left" vertical="center" indent="1"/>
    </xf>
    <xf numFmtId="4" fontId="3" fillId="46" borderId="30" applyNumberFormat="0" applyProtection="0">
      <alignment horizontal="left" vertical="center" indent="1"/>
    </xf>
    <xf numFmtId="4" fontId="3" fillId="46" borderId="30" applyNumberFormat="0" applyProtection="0">
      <alignment horizontal="left" vertical="center" indent="1"/>
    </xf>
    <xf numFmtId="4" fontId="15" fillId="47" borderId="31" applyNumberFormat="0" applyProtection="0">
      <alignment horizontal="right" vertical="center"/>
    </xf>
    <xf numFmtId="4" fontId="15" fillId="48" borderId="30" applyNumberFormat="0" applyProtection="0">
      <alignment horizontal="left" vertical="center" indent="1"/>
    </xf>
    <xf numFmtId="4" fontId="15" fillId="47" borderId="30" applyNumberFormat="0" applyProtection="0">
      <alignment horizontal="left" vertical="center" indent="1"/>
    </xf>
    <xf numFmtId="0" fontId="15" fillId="11" borderId="31" applyNumberFormat="0" applyProtection="0">
      <alignment horizontal="left" vertical="center" indent="1"/>
    </xf>
    <xf numFmtId="0" fontId="14" fillId="46" borderId="36" applyNumberFormat="0" applyProtection="0">
      <alignment horizontal="left" vertical="top" indent="1"/>
    </xf>
    <xf numFmtId="0" fontId="15" fillId="49" borderId="31" applyNumberFormat="0" applyProtection="0">
      <alignment horizontal="left" vertical="center" indent="1"/>
    </xf>
    <xf numFmtId="0" fontId="14" fillId="47" borderId="36" applyNumberFormat="0" applyProtection="0">
      <alignment horizontal="left" vertical="top" indent="1"/>
    </xf>
    <xf numFmtId="0" fontId="15" fillId="3" borderId="31" applyNumberFormat="0" applyProtection="0">
      <alignment horizontal="left" vertical="center" indent="1"/>
    </xf>
    <xf numFmtId="0" fontId="14" fillId="3" borderId="36" applyNumberFormat="0" applyProtection="0">
      <alignment horizontal="left" vertical="top" indent="1"/>
    </xf>
    <xf numFmtId="0" fontId="15" fillId="48" borderId="31" applyNumberFormat="0" applyProtection="0">
      <alignment horizontal="left" vertical="center" indent="1"/>
    </xf>
    <xf numFmtId="0" fontId="14" fillId="48" borderId="36" applyNumberFormat="0" applyProtection="0">
      <alignment horizontal="left" vertical="top" indent="1"/>
    </xf>
    <xf numFmtId="0" fontId="14" fillId="50" borderId="37" applyNumberFormat="0">
      <protection locked="0"/>
    </xf>
    <xf numFmtId="0" fontId="16" fillId="46" borderId="38" applyBorder="0"/>
    <xf numFmtId="4" fontId="17" fillId="13" borderId="36" applyNumberFormat="0" applyProtection="0">
      <alignment vertical="center"/>
    </xf>
    <xf numFmtId="4" fontId="29" fillId="15" borderId="11" applyNumberFormat="0" applyProtection="0">
      <alignment vertical="center"/>
    </xf>
    <xf numFmtId="4" fontId="17" fillId="11" borderId="36" applyNumberFormat="0" applyProtection="0">
      <alignment horizontal="left" vertical="center" indent="1"/>
    </xf>
    <xf numFmtId="0" fontId="17" fillId="13" borderId="36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4" fontId="29" fillId="17" borderId="31" applyNumberFormat="0" applyProtection="0">
      <alignment horizontal="right" vertical="center"/>
    </xf>
    <xf numFmtId="4" fontId="15" fillId="6" borderId="31" applyNumberFormat="0" applyProtection="0">
      <alignment horizontal="left" vertical="center" indent="1"/>
    </xf>
    <xf numFmtId="0" fontId="17" fillId="47" borderId="36" applyNumberFormat="0" applyProtection="0">
      <alignment horizontal="left" vertical="top" indent="1"/>
    </xf>
    <xf numFmtId="4" fontId="19" fillId="51" borderId="30" applyNumberFormat="0" applyProtection="0">
      <alignment horizontal="left" vertical="center" indent="1"/>
    </xf>
    <xf numFmtId="0" fontId="15" fillId="52" borderId="11"/>
    <xf numFmtId="4" fontId="20" fillId="50" borderId="31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8" fillId="0" borderId="39" applyNumberFormat="0" applyFill="0" applyAlignment="0" applyProtection="0"/>
    <xf numFmtId="0" fontId="28" fillId="0" borderId="0" applyNumberFormat="0" applyFill="0" applyBorder="0" applyAlignment="0" applyProtection="0"/>
    <xf numFmtId="9" fontId="14" fillId="0" borderId="0" applyFont="0" applyFill="0" applyBorder="0" applyAlignment="0" applyProtection="0"/>
    <xf numFmtId="0" fontId="15" fillId="18" borderId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22" borderId="0" applyNumberFormat="0" applyBorder="0" applyAlignment="0" applyProtection="0"/>
    <xf numFmtId="0" fontId="13" fillId="35" borderId="0" applyNumberFormat="0" applyBorder="0" applyAlignment="0" applyProtection="0"/>
    <xf numFmtId="0" fontId="15" fillId="36" borderId="31" applyNumberFormat="0" applyFont="0" applyAlignment="0" applyProtection="0"/>
    <xf numFmtId="0" fontId="15" fillId="46" borderId="36" applyNumberFormat="0" applyProtection="0">
      <alignment horizontal="left" vertical="top" indent="1"/>
    </xf>
    <xf numFmtId="0" fontId="15" fillId="47" borderId="36" applyNumberFormat="0" applyProtection="0">
      <alignment horizontal="left" vertical="top" indent="1"/>
    </xf>
    <xf numFmtId="0" fontId="15" fillId="3" borderId="36" applyNumberFormat="0" applyProtection="0">
      <alignment horizontal="left" vertical="top" indent="1"/>
    </xf>
    <xf numFmtId="0" fontId="15" fillId="48" borderId="36" applyNumberFormat="0" applyProtection="0">
      <alignment horizontal="left" vertical="top" indent="1"/>
    </xf>
    <xf numFmtId="0" fontId="15" fillId="50" borderId="37" applyNumberFormat="0">
      <protection locked="0"/>
    </xf>
    <xf numFmtId="164" fontId="30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2" fillId="0" borderId="40" applyNumberFormat="0" applyFill="0" applyAlignment="0" applyProtection="0"/>
    <xf numFmtId="0" fontId="33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wrapText="1"/>
    </xf>
    <xf numFmtId="43" fontId="2" fillId="0" borderId="0" xfId="4" applyFont="1"/>
    <xf numFmtId="0" fontId="0" fillId="0" borderId="10" xfId="0" applyBorder="1" applyAlignment="1">
      <alignment wrapText="1"/>
    </xf>
    <xf numFmtId="43" fontId="2" fillId="0" borderId="10" xfId="4" applyFont="1" applyBorder="1"/>
    <xf numFmtId="43" fontId="2" fillId="0" borderId="0" xfId="4" applyFont="1" applyFill="1" applyBorder="1"/>
    <xf numFmtId="0" fontId="0" fillId="0" borderId="0" xfId="0" applyBorder="1" applyAlignment="1">
      <alignment wrapText="1"/>
    </xf>
    <xf numFmtId="43" fontId="2" fillId="0" borderId="0" xfId="4" applyFont="1" applyBorder="1"/>
    <xf numFmtId="0" fontId="0" fillId="0" borderId="4" xfId="0" applyBorder="1" applyAlignment="1">
      <alignment wrapText="1"/>
    </xf>
    <xf numFmtId="10" fontId="0" fillId="0" borderId="0" xfId="10" applyNumberFormat="1" applyFont="1"/>
    <xf numFmtId="0" fontId="0" fillId="0" borderId="11" xfId="0" applyBorder="1"/>
    <xf numFmtId="0" fontId="0" fillId="0" borderId="11" xfId="0" applyBorder="1" applyAlignment="1">
      <alignment wrapText="1"/>
    </xf>
    <xf numFmtId="10" fontId="0" fillId="0" borderId="11" xfId="10" applyNumberFormat="1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5" xfId="0" applyBorder="1"/>
    <xf numFmtId="0" fontId="0" fillId="0" borderId="16" xfId="0" applyBorder="1"/>
    <xf numFmtId="10" fontId="0" fillId="0" borderId="16" xfId="10" applyNumberFormat="1" applyFont="1" applyBorder="1"/>
    <xf numFmtId="0" fontId="0" fillId="0" borderId="17" xfId="0" applyBorder="1"/>
    <xf numFmtId="10" fontId="0" fillId="0" borderId="18" xfId="10" applyNumberFormat="1" applyFont="1" applyBorder="1"/>
    <xf numFmtId="10" fontId="0" fillId="0" borderId="19" xfId="10" applyNumberFormat="1" applyFont="1" applyBorder="1"/>
    <xf numFmtId="0" fontId="0" fillId="0" borderId="20" xfId="0" applyBorder="1"/>
    <xf numFmtId="0" fontId="0" fillId="0" borderId="21" xfId="0" applyBorder="1" applyAlignment="1">
      <alignment wrapText="1"/>
    </xf>
    <xf numFmtId="10" fontId="0" fillId="0" borderId="21" xfId="10" applyNumberFormat="1" applyFont="1" applyBorder="1"/>
    <xf numFmtId="10" fontId="0" fillId="0" borderId="22" xfId="10" applyNumberFormat="1" applyFont="1" applyBorder="1"/>
    <xf numFmtId="0" fontId="0" fillId="0" borderId="23" xfId="0" applyBorder="1"/>
    <xf numFmtId="0" fontId="0" fillId="0" borderId="24" xfId="0" applyBorder="1" applyAlignment="1">
      <alignment wrapText="1"/>
    </xf>
    <xf numFmtId="10" fontId="0" fillId="0" borderId="24" xfId="10" applyNumberFormat="1" applyFont="1" applyBorder="1"/>
    <xf numFmtId="10" fontId="0" fillId="0" borderId="24" xfId="10" applyNumberFormat="1" applyFont="1" applyBorder="1" applyAlignment="1">
      <alignment wrapText="1"/>
    </xf>
    <xf numFmtId="10" fontId="0" fillId="0" borderId="25" xfId="10" applyNumberFormat="1" applyFont="1" applyBorder="1"/>
    <xf numFmtId="10" fontId="0" fillId="0" borderId="15" xfId="10" applyNumberFormat="1" applyFont="1" applyBorder="1"/>
    <xf numFmtId="10" fontId="0" fillId="0" borderId="17" xfId="10" applyNumberFormat="1" applyFont="1" applyBorder="1"/>
    <xf numFmtId="0" fontId="0" fillId="0" borderId="21" xfId="0" applyBorder="1"/>
    <xf numFmtId="10" fontId="0" fillId="0" borderId="0" xfId="10" applyNumberFormat="1" applyFont="1" applyBorder="1"/>
    <xf numFmtId="10" fontId="0" fillId="0" borderId="0" xfId="10" applyNumberFormat="1" applyFont="1" applyBorder="1" applyAlignment="1">
      <alignment wrapText="1"/>
    </xf>
    <xf numFmtId="10" fontId="0" fillId="0" borderId="7" xfId="10" applyNumberFormat="1" applyFont="1" applyBorder="1"/>
    <xf numFmtId="0" fontId="0" fillId="0" borderId="9" xfId="0" applyBorder="1" applyAlignment="1">
      <alignment wrapText="1"/>
    </xf>
    <xf numFmtId="10" fontId="0" fillId="0" borderId="9" xfId="10" applyNumberFormat="1" applyFont="1" applyBorder="1"/>
    <xf numFmtId="10" fontId="0" fillId="0" borderId="26" xfId="10" applyNumberFormat="1" applyFont="1" applyBorder="1"/>
    <xf numFmtId="10" fontId="0" fillId="0" borderId="4" xfId="10" applyNumberFormat="1" applyFont="1" applyBorder="1"/>
    <xf numFmtId="10" fontId="0" fillId="0" borderId="5" xfId="10" applyNumberFormat="1" applyFont="1" applyBorder="1"/>
    <xf numFmtId="43" fontId="0" fillId="0" borderId="0" xfId="4" applyFont="1"/>
    <xf numFmtId="9" fontId="0" fillId="0" borderId="0" xfId="0" applyNumberFormat="1"/>
    <xf numFmtId="10" fontId="0" fillId="0" borderId="0" xfId="0" applyNumberFormat="1"/>
    <xf numFmtId="2" fontId="0" fillId="0" borderId="0" xfId="0" applyNumberFormat="1"/>
    <xf numFmtId="165" fontId="0" fillId="0" borderId="0" xfId="4" applyNumberFormat="1" applyFont="1"/>
    <xf numFmtId="166" fontId="0" fillId="0" borderId="0" xfId="0" applyNumberFormat="1"/>
    <xf numFmtId="166" fontId="0" fillId="0" borderId="0" xfId="4" applyNumberFormat="1" applyFont="1"/>
    <xf numFmtId="43" fontId="0" fillId="0" borderId="0" xfId="4" applyNumberFormat="1" applyFont="1"/>
    <xf numFmtId="165" fontId="0" fillId="0" borderId="0" xfId="0" applyNumberFormat="1"/>
    <xf numFmtId="167" fontId="0" fillId="0" borderId="0" xfId="0" applyNumberFormat="1"/>
    <xf numFmtId="0" fontId="0" fillId="14" borderId="0" xfId="0" applyFill="1"/>
    <xf numFmtId="0" fontId="0" fillId="0" borderId="18" xfId="0" applyBorder="1"/>
    <xf numFmtId="0" fontId="0" fillId="0" borderId="27" xfId="0" applyBorder="1"/>
    <xf numFmtId="168" fontId="0" fillId="0" borderId="0" xfId="4" applyNumberFormat="1" applyFont="1"/>
    <xf numFmtId="0" fontId="0" fillId="0" borderId="25" xfId="0" applyBorder="1"/>
    <xf numFmtId="169" fontId="30" fillId="0" borderId="0" xfId="111" applyNumberFormat="1" applyFont="1" applyBorder="1"/>
    <xf numFmtId="169" fontId="30" fillId="0" borderId="11" xfId="111" applyNumberFormat="1" applyFont="1" applyBorder="1"/>
    <xf numFmtId="0" fontId="31" fillId="54" borderId="12" xfId="0" applyFont="1" applyFill="1" applyBorder="1" applyAlignment="1">
      <alignment horizontal="center"/>
    </xf>
    <xf numFmtId="0" fontId="31" fillId="54" borderId="13" xfId="0" applyFont="1" applyFill="1" applyBorder="1" applyAlignment="1">
      <alignment horizontal="right"/>
    </xf>
    <xf numFmtId="0" fontId="0" fillId="55" borderId="15" xfId="0" applyFill="1" applyBorder="1" applyAlignment="1">
      <alignment horizontal="left"/>
    </xf>
    <xf numFmtId="168" fontId="0" fillId="0" borderId="0" xfId="0" applyNumberFormat="1"/>
    <xf numFmtId="0" fontId="0" fillId="0" borderId="22" xfId="0" applyBorder="1"/>
    <xf numFmtId="0" fontId="34" fillId="0" borderId="40" xfId="115" applyFont="1"/>
    <xf numFmtId="0" fontId="33" fillId="0" borderId="0" xfId="116"/>
    <xf numFmtId="0" fontId="0" fillId="57" borderId="29" xfId="0" applyFill="1" applyBorder="1"/>
    <xf numFmtId="0" fontId="31" fillId="57" borderId="12" xfId="0" applyFont="1" applyFill="1" applyBorder="1" applyAlignment="1">
      <alignment horizontal="left"/>
    </xf>
    <xf numFmtId="0" fontId="31" fillId="57" borderId="13" xfId="0" applyFont="1" applyFill="1" applyBorder="1" applyAlignment="1">
      <alignment horizontal="center"/>
    </xf>
    <xf numFmtId="0" fontId="31" fillId="57" borderId="14" xfId="0" applyFont="1" applyFill="1" applyBorder="1" applyAlignment="1">
      <alignment horizontal="center"/>
    </xf>
    <xf numFmtId="0" fontId="31" fillId="57" borderId="23" xfId="0" applyFont="1" applyFill="1" applyBorder="1" applyAlignment="1">
      <alignment horizontal="left"/>
    </xf>
    <xf numFmtId="0" fontId="31" fillId="57" borderId="13" xfId="0" applyFont="1" applyFill="1" applyBorder="1" applyAlignment="1">
      <alignment horizontal="right"/>
    </xf>
    <xf numFmtId="0" fontId="31" fillId="57" borderId="20" xfId="0" applyFont="1" applyFill="1" applyBorder="1" applyAlignment="1">
      <alignment horizontal="right"/>
    </xf>
    <xf numFmtId="0" fontId="31" fillId="57" borderId="14" xfId="0" applyFont="1" applyFill="1" applyBorder="1" applyAlignment="1">
      <alignment horizontal="right"/>
    </xf>
    <xf numFmtId="0" fontId="0" fillId="57" borderId="27" xfId="0" applyFill="1" applyBorder="1"/>
    <xf numFmtId="169" fontId="31" fillId="57" borderId="15" xfId="111" applyNumberFormat="1" applyFont="1" applyFill="1" applyBorder="1" applyAlignment="1">
      <alignment horizontal="right"/>
    </xf>
    <xf numFmtId="169" fontId="31" fillId="57" borderId="11" xfId="111" applyNumberFormat="1" applyFont="1" applyFill="1" applyBorder="1" applyAlignment="1">
      <alignment horizontal="right"/>
    </xf>
    <xf numFmtId="169" fontId="31" fillId="53" borderId="16" xfId="111" applyNumberFormat="1" applyFont="1" applyFill="1" applyBorder="1" applyAlignment="1">
      <alignment horizontal="right"/>
    </xf>
    <xf numFmtId="169" fontId="31" fillId="57" borderId="24" xfId="0" applyNumberFormat="1" applyFont="1" applyFill="1" applyBorder="1" applyAlignment="1">
      <alignment horizontal="right"/>
    </xf>
    <xf numFmtId="169" fontId="31" fillId="57" borderId="11" xfId="0" applyNumberFormat="1" applyFont="1" applyFill="1" applyBorder="1" applyAlignment="1">
      <alignment horizontal="right"/>
    </xf>
    <xf numFmtId="169" fontId="31" fillId="57" borderId="21" xfId="0" applyNumberFormat="1" applyFont="1" applyFill="1" applyBorder="1" applyAlignment="1">
      <alignment horizontal="right"/>
    </xf>
    <xf numFmtId="169" fontId="31" fillId="57" borderId="15" xfId="0" applyNumberFormat="1" applyFont="1" applyFill="1" applyBorder="1" applyAlignment="1">
      <alignment horizontal="right"/>
    </xf>
    <xf numFmtId="169" fontId="31" fillId="57" borderId="16" xfId="0" applyNumberFormat="1" applyFont="1" applyFill="1" applyBorder="1" applyAlignment="1">
      <alignment horizontal="right"/>
    </xf>
    <xf numFmtId="169" fontId="30" fillId="0" borderId="15" xfId="111" applyNumberFormat="1" applyFont="1" applyBorder="1" applyAlignment="1">
      <alignment horizontal="right"/>
    </xf>
    <xf numFmtId="169" fontId="30" fillId="0" borderId="11" xfId="111" applyNumberFormat="1" applyFont="1" applyBorder="1" applyAlignment="1">
      <alignment horizontal="right"/>
    </xf>
    <xf numFmtId="169" fontId="30" fillId="53" borderId="16" xfId="111" applyNumberFormat="1" applyFont="1" applyFill="1" applyBorder="1" applyAlignment="1">
      <alignment horizontal="right"/>
    </xf>
    <xf numFmtId="170" fontId="30" fillId="0" borderId="24" xfId="111" applyNumberFormat="1" applyFont="1" applyBorder="1" applyAlignment="1">
      <alignment horizontal="right"/>
    </xf>
    <xf numFmtId="170" fontId="30" fillId="0" borderId="11" xfId="111" applyNumberFormat="1" applyFont="1" applyBorder="1" applyAlignment="1">
      <alignment horizontal="right"/>
    </xf>
    <xf numFmtId="170" fontId="30" fillId="0" borderId="21" xfId="111" applyNumberFormat="1" applyFont="1" applyBorder="1" applyAlignment="1">
      <alignment horizontal="right"/>
    </xf>
    <xf numFmtId="170" fontId="30" fillId="0" borderId="15" xfId="111" applyNumberFormat="1" applyFont="1" applyBorder="1" applyAlignment="1">
      <alignment horizontal="right"/>
    </xf>
    <xf numFmtId="9" fontId="30" fillId="0" borderId="15" xfId="114" applyFont="1" applyBorder="1" applyAlignment="1">
      <alignment horizontal="right"/>
    </xf>
    <xf numFmtId="9" fontId="30" fillId="0" borderId="11" xfId="114" applyFont="1" applyBorder="1" applyAlignment="1">
      <alignment horizontal="right"/>
    </xf>
    <xf numFmtId="9" fontId="30" fillId="0" borderId="16" xfId="114" applyFont="1" applyBorder="1" applyAlignment="1">
      <alignment horizontal="right"/>
    </xf>
    <xf numFmtId="0" fontId="31" fillId="0" borderId="28" xfId="0" applyFont="1" applyBorder="1"/>
    <xf numFmtId="169" fontId="31" fillId="0" borderId="17" xfId="0" applyNumberFormat="1" applyFont="1" applyBorder="1" applyAlignment="1">
      <alignment horizontal="right"/>
    </xf>
    <xf numFmtId="169" fontId="31" fillId="0" borderId="18" xfId="0" applyNumberFormat="1" applyFont="1" applyBorder="1" applyAlignment="1">
      <alignment horizontal="right"/>
    </xf>
    <xf numFmtId="169" fontId="31" fillId="53" borderId="19" xfId="0" applyNumberFormat="1" applyFont="1" applyFill="1" applyBorder="1" applyAlignment="1">
      <alignment horizontal="right"/>
    </xf>
    <xf numFmtId="9" fontId="30" fillId="0" borderId="17" xfId="114" applyFont="1" applyBorder="1" applyAlignment="1">
      <alignment horizontal="right"/>
    </xf>
    <xf numFmtId="169" fontId="31" fillId="0" borderId="19" xfId="0" applyNumberFormat="1" applyFont="1" applyBorder="1" applyAlignment="1">
      <alignment horizontal="right"/>
    </xf>
    <xf numFmtId="9" fontId="30" fillId="0" borderId="11" xfId="10" applyFont="1" applyBorder="1"/>
    <xf numFmtId="0" fontId="0" fillId="53" borderId="15" xfId="0" applyFill="1" applyBorder="1" applyAlignment="1">
      <alignment horizontal="left"/>
    </xf>
    <xf numFmtId="169" fontId="30" fillId="53" borderId="11" xfId="111" applyNumberFormat="1" applyFont="1" applyFill="1" applyBorder="1"/>
    <xf numFmtId="169" fontId="30" fillId="56" borderId="15" xfId="111" applyNumberFormat="1" applyFont="1" applyFill="1" applyBorder="1" applyAlignment="1">
      <alignment horizontal="right"/>
    </xf>
    <xf numFmtId="169" fontId="30" fillId="56" borderId="11" xfId="111" applyNumberFormat="1" applyFont="1" applyFill="1" applyBorder="1" applyAlignment="1">
      <alignment horizontal="right"/>
    </xf>
    <xf numFmtId="169" fontId="30" fillId="56" borderId="16" xfId="111" applyNumberFormat="1" applyFont="1" applyFill="1" applyBorder="1" applyAlignment="1">
      <alignment horizontal="right"/>
    </xf>
    <xf numFmtId="169" fontId="30" fillId="56" borderId="24" xfId="111" applyNumberFormat="1" applyFont="1" applyFill="1" applyBorder="1" applyAlignment="1">
      <alignment horizontal="right"/>
    </xf>
    <xf numFmtId="169" fontId="30" fillId="56" borderId="21" xfId="111" applyNumberFormat="1" applyFont="1" applyFill="1" applyBorder="1" applyAlignment="1">
      <alignment horizontal="right"/>
    </xf>
    <xf numFmtId="169" fontId="30" fillId="53" borderId="15" xfId="111" applyNumberFormat="1" applyFont="1" applyFill="1" applyBorder="1" applyAlignment="1">
      <alignment horizontal="right"/>
    </xf>
    <xf numFmtId="169" fontId="30" fillId="53" borderId="11" xfId="111" applyNumberFormat="1" applyFont="1" applyFill="1" applyBorder="1" applyAlignment="1">
      <alignment horizontal="right"/>
    </xf>
    <xf numFmtId="9" fontId="30" fillId="53" borderId="15" xfId="114" applyFont="1" applyFill="1" applyBorder="1" applyAlignment="1">
      <alignment horizontal="right"/>
    </xf>
    <xf numFmtId="9" fontId="30" fillId="53" borderId="11" xfId="114" applyFont="1" applyFill="1" applyBorder="1" applyAlignment="1">
      <alignment horizontal="right"/>
    </xf>
    <xf numFmtId="9" fontId="30" fillId="53" borderId="16" xfId="114" applyFont="1" applyFill="1" applyBorder="1" applyAlignment="1">
      <alignment horizontal="right"/>
    </xf>
    <xf numFmtId="0" fontId="0" fillId="56" borderId="0" xfId="0" applyFill="1"/>
    <xf numFmtId="0" fontId="0" fillId="53" borderId="0" xfId="0" applyFill="1"/>
    <xf numFmtId="0" fontId="0" fillId="58" borderId="0" xfId="0" applyFill="1"/>
    <xf numFmtId="0" fontId="0" fillId="59" borderId="0" xfId="0" applyFill="1"/>
    <xf numFmtId="0" fontId="0" fillId="0" borderId="0" xfId="0" applyAlignment="1">
      <alignment horizontal="center"/>
    </xf>
    <xf numFmtId="0" fontId="0" fillId="60" borderId="3" xfId="0" applyFill="1" applyBorder="1" applyAlignment="1">
      <alignment horizontal="left" vertical="top" wrapText="1"/>
    </xf>
    <xf numFmtId="0" fontId="0" fillId="60" borderId="4" xfId="0" applyFill="1" applyBorder="1" applyAlignment="1">
      <alignment horizontal="left" vertical="top" wrapText="1"/>
    </xf>
    <xf numFmtId="0" fontId="0" fillId="60" borderId="5" xfId="0" applyFill="1" applyBorder="1" applyAlignment="1">
      <alignment horizontal="left" vertical="top" wrapText="1"/>
    </xf>
    <xf numFmtId="0" fontId="0" fillId="60" borderId="6" xfId="0" applyFill="1" applyBorder="1" applyAlignment="1">
      <alignment horizontal="left" vertical="top" wrapText="1"/>
    </xf>
    <xf numFmtId="0" fontId="0" fillId="60" borderId="0" xfId="0" applyFill="1" applyBorder="1" applyAlignment="1">
      <alignment horizontal="left" vertical="top" wrapText="1"/>
    </xf>
    <xf numFmtId="0" fontId="0" fillId="60" borderId="7" xfId="0" applyFill="1" applyBorder="1" applyAlignment="1">
      <alignment horizontal="left" vertical="top" wrapText="1"/>
    </xf>
    <xf numFmtId="0" fontId="0" fillId="60" borderId="8" xfId="0" applyFill="1" applyBorder="1" applyAlignment="1">
      <alignment horizontal="left" vertical="top" wrapText="1"/>
    </xf>
    <xf numFmtId="0" fontId="0" fillId="60" borderId="9" xfId="0" applyFill="1" applyBorder="1" applyAlignment="1">
      <alignment horizontal="left" vertical="top" wrapText="1"/>
    </xf>
    <xf numFmtId="0" fontId="0" fillId="60" borderId="26" xfId="0" applyFill="1" applyBorder="1" applyAlignment="1">
      <alignment horizontal="left" vertical="top" wrapText="1"/>
    </xf>
  </cellXfs>
  <cellStyles count="117">
    <cellStyle name="Accent1 - 20%" xfId="14"/>
    <cellStyle name="Accent1 - 40%" xfId="15"/>
    <cellStyle name="Accent1 - 60%" xfId="16"/>
    <cellStyle name="Accent1 2" xfId="13"/>
    <cellStyle name="Accent1 3" xfId="99"/>
    <cellStyle name="Accent2 - 20%" xfId="18"/>
    <cellStyle name="Accent2 - 40%" xfId="19"/>
    <cellStyle name="Accent2 - 60%" xfId="20"/>
    <cellStyle name="Accent2 2" xfId="17"/>
    <cellStyle name="Accent2 3" xfId="100"/>
    <cellStyle name="Accent3 - 20%" xfId="22"/>
    <cellStyle name="Accent3 - 40%" xfId="23"/>
    <cellStyle name="Accent3 - 60%" xfId="24"/>
    <cellStyle name="Accent3 2" xfId="21"/>
    <cellStyle name="Accent3 3" xfId="101"/>
    <cellStyle name="Accent4 - 20%" xfId="26"/>
    <cellStyle name="Accent4 - 40%" xfId="27"/>
    <cellStyle name="Accent4 - 60%" xfId="28"/>
    <cellStyle name="Accent4 2" xfId="25"/>
    <cellStyle name="Accent4 3" xfId="102"/>
    <cellStyle name="Accent5 - 20%" xfId="30"/>
    <cellStyle name="Accent5 - 40%" xfId="31"/>
    <cellStyle name="Accent5 - 60%" xfId="32"/>
    <cellStyle name="Accent5 2" xfId="29"/>
    <cellStyle name="Accent5 3" xfId="103"/>
    <cellStyle name="Accent6 - 20%" xfId="34"/>
    <cellStyle name="Accent6 - 40%" xfId="35"/>
    <cellStyle name="Accent6 - 60%" xfId="36"/>
    <cellStyle name="Accent6 2" xfId="33"/>
    <cellStyle name="Accent6 3" xfId="104"/>
    <cellStyle name="Bad 2" xfId="37"/>
    <cellStyle name="Calculation 2" xfId="38"/>
    <cellStyle name="Check Cell 2" xfId="39"/>
    <cellStyle name="Comma" xfId="4" builtinId="3"/>
    <cellStyle name="Comma 2" xfId="1"/>
    <cellStyle name="Comma 3" xfId="2"/>
    <cellStyle name="Comma 4" xfId="111"/>
    <cellStyle name="Comma 5" xfId="113"/>
    <cellStyle name="Currency 2" xfId="3"/>
    <cellStyle name="Emphasis 1" xfId="40"/>
    <cellStyle name="Emphasis 2" xfId="41"/>
    <cellStyle name="Emphasis 3" xfId="42"/>
    <cellStyle name="Explanatory Text" xfId="116" builtinId="53"/>
    <cellStyle name="Good 2" xfId="43"/>
    <cellStyle name="Heading 1" xfId="115" builtinId="16"/>
    <cellStyle name="Heading 1 2" xfId="44"/>
    <cellStyle name="Heading 2 2" xfId="45"/>
    <cellStyle name="Heading 3 2" xfId="46"/>
    <cellStyle name="Heading 4 2" xfId="47"/>
    <cellStyle name="Input 2" xfId="48"/>
    <cellStyle name="Linked Cell 2" xfId="49"/>
    <cellStyle name="Neutral 2" xfId="50"/>
    <cellStyle name="Normal" xfId="0" builtinId="0"/>
    <cellStyle name="Normal 2" xfId="5"/>
    <cellStyle name="Normal 3" xfId="6"/>
    <cellStyle name="Normal 4" xfId="12"/>
    <cellStyle name="Normal 5" xfId="98"/>
    <cellStyle name="Note 2" xfId="51"/>
    <cellStyle name="Note 3" xfId="105"/>
    <cellStyle name="Output 2" xfId="52"/>
    <cellStyle name="Percent" xfId="10" builtinId="5"/>
    <cellStyle name="Percent 2" xfId="7"/>
    <cellStyle name="Percent 3" xfId="8"/>
    <cellStyle name="Percent 4" xfId="9"/>
    <cellStyle name="Percent 5" xfId="97"/>
    <cellStyle name="Percent 6" xfId="112"/>
    <cellStyle name="Percent 7" xfId="114"/>
    <cellStyle name="SAPBEXaggData" xfId="53"/>
    <cellStyle name="SAPBEXaggDataEmph" xfId="54"/>
    <cellStyle name="SAPBEXaggItem" xfId="55"/>
    <cellStyle name="SAPBEXaggItemX" xfId="56"/>
    <cellStyle name="SAPBEXchaText" xfId="57"/>
    <cellStyle name="SAPBEXexcBad7" xfId="58"/>
    <cellStyle name="SAPBEXexcBad8" xfId="59"/>
    <cellStyle name="SAPBEXexcBad9" xfId="60"/>
    <cellStyle name="SAPBEXexcCritical4" xfId="61"/>
    <cellStyle name="SAPBEXexcCritical5" xfId="62"/>
    <cellStyle name="SAPBEXexcCritical6" xfId="63"/>
    <cellStyle name="SAPBEXexcGood1" xfId="64"/>
    <cellStyle name="SAPBEXexcGood2" xfId="65"/>
    <cellStyle name="SAPBEXexcGood3" xfId="66"/>
    <cellStyle name="SAPBEXfilterDrill" xfId="67"/>
    <cellStyle name="SAPBEXfilterItem" xfId="68"/>
    <cellStyle name="SAPBEXfilterText" xfId="69"/>
    <cellStyle name="SAPBEXformats" xfId="70"/>
    <cellStyle name="SAPBEXheaderItem" xfId="71"/>
    <cellStyle name="SAPBEXheaderText" xfId="72"/>
    <cellStyle name="SAPBEXHLevel0" xfId="73"/>
    <cellStyle name="SAPBEXHLevel0X" xfId="74"/>
    <cellStyle name="SAPBEXHLevel0X 2" xfId="106"/>
    <cellStyle name="SAPBEXHLevel1" xfId="75"/>
    <cellStyle name="SAPBEXHLevel1X" xfId="76"/>
    <cellStyle name="SAPBEXHLevel1X 2" xfId="107"/>
    <cellStyle name="SAPBEXHLevel2" xfId="77"/>
    <cellStyle name="SAPBEXHLevel2X" xfId="78"/>
    <cellStyle name="SAPBEXHLevel2X 2" xfId="108"/>
    <cellStyle name="SAPBEXHLevel3" xfId="79"/>
    <cellStyle name="SAPBEXHLevel3X" xfId="80"/>
    <cellStyle name="SAPBEXHLevel3X 2" xfId="109"/>
    <cellStyle name="SAPBEXinputData" xfId="81"/>
    <cellStyle name="SAPBEXinputData 2" xfId="110"/>
    <cellStyle name="SAPBEXItemHeader" xfId="82"/>
    <cellStyle name="SAPBEXresData" xfId="83"/>
    <cellStyle name="SAPBEXresDataEmph" xfId="84"/>
    <cellStyle name="SAPBEXresItem" xfId="85"/>
    <cellStyle name="SAPBEXresItemX" xfId="86"/>
    <cellStyle name="SAPBEXstdData" xfId="87"/>
    <cellStyle name="SAPBEXstdDataEmph" xfId="88"/>
    <cellStyle name="SAPBEXstdItem" xfId="89"/>
    <cellStyle name="SAPBEXstdItemX" xfId="90"/>
    <cellStyle name="SAPBEXtitle" xfId="91"/>
    <cellStyle name="SAPBEXunassignedItem" xfId="92"/>
    <cellStyle name="SAPBEXundefined" xfId="93"/>
    <cellStyle name="Sheet Title" xfId="94"/>
    <cellStyle name="Standard_Ring" xfId="11"/>
    <cellStyle name="Total 2" xfId="95"/>
    <cellStyle name="Warning Text 2" xfId="96"/>
  </cellStyles>
  <dxfs count="0"/>
  <tableStyles count="0" defaultTableStyle="TableStyleMedium9" defaultPivotStyle="PivotStyleLight16"/>
  <colors>
    <mruColors>
      <color rgb="FFFFFF99"/>
      <color rgb="FFF7A80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barChart>
        <c:barDir val="col"/>
        <c:grouping val="stacked"/>
        <c:ser>
          <c:idx val="0"/>
          <c:order val="0"/>
          <c:spPr>
            <a:noFill/>
            <a:ln>
              <a:noFill/>
            </a:ln>
          </c:spPr>
          <c:cat>
            <c:strRef>
              <c:f>'Waterfall Baseline Achieve'!$B$5:$B$9</c:f>
              <c:strCache>
                <c:ptCount val="5"/>
                <c:pt idx="0">
                  <c:v>Baseline</c:v>
                </c:pt>
                <c:pt idx="1">
                  <c:v>On Inv Var 1</c:v>
                </c:pt>
                <c:pt idx="2">
                  <c:v>On Inv Var 2</c:v>
                </c:pt>
                <c:pt idx="3">
                  <c:v>Off Inv Rebate</c:v>
                </c:pt>
                <c:pt idx="4">
                  <c:v>NetNet</c:v>
                </c:pt>
              </c:strCache>
            </c:strRef>
          </c:cat>
          <c:val>
            <c:numRef>
              <c:f>'Waterfall Baseline Achieve'!$C$5:$C$9</c:f>
              <c:numCache>
                <c:formatCode>_-* #,##0.0\ _€_-;\-* #,##0.0\ _€_-;_-* "-"??\ _€_-;_-@_-</c:formatCode>
                <c:ptCount val="5"/>
                <c:pt idx="1">
                  <c:v>96.307692307692307</c:v>
                </c:pt>
                <c:pt idx="2">
                  <c:v>92.307692307692307</c:v>
                </c:pt>
                <c:pt idx="3">
                  <c:v>91.307692307692307</c:v>
                </c:pt>
              </c:numCache>
            </c:numRef>
          </c:val>
        </c:ser>
        <c:ser>
          <c:idx val="1"/>
          <c:order val="1"/>
          <c:spPr>
            <a:solidFill>
              <a:schemeClr val="accent1"/>
            </a:solidFill>
            <a:ln>
              <a:solidFill>
                <a:prstClr val="black"/>
              </a:solidFill>
            </a:ln>
          </c:spPr>
          <c:cat>
            <c:strRef>
              <c:f>'Waterfall Baseline Achieve'!$B$5:$B$9</c:f>
              <c:strCache>
                <c:ptCount val="5"/>
                <c:pt idx="0">
                  <c:v>Baseline</c:v>
                </c:pt>
                <c:pt idx="1">
                  <c:v>On Inv Var 1</c:v>
                </c:pt>
                <c:pt idx="2">
                  <c:v>On Inv Var 2</c:v>
                </c:pt>
                <c:pt idx="3">
                  <c:v>Off Inv Rebate</c:v>
                </c:pt>
                <c:pt idx="4">
                  <c:v>NetNet</c:v>
                </c:pt>
              </c:strCache>
            </c:strRef>
          </c:cat>
          <c:val>
            <c:numRef>
              <c:f>'Waterfall Baseline Achieve'!$D$5:$D$9</c:f>
              <c:numCache>
                <c:formatCode>_-* #,##0.0\ _€_-;\-* #,##0.0\ _€_-;_-* "-"??\ _€_-;_-@_-</c:formatCode>
                <c:ptCount val="5"/>
                <c:pt idx="0" formatCode="General">
                  <c:v>100</c:v>
                </c:pt>
                <c:pt idx="1">
                  <c:v>3.6923076923076921</c:v>
                </c:pt>
                <c:pt idx="2">
                  <c:v>4</c:v>
                </c:pt>
                <c:pt idx="3">
                  <c:v>1</c:v>
                </c:pt>
                <c:pt idx="4">
                  <c:v>91.307692307692307</c:v>
                </c:pt>
              </c:numCache>
            </c:numRef>
          </c:val>
        </c:ser>
        <c:ser>
          <c:idx val="2"/>
          <c:order val="2"/>
          <c:spPr>
            <a:noFill/>
            <a:ln>
              <a:noFill/>
            </a:ln>
          </c:spPr>
          <c:dLbls>
            <c:dLbl>
              <c:idx val="0"/>
              <c:tx>
                <c:strRef>
                  <c:f>'Waterfall Achieve'!$D$5</c:f>
                  <c:strCache>
                    <c:ptCount val="1"/>
                    <c:pt idx="0">
                      <c:v>100</c:v>
                    </c:pt>
                  </c:strCache>
                </c:strRef>
              </c:tx>
            </c:dLbl>
            <c:dLbl>
              <c:idx val="1"/>
              <c:layout>
                <c:manualLayout>
                  <c:x val="0"/>
                  <c:y val="9.2592592592594617E-3"/>
                </c:manualLayout>
              </c:layout>
              <c:tx>
                <c:strRef>
                  <c:f>'Waterfall Baseline Achieve'!$D$6</c:f>
                  <c:strCache>
                    <c:ptCount val="1"/>
                    <c:pt idx="0">
                      <c:v> 3,7   </c:v>
                    </c:pt>
                  </c:strCache>
                </c:strRef>
              </c:tx>
              <c:dLblPos val="ctr"/>
            </c:dLbl>
            <c:dLbl>
              <c:idx val="2"/>
              <c:tx>
                <c:strRef>
                  <c:f>'Waterfall Baseline Achieve'!$D$7</c:f>
                  <c:strCache>
                    <c:ptCount val="1"/>
                    <c:pt idx="0">
                      <c:v> 4,0   </c:v>
                    </c:pt>
                  </c:strCache>
                </c:strRef>
              </c:tx>
            </c:dLbl>
            <c:dLbl>
              <c:idx val="3"/>
              <c:tx>
                <c:strRef>
                  <c:f>'Waterfall Baseline Achieve'!$D$8</c:f>
                  <c:strCache>
                    <c:ptCount val="1"/>
                    <c:pt idx="0">
                      <c:v> 1,0   </c:v>
                    </c:pt>
                  </c:strCache>
                </c:strRef>
              </c:tx>
            </c:dLbl>
            <c:dLbl>
              <c:idx val="4"/>
              <c:tx>
                <c:strRef>
                  <c:f>'Waterfall Baseline Achieve'!$D$9</c:f>
                  <c:strCache>
                    <c:ptCount val="1"/>
                    <c:pt idx="0">
                      <c:v> 91,3   </c:v>
                    </c:pt>
                  </c:strCache>
                </c:strRef>
              </c:tx>
            </c:dLbl>
            <c:dLbl>
              <c:idx val="5"/>
              <c:tx>
                <c:strRef>
                  <c:f>'Waterfall Achieve'!$D$10</c:f>
                  <c:strCache>
                    <c:ptCount val="1"/>
                    <c:pt idx="0">
                      <c:v>29</c:v>
                    </c:pt>
                  </c:strCache>
                </c:strRef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/>
                </a:pPr>
                <a:endParaRPr lang="de-DE"/>
              </a:p>
            </c:txPr>
            <c:showVal val="1"/>
          </c:dLbls>
          <c:cat>
            <c:strRef>
              <c:f>'Waterfall Baseline Achieve'!$B$5:$B$9</c:f>
              <c:strCache>
                <c:ptCount val="5"/>
                <c:pt idx="0">
                  <c:v>Baseline</c:v>
                </c:pt>
                <c:pt idx="1">
                  <c:v>On Inv Var 1</c:v>
                </c:pt>
                <c:pt idx="2">
                  <c:v>On Inv Var 2</c:v>
                </c:pt>
                <c:pt idx="3">
                  <c:v>Off Inv Rebate</c:v>
                </c:pt>
                <c:pt idx="4">
                  <c:v>NetNet</c:v>
                </c:pt>
              </c:strCache>
            </c:strRef>
          </c:cat>
          <c:val>
            <c:numRef>
              <c:f>'Waterfall Baseline Achieve'!$E$5:$E$9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</c:ser>
        <c:overlap val="100"/>
        <c:axId val="70912256"/>
        <c:axId val="71823360"/>
      </c:barChart>
      <c:lineChart>
        <c:grouping val="standard"/>
        <c:ser>
          <c:idx val="3"/>
          <c:order val="3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Achieve'!$B$5:$B$9</c:f>
              <c:strCache>
                <c:ptCount val="5"/>
                <c:pt idx="0">
                  <c:v>Baseline</c:v>
                </c:pt>
                <c:pt idx="1">
                  <c:v>On Inv Var 1</c:v>
                </c:pt>
                <c:pt idx="2">
                  <c:v>On Inv Var 2</c:v>
                </c:pt>
                <c:pt idx="3">
                  <c:v>Off Inv Rebate</c:v>
                </c:pt>
                <c:pt idx="4">
                  <c:v>NetNet</c:v>
                </c:pt>
              </c:strCache>
            </c:strRef>
          </c:cat>
          <c:val>
            <c:numRef>
              <c:f>'Waterfall Baseline Achieve'!$F$5:$F$10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</c:numCache>
            </c:numRef>
          </c:val>
        </c:ser>
        <c:ser>
          <c:idx val="4"/>
          <c:order val="4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Achieve'!$B$5:$B$9</c:f>
              <c:strCache>
                <c:ptCount val="5"/>
                <c:pt idx="0">
                  <c:v>Baseline</c:v>
                </c:pt>
                <c:pt idx="1">
                  <c:v>On Inv Var 1</c:v>
                </c:pt>
                <c:pt idx="2">
                  <c:v>On Inv Var 2</c:v>
                </c:pt>
                <c:pt idx="3">
                  <c:v>Off Inv Rebate</c:v>
                </c:pt>
                <c:pt idx="4">
                  <c:v>NetNet</c:v>
                </c:pt>
              </c:strCache>
            </c:strRef>
          </c:cat>
          <c:val>
            <c:numRef>
              <c:f>'Waterfall Baseline Achieve'!$G$5:$G$10</c:f>
              <c:numCache>
                <c:formatCode>General</c:formatCode>
                <c:ptCount val="6"/>
                <c:pt idx="1">
                  <c:v>96.307692307692307</c:v>
                </c:pt>
                <c:pt idx="2">
                  <c:v>96.307692307692307</c:v>
                </c:pt>
              </c:numCache>
            </c:numRef>
          </c:val>
        </c:ser>
        <c:ser>
          <c:idx val="5"/>
          <c:order val="5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Achieve'!$B$5:$B$9</c:f>
              <c:strCache>
                <c:ptCount val="5"/>
                <c:pt idx="0">
                  <c:v>Baseline</c:v>
                </c:pt>
                <c:pt idx="1">
                  <c:v>On Inv Var 1</c:v>
                </c:pt>
                <c:pt idx="2">
                  <c:v>On Inv Var 2</c:v>
                </c:pt>
                <c:pt idx="3">
                  <c:v>Off Inv Rebate</c:v>
                </c:pt>
                <c:pt idx="4">
                  <c:v>NetNet</c:v>
                </c:pt>
              </c:strCache>
            </c:strRef>
          </c:cat>
          <c:val>
            <c:numRef>
              <c:f>'Waterfall Baseline Achieve'!$H$5:$H$10</c:f>
              <c:numCache>
                <c:formatCode>General</c:formatCode>
                <c:ptCount val="6"/>
                <c:pt idx="2">
                  <c:v>92.307692307692307</c:v>
                </c:pt>
                <c:pt idx="3">
                  <c:v>92.307692307692307</c:v>
                </c:pt>
              </c:numCache>
            </c:numRef>
          </c:val>
        </c:ser>
        <c:ser>
          <c:idx val="6"/>
          <c:order val="6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Achieve'!$B$5:$B$9</c:f>
              <c:strCache>
                <c:ptCount val="5"/>
                <c:pt idx="0">
                  <c:v>Baseline</c:v>
                </c:pt>
                <c:pt idx="1">
                  <c:v>On Inv Var 1</c:v>
                </c:pt>
                <c:pt idx="2">
                  <c:v>On Inv Var 2</c:v>
                </c:pt>
                <c:pt idx="3">
                  <c:v>Off Inv Rebate</c:v>
                </c:pt>
                <c:pt idx="4">
                  <c:v>NetNet</c:v>
                </c:pt>
              </c:strCache>
            </c:strRef>
          </c:cat>
          <c:val>
            <c:numRef>
              <c:f>'Waterfall Baseline Achieve'!$I$5:$I$10</c:f>
              <c:numCache>
                <c:formatCode>General</c:formatCode>
                <c:ptCount val="6"/>
                <c:pt idx="3">
                  <c:v>91.307692307692307</c:v>
                </c:pt>
                <c:pt idx="4">
                  <c:v>91.307692307692307</c:v>
                </c:pt>
              </c:numCache>
            </c:numRef>
          </c:val>
        </c:ser>
        <c:ser>
          <c:idx val="7"/>
          <c:order val="7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Achieve'!$B$5:$B$9</c:f>
              <c:strCache>
                <c:ptCount val="5"/>
                <c:pt idx="0">
                  <c:v>Baseline</c:v>
                </c:pt>
                <c:pt idx="1">
                  <c:v>On Inv Var 1</c:v>
                </c:pt>
                <c:pt idx="2">
                  <c:v>On Inv Var 2</c:v>
                </c:pt>
                <c:pt idx="3">
                  <c:v>Off Inv Rebate</c:v>
                </c:pt>
                <c:pt idx="4">
                  <c:v>NetNet</c:v>
                </c:pt>
              </c:strCache>
            </c:strRef>
          </c:cat>
          <c:val>
            <c:numRef>
              <c:f>'Waterfall Baseline Achieve'!$J$5:$J$10</c:f>
              <c:numCache>
                <c:formatCode>General</c:formatCode>
                <c:ptCount val="6"/>
              </c:numCache>
            </c:numRef>
          </c:val>
        </c:ser>
        <c:marker val="1"/>
        <c:axId val="70912256"/>
        <c:axId val="71823360"/>
      </c:lineChart>
      <c:catAx>
        <c:axId val="7091225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de-DE"/>
          </a:p>
        </c:txPr>
        <c:crossAx val="71823360"/>
        <c:crosses val="autoZero"/>
        <c:auto val="1"/>
        <c:lblAlgn val="ctr"/>
        <c:lblOffset val="100"/>
      </c:catAx>
      <c:valAx>
        <c:axId val="71823360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de-DE"/>
          </a:p>
        </c:txPr>
        <c:crossAx val="70912256"/>
        <c:crosses val="autoZero"/>
        <c:crossBetween val="between"/>
      </c:valAx>
    </c:plotArea>
    <c:plotVisOnly val="1"/>
    <c:dispBlanksAs val="gap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barChart>
        <c:barDir val="col"/>
        <c:grouping val="stacked"/>
        <c:ser>
          <c:idx val="0"/>
          <c:order val="0"/>
          <c:spPr>
            <a:noFill/>
            <a:ln>
              <a:noFill/>
            </a:ln>
          </c:spPr>
          <c:cat>
            <c:strRef>
              <c:f>'Waterfall GC (2)'!$B$5:$B$21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Stock Keeping Rebate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 (2)'!$C$5:$C$21</c:f>
              <c:numCache>
                <c:formatCode>General</c:formatCode>
                <c:ptCount val="17"/>
                <c:pt idx="1">
                  <c:v>65</c:v>
                </c:pt>
                <c:pt idx="2">
                  <c:v>65</c:v>
                </c:pt>
                <c:pt idx="3">
                  <c:v>62</c:v>
                </c:pt>
                <c:pt idx="4" formatCode="0.0">
                  <c:v>62</c:v>
                </c:pt>
                <c:pt idx="5" formatCode="0.0">
                  <c:v>53</c:v>
                </c:pt>
                <c:pt idx="6" formatCode="0.0">
                  <c:v>53</c:v>
                </c:pt>
                <c:pt idx="7" formatCode="0.0">
                  <c:v>53</c:v>
                </c:pt>
                <c:pt idx="8" formatCode="0.0">
                  <c:v>48.5</c:v>
                </c:pt>
                <c:pt idx="9" formatCode="0.0">
                  <c:v>48.5</c:v>
                </c:pt>
                <c:pt idx="10" formatCode="0.0">
                  <c:v>48.5</c:v>
                </c:pt>
                <c:pt idx="11" formatCode="0.0">
                  <c:v>48.5</c:v>
                </c:pt>
                <c:pt idx="12" formatCode="0.0">
                  <c:v>44.5</c:v>
                </c:pt>
                <c:pt idx="13" formatCode="0.0">
                  <c:v>40.5</c:v>
                </c:pt>
                <c:pt idx="14" formatCode="0.0">
                  <c:v>36.5</c:v>
                </c:pt>
                <c:pt idx="15" formatCode="0.0">
                  <c:v>32.4</c:v>
                </c:pt>
              </c:numCache>
            </c:numRef>
          </c:val>
        </c:ser>
        <c:ser>
          <c:idx val="1"/>
          <c:order val="1"/>
          <c:spPr>
            <a:solidFill>
              <a:schemeClr val="accent1"/>
            </a:solidFill>
            <a:ln>
              <a:solidFill>
                <a:prstClr val="black"/>
              </a:solidFill>
            </a:ln>
          </c:spPr>
          <c:dPt>
            <c:idx val="15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dPt>
          <c:cat>
            <c:strRef>
              <c:f>'Waterfall GC (2)'!$B$5:$B$21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Stock Keeping Rebate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 (2)'!$D$5:$D$21</c:f>
              <c:numCache>
                <c:formatCode>_-* #,##0.0\ _€_-;\-* #,##0.0\ _€_-;_-* "-"??\ _€_-;_-@_-</c:formatCode>
                <c:ptCount val="17"/>
                <c:pt idx="0" formatCode="General">
                  <c:v>100</c:v>
                </c:pt>
                <c:pt idx="1">
                  <c:v>35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9</c:v>
                </c:pt>
                <c:pt idx="8" formatCode="_-* #,##0.00\ _€_-;\-* #,##0.00\ _€_-;_-* &quot;-&quot;??\ _€_-;_-@_-">
                  <c:v>4.5</c:v>
                </c:pt>
                <c:pt idx="10">
                  <c:v>0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4.0999999999999996</c:v>
                </c:pt>
                <c:pt idx="16">
                  <c:v>32.4</c:v>
                </c:pt>
              </c:numCache>
            </c:numRef>
          </c:val>
        </c:ser>
        <c:ser>
          <c:idx val="2"/>
          <c:order val="2"/>
          <c:spPr>
            <a:noFill/>
            <a:ln>
              <a:noFill/>
            </a:ln>
          </c:spPr>
          <c:dLbls>
            <c:dLbl>
              <c:idx val="0"/>
              <c:tx>
                <c:strRef>
                  <c:f>'Waterfall Achieve'!$D$5</c:f>
                  <c:strCache>
                    <c:ptCount val="1"/>
                    <c:pt idx="0">
                      <c:v>100</c:v>
                    </c:pt>
                  </c:strCache>
                </c:strRef>
              </c:tx>
            </c:dLbl>
            <c:dLbl>
              <c:idx val="1"/>
              <c:tx>
                <c:strRef>
                  <c:f>'Waterfall GC'!$D$6</c:f>
                  <c:strCache>
                    <c:ptCount val="1"/>
                    <c:pt idx="0">
                      <c:v> 25,0   </c:v>
                    </c:pt>
                  </c:strCache>
                </c:strRef>
              </c:tx>
            </c:dLbl>
            <c:dLbl>
              <c:idx val="2"/>
              <c:tx>
                <c:strRef>
                  <c:f>'Waterfall GC'!$D$7</c:f>
                  <c:strCache>
                    <c:ptCount val="1"/>
                    <c:pt idx="0">
                      <c:v> 10,0   </c:v>
                    </c:pt>
                  </c:strCache>
                </c:strRef>
              </c:tx>
            </c:dLbl>
            <c:dLbl>
              <c:idx val="3"/>
              <c:tx>
                <c:strRef>
                  <c:f>'Waterfall GC'!$D$8</c:f>
                  <c:strCache>
                    <c:ptCount val="1"/>
                    <c:pt idx="0">
                      <c:v> 3,8   </c:v>
                    </c:pt>
                  </c:strCache>
                </c:strRef>
              </c:tx>
            </c:dLbl>
            <c:dLbl>
              <c:idx val="4"/>
              <c:tx>
                <c:strRef>
                  <c:f>'Waterfall GC'!$D$9</c:f>
                  <c:strCache>
                    <c:ptCount val="1"/>
                    <c:pt idx="0">
                      <c:v> 0,1   </c:v>
                    </c:pt>
                  </c:strCache>
                </c:strRef>
              </c:tx>
            </c:dLbl>
            <c:dLbl>
              <c:idx val="5"/>
              <c:tx>
                <c:strRef>
                  <c:f>'Waterfall GC'!$D$10</c:f>
                  <c:strCache>
                    <c:ptCount val="1"/>
                    <c:pt idx="0">
                      <c:v> 4,3   </c:v>
                    </c:pt>
                  </c:strCache>
                </c:strRef>
              </c:tx>
            </c:dLbl>
            <c:dLbl>
              <c:idx val="6"/>
              <c:tx>
                <c:strRef>
                  <c:f>'Waterfall GC'!$D$11</c:f>
                  <c:strCache>
                    <c:ptCount val="1"/>
                  </c:strCache>
                </c:strRef>
              </c:tx>
            </c:dLbl>
            <c:dLbl>
              <c:idx val="7"/>
              <c:tx>
                <c:strRef>
                  <c:f>'Waterfall GC'!$D$12</c:f>
                  <c:strCache>
                    <c:ptCount val="1"/>
                  </c:strCache>
                </c:strRef>
              </c:tx>
            </c:dLbl>
            <c:dLbl>
              <c:idx val="8"/>
              <c:tx>
                <c:strRef>
                  <c:f>'Waterfall GC'!$D$13</c:f>
                  <c:strCache>
                    <c:ptCount val="1"/>
                    <c:pt idx="0">
                      <c:v> 1,70   </c:v>
                    </c:pt>
                  </c:strCache>
                </c:strRef>
              </c:tx>
            </c:dLbl>
            <c:dLbl>
              <c:idx val="9"/>
              <c:tx>
                <c:strRef>
                  <c:f>'Waterfall GC'!$D$14</c:f>
                  <c:strCache>
                    <c:ptCount val="1"/>
                    <c:pt idx="0">
                      <c:v> 0,6   </c:v>
                    </c:pt>
                  </c:strCache>
                </c:strRef>
              </c:tx>
            </c:dLbl>
            <c:dLbl>
              <c:idx val="10"/>
              <c:tx>
                <c:strRef>
                  <c:f>'Waterfall GC'!$D$15</c:f>
                  <c:strCache>
                    <c:ptCount val="1"/>
                    <c:pt idx="0">
                      <c:v> -     </c:v>
                    </c:pt>
                  </c:strCache>
                </c:strRef>
              </c:tx>
            </c:dLbl>
            <c:dLbl>
              <c:idx val="11"/>
              <c:tx>
                <c:strRef>
                  <c:f>'Waterfall GC'!$D$16</c:f>
                  <c:strCache>
                    <c:ptCount val="1"/>
                    <c:pt idx="0">
                      <c:v> 0,1   </c:v>
                    </c:pt>
                  </c:strCache>
                </c:strRef>
              </c:tx>
            </c:dLbl>
            <c:dLbl>
              <c:idx val="12"/>
              <c:tx>
                <c:strRef>
                  <c:f>'Waterfall GC'!$D$17</c:f>
                  <c:strCache>
                    <c:ptCount val="1"/>
                    <c:pt idx="0">
                      <c:v> 2,2   </c:v>
                    </c:pt>
                  </c:strCache>
                </c:strRef>
              </c:tx>
            </c:dLbl>
            <c:dLbl>
              <c:idx val="13"/>
              <c:tx>
                <c:strRef>
                  <c:f>'Waterfall GC'!$D$18</c:f>
                  <c:strCache>
                    <c:ptCount val="1"/>
                    <c:pt idx="0">
                      <c:v> 2,2   </c:v>
                    </c:pt>
                  </c:strCache>
                </c:strRef>
              </c:tx>
            </c:dLbl>
            <c:dLbl>
              <c:idx val="14"/>
              <c:tx>
                <c:strRef>
                  <c:f>'Waterfall GC'!$D$19</c:f>
                  <c:strCache>
                    <c:ptCount val="1"/>
                    <c:pt idx="0">
                      <c:v> 1,4   </c:v>
                    </c:pt>
                  </c:strCache>
                </c:strRef>
              </c:tx>
            </c:dLbl>
            <c:dLbl>
              <c:idx val="15"/>
              <c:tx>
                <c:strRef>
                  <c:f>'Waterfall GC'!$D$20</c:f>
                  <c:strCache>
                    <c:ptCount val="1"/>
                    <c:pt idx="0">
                      <c:v> 2,4   </c:v>
                    </c:pt>
                  </c:strCache>
                </c:strRef>
              </c:tx>
            </c:dLbl>
            <c:dLbl>
              <c:idx val="16"/>
              <c:tx>
                <c:strRef>
                  <c:f>'Waterfall GC'!$D$21</c:f>
                  <c:strCache>
                    <c:ptCount val="1"/>
                    <c:pt idx="0">
                      <c:v> 46,4   </c:v>
                    </c:pt>
                  </c:strCache>
                </c:strRef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/>
                </a:pPr>
                <a:endParaRPr lang="de-DE"/>
              </a:p>
            </c:txPr>
            <c:showVal val="1"/>
          </c:dLbls>
          <c:cat>
            <c:strRef>
              <c:f>'Waterfall GC (2)'!$B$5:$B$21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Stock Keeping Rebate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 (2)'!$E$5:$E$21</c:f>
              <c:numCache>
                <c:formatCode>General</c:formatCode>
                <c:ptCount val="1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</c:numCache>
            </c:numRef>
          </c:val>
        </c:ser>
        <c:overlap val="100"/>
        <c:axId val="72182784"/>
        <c:axId val="72712960"/>
      </c:barChart>
      <c:lineChart>
        <c:grouping val="standard"/>
        <c:ser>
          <c:idx val="3"/>
          <c:order val="3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 (2)'!$B$5:$B$21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Stock Keeping Rebate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 (2)'!$F$5:$F$21</c:f>
              <c:numCache>
                <c:formatCode>General</c:formatCode>
                <c:ptCount val="17"/>
                <c:pt idx="0">
                  <c:v>100</c:v>
                </c:pt>
                <c:pt idx="1">
                  <c:v>100</c:v>
                </c:pt>
                <c:pt idx="11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 (2)'!$B$5:$B$21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Stock Keeping Rebate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 (2)'!$G$5:$G$21</c:f>
              <c:numCache>
                <c:formatCode>General</c:formatCode>
                <c:ptCount val="17"/>
                <c:pt idx="1">
                  <c:v>65</c:v>
                </c:pt>
                <c:pt idx="2">
                  <c:v>65</c:v>
                </c:pt>
              </c:numCache>
            </c:numRef>
          </c:val>
        </c:ser>
        <c:ser>
          <c:idx val="5"/>
          <c:order val="5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 (2)'!$B$5:$B$21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Stock Keeping Rebate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 (2)'!$H$5:$H$21</c:f>
              <c:numCache>
                <c:formatCode>General</c:formatCode>
                <c:ptCount val="17"/>
                <c:pt idx="2">
                  <c:v>65</c:v>
                </c:pt>
                <c:pt idx="3">
                  <c:v>65</c:v>
                </c:pt>
              </c:numCache>
            </c:numRef>
          </c:val>
        </c:ser>
        <c:ser>
          <c:idx val="6"/>
          <c:order val="6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 (2)'!$B$5:$B$21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Stock Keeping Rebate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 (2)'!$I$5:$I$21</c:f>
              <c:numCache>
                <c:formatCode>General</c:formatCode>
                <c:ptCount val="17"/>
                <c:pt idx="3">
                  <c:v>62</c:v>
                </c:pt>
                <c:pt idx="4">
                  <c:v>62</c:v>
                </c:pt>
              </c:numCache>
            </c:numRef>
          </c:val>
        </c:ser>
        <c:ser>
          <c:idx val="7"/>
          <c:order val="7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 (2)'!$B$5:$B$21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Stock Keeping Rebate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 (2)'!$J$5:$J$21</c:f>
              <c:numCache>
                <c:formatCode>General</c:formatCode>
                <c:ptCount val="17"/>
                <c:pt idx="4">
                  <c:v>62</c:v>
                </c:pt>
                <c:pt idx="5">
                  <c:v>62</c:v>
                </c:pt>
              </c:numCache>
            </c:numRef>
          </c:val>
        </c:ser>
        <c:ser>
          <c:idx val="8"/>
          <c:order val="8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'Waterfall GC (2)'!$B$5:$B$21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Stock Keeping Rebate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 (2)'!$K$5:$K$21</c:f>
              <c:numCache>
                <c:formatCode>General</c:formatCode>
                <c:ptCount val="17"/>
                <c:pt idx="5">
                  <c:v>53</c:v>
                </c:pt>
                <c:pt idx="6">
                  <c:v>53</c:v>
                </c:pt>
              </c:numCache>
            </c:numRef>
          </c:val>
        </c:ser>
        <c:ser>
          <c:idx val="9"/>
          <c:order val="9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 (2)'!$B$5:$B$21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Stock Keeping Rebate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 (2)'!$L$5:$L$21</c:f>
              <c:numCache>
                <c:formatCode>General</c:formatCode>
                <c:ptCount val="17"/>
                <c:pt idx="6">
                  <c:v>53</c:v>
                </c:pt>
                <c:pt idx="7">
                  <c:v>53</c:v>
                </c:pt>
              </c:numCache>
            </c:numRef>
          </c:val>
        </c:ser>
        <c:ser>
          <c:idx val="10"/>
          <c:order val="10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 (2)'!$B$5:$B$21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Stock Keeping Rebate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 (2)'!$M$5:$M$21</c:f>
              <c:numCache>
                <c:formatCode>General</c:formatCode>
                <c:ptCount val="17"/>
                <c:pt idx="7">
                  <c:v>53</c:v>
                </c:pt>
                <c:pt idx="8">
                  <c:v>53</c:v>
                </c:pt>
              </c:numCache>
            </c:numRef>
          </c:val>
        </c:ser>
        <c:ser>
          <c:idx val="11"/>
          <c:order val="11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 (2)'!$B$5:$B$21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Stock Keeping Rebate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 (2)'!$N$5:$N$21</c:f>
              <c:numCache>
                <c:formatCode>General</c:formatCode>
                <c:ptCount val="17"/>
                <c:pt idx="8" formatCode="0.00">
                  <c:v>48.5</c:v>
                </c:pt>
                <c:pt idx="9" formatCode="0.00">
                  <c:v>48.5</c:v>
                </c:pt>
              </c:numCache>
            </c:numRef>
          </c:val>
        </c:ser>
        <c:ser>
          <c:idx val="12"/>
          <c:order val="12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 (2)'!$B$5:$B$21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Stock Keeping Rebate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 (2)'!$O$5:$O$21</c:f>
              <c:numCache>
                <c:formatCode>General</c:formatCode>
                <c:ptCount val="17"/>
                <c:pt idx="9" formatCode="0.0">
                  <c:v>48.5</c:v>
                </c:pt>
                <c:pt idx="10" formatCode="0.0">
                  <c:v>48.5</c:v>
                </c:pt>
              </c:numCache>
            </c:numRef>
          </c:val>
        </c:ser>
        <c:ser>
          <c:idx val="13"/>
          <c:order val="13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 (2)'!$B$5:$B$21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Stock Keeping Rebate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 (2)'!$P$5:$P$21</c:f>
              <c:numCache>
                <c:formatCode>General</c:formatCode>
                <c:ptCount val="17"/>
                <c:pt idx="10" formatCode="0.0">
                  <c:v>48.5</c:v>
                </c:pt>
                <c:pt idx="11" formatCode="0.0">
                  <c:v>48.5</c:v>
                </c:pt>
              </c:numCache>
            </c:numRef>
          </c:val>
        </c:ser>
        <c:ser>
          <c:idx val="14"/>
          <c:order val="14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 (2)'!$B$5:$B$21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Stock Keeping Rebate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 (2)'!$Q$5:$Q$21</c:f>
              <c:numCache>
                <c:formatCode>General</c:formatCode>
                <c:ptCount val="17"/>
                <c:pt idx="11" formatCode="0.0">
                  <c:v>48.5</c:v>
                </c:pt>
                <c:pt idx="12" formatCode="0.0">
                  <c:v>48.5</c:v>
                </c:pt>
              </c:numCache>
            </c:numRef>
          </c:val>
        </c:ser>
        <c:ser>
          <c:idx val="15"/>
          <c:order val="15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 (2)'!$B$5:$B$21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Stock Keeping Rebate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 (2)'!$R$5:$R$21</c:f>
              <c:numCache>
                <c:formatCode>General</c:formatCode>
                <c:ptCount val="17"/>
                <c:pt idx="12" formatCode="0.0">
                  <c:v>44.5</c:v>
                </c:pt>
                <c:pt idx="13" formatCode="0.0">
                  <c:v>44.5</c:v>
                </c:pt>
              </c:numCache>
            </c:numRef>
          </c:val>
        </c:ser>
        <c:ser>
          <c:idx val="16"/>
          <c:order val="16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'Waterfall GC (2)'!$B$5:$B$21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Stock Keeping Rebate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 (2)'!$S$5:$S$21</c:f>
              <c:numCache>
                <c:formatCode>General</c:formatCode>
                <c:ptCount val="17"/>
                <c:pt idx="13" formatCode="0.0">
                  <c:v>40.5</c:v>
                </c:pt>
                <c:pt idx="14" formatCode="0.0">
                  <c:v>40.5</c:v>
                </c:pt>
              </c:numCache>
            </c:numRef>
          </c:val>
        </c:ser>
        <c:ser>
          <c:idx val="17"/>
          <c:order val="17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 (2)'!$B$5:$B$21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Stock Keeping Rebate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 (2)'!$T$5:$T$21</c:f>
              <c:numCache>
                <c:formatCode>General</c:formatCode>
                <c:ptCount val="17"/>
                <c:pt idx="14" formatCode="0.0">
                  <c:v>36.5</c:v>
                </c:pt>
                <c:pt idx="15" formatCode="0.0">
                  <c:v>36.5</c:v>
                </c:pt>
              </c:numCache>
            </c:numRef>
          </c:val>
        </c:ser>
        <c:ser>
          <c:idx val="18"/>
          <c:order val="18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 (2)'!$B$5:$B$21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Stock Keeping Rebate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 (2)'!$U$5:$U$21</c:f>
              <c:numCache>
                <c:formatCode>General</c:formatCode>
                <c:ptCount val="17"/>
                <c:pt idx="15" formatCode="0.0">
                  <c:v>32.4</c:v>
                </c:pt>
                <c:pt idx="16" formatCode="0.0">
                  <c:v>32.4</c:v>
                </c:pt>
              </c:numCache>
            </c:numRef>
          </c:val>
        </c:ser>
        <c:ser>
          <c:idx val="19"/>
          <c:order val="19"/>
          <c:marker>
            <c:symbol val="none"/>
          </c:marker>
          <c:cat>
            <c:strRef>
              <c:f>'Waterfall GC (2)'!$B$5:$B$21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Stock Keeping Rebate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 (2)'!$V$5:$V$21</c:f>
              <c:numCache>
                <c:formatCode>General</c:formatCode>
                <c:ptCount val="17"/>
                <c:pt idx="16" formatCode="0.0">
                  <c:v>0</c:v>
                </c:pt>
              </c:numCache>
            </c:numRef>
          </c:val>
        </c:ser>
        <c:marker val="1"/>
        <c:axId val="72182784"/>
        <c:axId val="72712960"/>
      </c:lineChart>
      <c:catAx>
        <c:axId val="7218278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de-DE"/>
          </a:p>
        </c:txPr>
        <c:crossAx val="72712960"/>
        <c:crosses val="autoZero"/>
        <c:auto val="1"/>
        <c:lblAlgn val="ctr"/>
        <c:lblOffset val="100"/>
      </c:catAx>
      <c:valAx>
        <c:axId val="72712960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de-DE"/>
          </a:p>
        </c:txPr>
        <c:crossAx val="72182784"/>
        <c:crosses val="autoZero"/>
        <c:crossBetween val="between"/>
      </c:valAx>
    </c:plotArea>
    <c:plotVisOnly val="1"/>
    <c:dispBlanksAs val="gap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600" u="none">
                <a:solidFill>
                  <a:schemeClr val="tx1">
                    <a:lumMod val="85000"/>
                    <a:lumOff val="15000"/>
                  </a:schemeClr>
                </a:solidFill>
              </a:defRPr>
            </a:pPr>
            <a:r>
              <a:rPr lang="en-US" sz="1600" u="none">
                <a:solidFill>
                  <a:schemeClr val="tx1">
                    <a:lumMod val="85000"/>
                    <a:lumOff val="15000"/>
                  </a:schemeClr>
                </a:solidFill>
              </a:rPr>
              <a:t>EC2</a:t>
            </a:r>
            <a:r>
              <a:rPr lang="en-US" sz="1600" u="none" baseline="0">
                <a:solidFill>
                  <a:schemeClr val="tx1">
                    <a:lumMod val="85000"/>
                    <a:lumOff val="15000"/>
                  </a:schemeClr>
                </a:solidFill>
              </a:rPr>
              <a:t> Sales Analysis</a:t>
            </a:r>
            <a:endParaRPr lang="en-US" sz="1600" u="none">
              <a:solidFill>
                <a:schemeClr val="tx1">
                  <a:lumMod val="85000"/>
                  <a:lumOff val="15000"/>
                </a:schemeClr>
              </a:solidFill>
            </a:endParaRP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1265519867570505"/>
          <c:y val="0.13412208860711888"/>
          <c:w val="0.79352379570723641"/>
          <c:h val="0.64192107883066352"/>
        </c:manualLayout>
      </c:layout>
      <c:barChart>
        <c:barDir val="col"/>
        <c:grouping val="clustered"/>
        <c:ser>
          <c:idx val="0"/>
          <c:order val="0"/>
          <c:tx>
            <c:strRef>
              <c:f>'Cur. Variables Chart'!$C$42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scene3d>
              <a:camera prst="orthographicFront"/>
              <a:lightRig rig="flood" dir="t"/>
            </a:scene3d>
            <a:sp3d prstMaterial="matte">
              <a:bevelT/>
            </a:sp3d>
          </c:spPr>
          <c:cat>
            <c:strRef>
              <c:f>'Cur. Variables Chart'!$D$41:$I$41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Totals</c:v>
                </c:pt>
              </c:strCache>
            </c:strRef>
          </c:cat>
          <c:val>
            <c:numRef>
              <c:f>'Cur. Variables Chart'!$D$42:$I$42</c:f>
              <c:numCache>
                <c:formatCode>_(* #,##0_);_(* \(#,##0\);_(* "-"??_);_(@_)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'Cur. Variables Chart'!$C$43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</a:sp3d>
          </c:spPr>
          <c:cat>
            <c:strRef>
              <c:f>'Cur. Variables Chart'!$D$41:$I$41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Totals</c:v>
                </c:pt>
              </c:strCache>
            </c:strRef>
          </c:cat>
          <c:val>
            <c:numRef>
              <c:f>'Cur. Variables Chart'!$D$43:$I$43</c:f>
              <c:numCache>
                <c:formatCode>_(* #,##0_);_(* \(#,##0\);_(* "-"??_);_(@_)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</c:ser>
        <c:ser>
          <c:idx val="7"/>
          <c:order val="2"/>
          <c:tx>
            <c:strRef>
              <c:f>'Cur. Variables Chart'!$C$45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00B05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'Cur. Variables Chart'!$D$41:$I$41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Totals</c:v>
                </c:pt>
              </c:strCache>
            </c:strRef>
          </c:cat>
          <c:val>
            <c:numRef>
              <c:f>'Cur. Variables Chart'!$D$45:$I$45</c:f>
              <c:numCache>
                <c:formatCode>_(* #,##0_);_(* \(#,##0\);_(* "-"??_);_(@_)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</c:ser>
        <c:ser>
          <c:idx val="4"/>
          <c:order val="3"/>
          <c:tx>
            <c:strRef>
              <c:f>'Cur. Variables Chart'!$C$46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'Cur. Variables Chart'!$D$41:$I$41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Totals</c:v>
                </c:pt>
              </c:strCache>
            </c:strRef>
          </c:cat>
          <c:val>
            <c:numRef>
              <c:f>'Cur. Variables Chart'!$D$46:$I$46</c:f>
              <c:numCache>
                <c:formatCode>_(* #,##0_);_(* \(#,##0\);_(* "-"??_);_(@_)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</c:ser>
        <c:ser>
          <c:idx val="5"/>
          <c:order val="4"/>
          <c:tx>
            <c:strRef>
              <c:f>'Cur. Variables Chart'!$C$47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B050"/>
              </a:solidFill>
            </a:ln>
          </c:spPr>
          <c:cat>
            <c:strRef>
              <c:f>'Cur. Variables Chart'!$D$41:$I$41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Totals</c:v>
                </c:pt>
              </c:strCache>
            </c:strRef>
          </c:cat>
          <c:val>
            <c:numRef>
              <c:f>'Cur. Variables Chart'!$D$47:$I$47</c:f>
              <c:numCache>
                <c:formatCode>_(* #,##0_);_(* \(#,##0\);_(* "-"??_);_(@_)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</c:ser>
        <c:ser>
          <c:idx val="8"/>
          <c:order val="5"/>
          <c:tx>
            <c:strRef>
              <c:f>'Cur. Variables Chart'!$C$49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cat>
            <c:strRef>
              <c:f>'Cur. Variables Chart'!$D$41:$I$41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Totals</c:v>
                </c:pt>
              </c:strCache>
            </c:strRef>
          </c:cat>
          <c:val>
            <c:numRef>
              <c:f>'Cur. Variables Chart'!$D$49:$I$49</c:f>
              <c:numCache>
                <c:formatCode>_(* #,##0_);_(* \(#,##0\);_(* "-"??_);_(@_)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</c:ser>
        <c:ser>
          <c:idx val="9"/>
          <c:order val="6"/>
          <c:tx>
            <c:strRef>
              <c:f>'Cur. Variables Chart'!$C$50</c:f>
              <c:strCache>
                <c:ptCount val="1"/>
                <c:pt idx="0">
                  <c:v>#N/A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cat>
            <c:strRef>
              <c:f>'Cur. Variables Chart'!$D$41:$I$41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Totals</c:v>
                </c:pt>
              </c:strCache>
            </c:strRef>
          </c:cat>
          <c:val>
            <c:numRef>
              <c:f>'Cur. Variables Chart'!$D$50:$I$50</c:f>
              <c:numCache>
                <c:formatCode>_(* #,##0_);_(* \(#,##0\);_(* "-"??_);_(@_)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</c:ser>
        <c:ser>
          <c:idx val="10"/>
          <c:order val="7"/>
          <c:tx>
            <c:strRef>
              <c:f>'Cur. Variables Chart'!$C$51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accent3">
                  <a:lumMod val="75000"/>
                </a:schemeClr>
              </a:solidFill>
            </a:ln>
          </c:spPr>
          <c:cat>
            <c:strRef>
              <c:f>'Cur. Variables Chart'!$D$41:$I$41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Totals</c:v>
                </c:pt>
              </c:strCache>
            </c:strRef>
          </c:cat>
          <c:val>
            <c:numRef>
              <c:f>'Cur. Variables Chart'!$D$51:$I$51</c:f>
              <c:numCache>
                <c:formatCode>_(* #,##0_);_(* \(#,##0\);_(* "-"??_);_(@_)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</c:ser>
        <c:ser>
          <c:idx val="3"/>
          <c:order val="8"/>
          <c:tx>
            <c:strRef>
              <c:f>'Cur. Variables Chart'!$C$44</c:f>
              <c:strCache>
                <c:ptCount val="1"/>
                <c:pt idx="0">
                  <c:v>Subtotal Downloads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'Cur. Variables Chart'!$D$41:$I$41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Totals</c:v>
                </c:pt>
              </c:strCache>
            </c:strRef>
          </c:cat>
          <c:val>
            <c:numRef>
              <c:f>'Cur. Variables Chart'!$D$44:$I$44</c:f>
              <c:numCache>
                <c:formatCode>_(* #,##0_);_(* \(#,##0\);_(* "-"??_);_(@_)</c:formatCode>
                <c:ptCount val="6"/>
                <c:pt idx="0">
                  <c:v>1233</c:v>
                </c:pt>
                <c:pt idx="1">
                  <c:v>1371</c:v>
                </c:pt>
                <c:pt idx="2">
                  <c:v>1878</c:v>
                </c:pt>
                <c:pt idx="3">
                  <c:v>2257.6</c:v>
                </c:pt>
                <c:pt idx="4">
                  <c:v>1278</c:v>
                </c:pt>
                <c:pt idx="5">
                  <c:v>6739.6</c:v>
                </c:pt>
              </c:numCache>
            </c:numRef>
          </c:val>
        </c:ser>
        <c:ser>
          <c:idx val="6"/>
          <c:order val="9"/>
          <c:tx>
            <c:strRef>
              <c:f>'Cur. Variables Chart'!$C$48</c:f>
              <c:strCache>
                <c:ptCount val="1"/>
                <c:pt idx="0">
                  <c:v>Subtotal Memberships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cat>
            <c:strRef>
              <c:f>'Cur. Variables Chart'!$D$41:$I$41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Totals</c:v>
                </c:pt>
              </c:strCache>
            </c:strRef>
          </c:cat>
          <c:val>
            <c:numRef>
              <c:f>'Cur. Variables Chart'!$D$48:$I$48</c:f>
              <c:numCache>
                <c:formatCode>_(* #,##0_);_(* \(#,##0\);_(* "-"??_);_(@_)</c:formatCode>
                <c:ptCount val="6"/>
                <c:pt idx="0">
                  <c:v>25898.849999999995</c:v>
                </c:pt>
                <c:pt idx="1">
                  <c:v>10699.7</c:v>
                </c:pt>
                <c:pt idx="2">
                  <c:v>11093.74</c:v>
                </c:pt>
                <c:pt idx="3">
                  <c:v>7224.9</c:v>
                </c:pt>
                <c:pt idx="4">
                  <c:v>7890.5</c:v>
                </c:pt>
                <c:pt idx="5">
                  <c:v>54917.19</c:v>
                </c:pt>
              </c:numCache>
            </c:numRef>
          </c:val>
        </c:ser>
        <c:ser>
          <c:idx val="11"/>
          <c:order val="10"/>
          <c:tx>
            <c:strRef>
              <c:f>'Cur. Variables Chart'!$C$52</c:f>
              <c:strCache>
                <c:ptCount val="1"/>
                <c:pt idx="0">
                  <c:v>Subtotal PM Templates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cat>
            <c:strRef>
              <c:f>'Cur. Variables Chart'!$D$41:$I$41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Totals</c:v>
                </c:pt>
              </c:strCache>
            </c:strRef>
          </c:cat>
          <c:val>
            <c:numRef>
              <c:f>'Cur. Variables Chart'!$D$52:$I$52</c:f>
              <c:numCache>
                <c:formatCode>_(* #,##0_);_(* \(#,##0\);_(* "-"??_);_(@_)</c:formatCode>
                <c:ptCount val="6"/>
                <c:pt idx="0">
                  <c:v>3480</c:v>
                </c:pt>
                <c:pt idx="1">
                  <c:v>4441.47</c:v>
                </c:pt>
                <c:pt idx="2">
                  <c:v>3886.21</c:v>
                </c:pt>
                <c:pt idx="3">
                  <c:v>4350</c:v>
                </c:pt>
                <c:pt idx="4">
                  <c:v>4695</c:v>
                </c:pt>
                <c:pt idx="5">
                  <c:v>16157.68</c:v>
                </c:pt>
              </c:numCache>
            </c:numRef>
          </c:val>
        </c:ser>
        <c:axId val="73541888"/>
        <c:axId val="73560064"/>
      </c:barChart>
      <c:lineChart>
        <c:grouping val="standard"/>
        <c:ser>
          <c:idx val="12"/>
          <c:order val="11"/>
          <c:tx>
            <c:strRef>
              <c:f>'Cur. Variables Chart'!$C$54</c:f>
              <c:strCache>
                <c:ptCount val="1"/>
                <c:pt idx="0">
                  <c:v> #N/A 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cat>
            <c:strRef>
              <c:f>'Cur. Variables Chart'!$D$41:$I$41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Totals</c:v>
                </c:pt>
              </c:strCache>
            </c:strRef>
          </c:cat>
          <c:val>
            <c:numRef>
              <c:f>'Cur. Variables Chart'!$D$54:$I$54</c:f>
              <c:numCache>
                <c:formatCode>0%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</c:ser>
        <c:ser>
          <c:idx val="13"/>
          <c:order val="12"/>
          <c:tx>
            <c:strRef>
              <c:f>'Cur. Variables Chart'!$C$55</c:f>
              <c:strCache>
                <c:ptCount val="1"/>
                <c:pt idx="0">
                  <c:v> #N/A 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cat>
            <c:strRef>
              <c:f>'Cur. Variables Chart'!$D$41:$I$41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Totals</c:v>
                </c:pt>
              </c:strCache>
            </c:strRef>
          </c:cat>
          <c:val>
            <c:numRef>
              <c:f>'Cur. Variables Chart'!$D$55:$I$55</c:f>
              <c:numCache>
                <c:formatCode>0%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</c:ser>
        <c:ser>
          <c:idx val="15"/>
          <c:order val="13"/>
          <c:tx>
            <c:strRef>
              <c:f>'Cur. Variables Chart'!$C$57</c:f>
              <c:strCache>
                <c:ptCount val="1"/>
                <c:pt idx="0">
                  <c:v> #N/A 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cat>
            <c:strRef>
              <c:f>'Cur. Variables Chart'!$D$41:$I$41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Totals</c:v>
                </c:pt>
              </c:strCache>
            </c:strRef>
          </c:cat>
          <c:val>
            <c:numRef>
              <c:f>'Cur. Variables Chart'!$D$57:$I$57</c:f>
              <c:numCache>
                <c:formatCode>0%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</c:ser>
        <c:ser>
          <c:idx val="16"/>
          <c:order val="14"/>
          <c:tx>
            <c:strRef>
              <c:f>'Cur. Variables Chart'!$C$58</c:f>
              <c:strCache>
                <c:ptCount val="1"/>
                <c:pt idx="0">
                  <c:v> #N/A 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pPr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'Cur. Variables Chart'!$D$41:$I$41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Totals</c:v>
                </c:pt>
              </c:strCache>
            </c:strRef>
          </c:cat>
          <c:val>
            <c:numRef>
              <c:f>'Cur. Variables Chart'!$D$58:$I$58</c:f>
              <c:numCache>
                <c:formatCode>0%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</c:ser>
        <c:ser>
          <c:idx val="17"/>
          <c:order val="15"/>
          <c:tx>
            <c:strRef>
              <c:f>'Cur. Variables Chart'!$C$59</c:f>
              <c:strCache>
                <c:ptCount val="1"/>
                <c:pt idx="0">
                  <c:v> #N/A 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cat>
            <c:strRef>
              <c:f>'Cur. Variables Chart'!$D$41:$I$41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Totals</c:v>
                </c:pt>
              </c:strCache>
            </c:strRef>
          </c:cat>
          <c:val>
            <c:numRef>
              <c:f>'Cur. Variables Chart'!$D$59:$I$59</c:f>
              <c:numCache>
                <c:formatCode>0%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</c:ser>
        <c:ser>
          <c:idx val="19"/>
          <c:order val="16"/>
          <c:tx>
            <c:strRef>
              <c:f>'Cur. Variables Chart'!$C$61</c:f>
              <c:strCache>
                <c:ptCount val="1"/>
                <c:pt idx="0">
                  <c:v> #N/A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rgbClr val="4F81BD">
                  <a:lumMod val="50000"/>
                </a:srgbClr>
              </a:solidFill>
            </a:ln>
          </c:spPr>
          <c:cat>
            <c:strRef>
              <c:f>'Cur. Variables Chart'!$D$41:$I$41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Totals</c:v>
                </c:pt>
              </c:strCache>
            </c:strRef>
          </c:cat>
          <c:val>
            <c:numRef>
              <c:f>'Cur. Variables Chart'!$D$61:$I$61</c:f>
              <c:numCache>
                <c:formatCode>0%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</c:ser>
        <c:ser>
          <c:idx val="20"/>
          <c:order val="17"/>
          <c:tx>
            <c:strRef>
              <c:f>'Cur. Variables Chart'!$C$62</c:f>
              <c:strCache>
                <c:ptCount val="1"/>
                <c:pt idx="0">
                  <c:v> #N/A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cat>
            <c:strRef>
              <c:f>'Cur. Variables Chart'!$D$41:$I$41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Totals</c:v>
                </c:pt>
              </c:strCache>
            </c:strRef>
          </c:cat>
          <c:val>
            <c:numRef>
              <c:f>'Cur. Variables Chart'!$D$62:$I$62</c:f>
              <c:numCache>
                <c:formatCode>0%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</c:ser>
        <c:ser>
          <c:idx val="21"/>
          <c:order val="18"/>
          <c:tx>
            <c:strRef>
              <c:f>'Cur. Variables Chart'!$C$63</c:f>
              <c:strCache>
                <c:ptCount val="1"/>
                <c:pt idx="0">
                  <c:v> #N/A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rgbClr val="00B050"/>
              </a:solidFill>
            </a:ln>
          </c:spPr>
          <c:cat>
            <c:strRef>
              <c:f>'Cur. Variables Chart'!$D$41:$I$41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Totals</c:v>
                </c:pt>
              </c:strCache>
            </c:strRef>
          </c:cat>
          <c:val>
            <c:numRef>
              <c:f>'Cur. Variables Chart'!$D$63:$I$63</c:f>
              <c:numCache>
                <c:formatCode>0%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</c:ser>
        <c:ser>
          <c:idx val="14"/>
          <c:order val="19"/>
          <c:tx>
            <c:strRef>
              <c:f>'Cur. Variables Chart'!$C$56</c:f>
              <c:strCache>
                <c:ptCount val="1"/>
                <c:pt idx="0">
                  <c:v> Subtotal Downloads MoM % 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cat>
            <c:strRef>
              <c:f>'Cur. Variables Chart'!$D$41:$I$41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Totals</c:v>
                </c:pt>
              </c:strCache>
            </c:strRef>
          </c:cat>
          <c:val>
            <c:numRef>
              <c:f>'Cur. Variables Chart'!$D$56:$I$56</c:f>
              <c:numCache>
                <c:formatCode>0%</c:formatCode>
                <c:ptCount val="6"/>
                <c:pt idx="0">
                  <c:v>0</c:v>
                </c:pt>
                <c:pt idx="1">
                  <c:v>0.11192214111922141</c:v>
                </c:pt>
                <c:pt idx="2">
                  <c:v>0.36980306345733044</c:v>
                </c:pt>
                <c:pt idx="3">
                  <c:v>0.2021299254526091</c:v>
                </c:pt>
                <c:pt idx="4">
                  <c:v>-0.43391211906449323</c:v>
                </c:pt>
                <c:pt idx="5">
                  <c:v>#N/A</c:v>
                </c:pt>
              </c:numCache>
            </c:numRef>
          </c:val>
        </c:ser>
        <c:ser>
          <c:idx val="18"/>
          <c:order val="20"/>
          <c:tx>
            <c:strRef>
              <c:f>'Cur. Variables Chart'!$C$60</c:f>
              <c:strCache>
                <c:ptCount val="1"/>
                <c:pt idx="0">
                  <c:v> Subtotal Memberships MoM %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cat>
            <c:strRef>
              <c:f>'Cur. Variables Chart'!$D$41:$I$41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Totals</c:v>
                </c:pt>
              </c:strCache>
            </c:strRef>
          </c:cat>
          <c:val>
            <c:numRef>
              <c:f>'Cur. Variables Chart'!$D$60:$I$60</c:f>
              <c:numCache>
                <c:formatCode>0%</c:formatCode>
                <c:ptCount val="6"/>
                <c:pt idx="0">
                  <c:v>0</c:v>
                </c:pt>
                <c:pt idx="1">
                  <c:v>-0.58686582608880311</c:v>
                </c:pt>
                <c:pt idx="2">
                  <c:v>3.6827200762638117E-2</c:v>
                </c:pt>
                <c:pt idx="3">
                  <c:v>-0.34874082140017704</c:v>
                </c:pt>
                <c:pt idx="4">
                  <c:v>9.2125842572215594E-2</c:v>
                </c:pt>
                <c:pt idx="5">
                  <c:v>#N/A</c:v>
                </c:pt>
              </c:numCache>
            </c:numRef>
          </c:val>
        </c:ser>
        <c:ser>
          <c:idx val="22"/>
          <c:order val="21"/>
          <c:tx>
            <c:strRef>
              <c:f>'Cur. Variables Chart'!$C$64</c:f>
              <c:strCache>
                <c:ptCount val="1"/>
                <c:pt idx="0">
                  <c:v> Subtotal PM Templates MoM % </c:v>
                </c:pt>
              </c:strCache>
            </c:strRef>
          </c:tx>
          <c:spPr>
            <a:ln>
              <a:solidFill>
                <a:srgbClr val="F7A809"/>
              </a:solidFill>
            </a:ln>
          </c:spPr>
          <c:cat>
            <c:strRef>
              <c:f>'Cur. Variables Chart'!$D$41:$I$41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Totals</c:v>
                </c:pt>
              </c:strCache>
            </c:strRef>
          </c:cat>
          <c:val>
            <c:numRef>
              <c:f>'Cur. Variables Chart'!$D$64:$I$64</c:f>
              <c:numCache>
                <c:formatCode>0%</c:formatCode>
                <c:ptCount val="6"/>
                <c:pt idx="0">
                  <c:v>0</c:v>
                </c:pt>
                <c:pt idx="1">
                  <c:v>0.27628448275862078</c:v>
                </c:pt>
                <c:pt idx="2">
                  <c:v>-0.12501716773950972</c:v>
                </c:pt>
                <c:pt idx="3">
                  <c:v>0.11934249564485706</c:v>
                </c:pt>
                <c:pt idx="4">
                  <c:v>7.9310344827586213E-2</c:v>
                </c:pt>
                <c:pt idx="5">
                  <c:v>#N/A</c:v>
                </c:pt>
              </c:numCache>
            </c:numRef>
          </c:val>
        </c:ser>
        <c:marker val="1"/>
        <c:axId val="73564160"/>
        <c:axId val="73561984"/>
      </c:lineChart>
      <c:catAx>
        <c:axId val="735418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85000"/>
                    <a:lumOff val="15000"/>
                  </a:schemeClr>
                </a:solidFill>
              </a:defRPr>
            </a:pPr>
            <a:endParaRPr lang="de-DE"/>
          </a:p>
        </c:txPr>
        <c:crossAx val="73560064"/>
        <c:crosses val="autoZero"/>
        <c:lblAlgn val="ctr"/>
        <c:lblOffset val="100"/>
      </c:catAx>
      <c:valAx>
        <c:axId val="73560064"/>
        <c:scaling>
          <c:orientation val="minMax"/>
          <c:min val="0"/>
        </c:scaling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Revenue</a:t>
                </a:r>
              </a:p>
            </c:rich>
          </c:tx>
          <c:layout>
            <c:manualLayout>
              <c:xMode val="edge"/>
              <c:yMode val="edge"/>
              <c:x val="5.9555390589596614E-2"/>
              <c:y val="5.8295049325730826E-2"/>
            </c:manualLayout>
          </c:layout>
        </c:title>
        <c:numFmt formatCode="#,##0" sourceLinked="0"/>
        <c:tickLblPos val="nextTo"/>
        <c:txPr>
          <a:bodyPr/>
          <a:lstStyle/>
          <a:p>
            <a:pPr>
              <a:defRPr sz="1000">
                <a:solidFill>
                  <a:schemeClr val="tx1">
                    <a:lumMod val="85000"/>
                    <a:lumOff val="15000"/>
                  </a:schemeClr>
                </a:solidFill>
              </a:defRPr>
            </a:pPr>
            <a:endParaRPr lang="de-DE"/>
          </a:p>
        </c:txPr>
        <c:crossAx val="73541888"/>
        <c:crosses val="autoZero"/>
        <c:crossBetween val="between"/>
      </c:valAx>
      <c:valAx>
        <c:axId val="73561984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Change MoM %</a:t>
                </a:r>
              </a:p>
            </c:rich>
          </c:tx>
          <c:layout>
            <c:manualLayout>
              <c:xMode val="edge"/>
              <c:yMode val="edge"/>
              <c:x val="0.87945738460490763"/>
              <c:y val="6.5191601049868778E-2"/>
            </c:manualLayout>
          </c:layout>
        </c:title>
        <c:numFmt formatCode="0%" sourceLinked="0"/>
        <c:tickLblPos val="nextTo"/>
        <c:crossAx val="73564160"/>
        <c:crosses val="max"/>
        <c:crossBetween val="between"/>
      </c:valAx>
      <c:catAx>
        <c:axId val="73564160"/>
        <c:scaling>
          <c:orientation val="minMax"/>
        </c:scaling>
        <c:delete val="1"/>
        <c:axPos val="b"/>
        <c:tickLblPos val="none"/>
        <c:crossAx val="73561984"/>
        <c:crosses val="autoZero"/>
        <c:lblAlgn val="ctr"/>
        <c:lblOffset val="100"/>
      </c:cat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b"/>
      <c:layout>
        <c:manualLayout>
          <c:xMode val="edge"/>
          <c:yMode val="edge"/>
          <c:x val="0.12533787101183916"/>
          <c:y val="0.82759199927595262"/>
          <c:w val="0.74932425797632163"/>
          <c:h val="0.15861489727577155"/>
        </c:manualLayout>
      </c:layout>
    </c:legend>
    <c:plotVisOnly val="1"/>
    <c:dispBlanksAs val="gap"/>
  </c:chart>
  <c:spPr>
    <a:solidFill>
      <a:schemeClr val="bg1">
        <a:lumMod val="75000"/>
      </a:schemeClr>
    </a:solidFill>
    <a:ln>
      <a:solidFill>
        <a:schemeClr val="bg1">
          <a:lumMod val="65000"/>
        </a:schemeClr>
      </a:solidFill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barChart>
        <c:barDir val="col"/>
        <c:grouping val="stacked"/>
        <c:ser>
          <c:idx val="0"/>
          <c:order val="0"/>
          <c:spPr>
            <a:noFill/>
            <a:ln>
              <a:noFill/>
            </a:ln>
          </c:spPr>
          <c:cat>
            <c:strRef>
              <c:f>'Waterfall Achieve'!$B$5:$B$10</c:f>
              <c:strCache>
                <c:ptCount val="6"/>
                <c:pt idx="0">
                  <c:v>LP</c:v>
                </c:pt>
                <c:pt idx="1">
                  <c:v>Multiplier</c:v>
                </c:pt>
                <c:pt idx="2">
                  <c:v>OnInv1</c:v>
                </c:pt>
                <c:pt idx="3">
                  <c:v>OnInv1</c:v>
                </c:pt>
                <c:pt idx="4">
                  <c:v>Rebate</c:v>
                </c:pt>
                <c:pt idx="5">
                  <c:v>NetNet</c:v>
                </c:pt>
              </c:strCache>
            </c:strRef>
          </c:cat>
          <c:val>
            <c:numRef>
              <c:f>'Waterfall Achieve'!$C$5:$C$10</c:f>
              <c:numCache>
                <c:formatCode>General</c:formatCode>
                <c:ptCount val="6"/>
                <c:pt idx="1">
                  <c:v>32.5</c:v>
                </c:pt>
                <c:pt idx="2">
                  <c:v>31.3</c:v>
                </c:pt>
                <c:pt idx="3">
                  <c:v>30</c:v>
                </c:pt>
                <c:pt idx="4">
                  <c:v>0.3</c:v>
                </c:pt>
              </c:numCache>
            </c:numRef>
          </c:val>
        </c:ser>
        <c:ser>
          <c:idx val="1"/>
          <c:order val="1"/>
          <c:spPr>
            <a:solidFill>
              <a:schemeClr val="accent1"/>
            </a:solidFill>
            <a:ln>
              <a:solidFill>
                <a:prstClr val="black"/>
              </a:solidFill>
            </a:ln>
          </c:spPr>
          <c:cat>
            <c:strRef>
              <c:f>'Waterfall Achieve'!$B$5:$B$10</c:f>
              <c:strCache>
                <c:ptCount val="6"/>
                <c:pt idx="0">
                  <c:v>LP</c:v>
                </c:pt>
                <c:pt idx="1">
                  <c:v>Multiplier</c:v>
                </c:pt>
                <c:pt idx="2">
                  <c:v>OnInv1</c:v>
                </c:pt>
                <c:pt idx="3">
                  <c:v>OnInv1</c:v>
                </c:pt>
                <c:pt idx="4">
                  <c:v>Rebate</c:v>
                </c:pt>
                <c:pt idx="5">
                  <c:v>NetNet</c:v>
                </c:pt>
              </c:strCache>
            </c:strRef>
          </c:cat>
          <c:val>
            <c:numRef>
              <c:f>'Waterfall Achieve'!$D$5:$D$10</c:f>
              <c:numCache>
                <c:formatCode>General</c:formatCode>
                <c:ptCount val="6"/>
                <c:pt idx="0">
                  <c:v>100</c:v>
                </c:pt>
                <c:pt idx="1">
                  <c:v>67.5</c:v>
                </c:pt>
                <c:pt idx="2">
                  <c:v>1.2</c:v>
                </c:pt>
                <c:pt idx="3">
                  <c:v>1.3</c:v>
                </c:pt>
                <c:pt idx="4" formatCode="0.00">
                  <c:v>29.7</c:v>
                </c:pt>
                <c:pt idx="5">
                  <c:v>29</c:v>
                </c:pt>
              </c:numCache>
            </c:numRef>
          </c:val>
        </c:ser>
        <c:ser>
          <c:idx val="2"/>
          <c:order val="2"/>
          <c:spPr>
            <a:noFill/>
            <a:ln>
              <a:noFill/>
            </a:ln>
          </c:spPr>
          <c:dLbls>
            <c:dLbl>
              <c:idx val="0"/>
              <c:tx>
                <c:strRef>
                  <c:f>'Waterfall Achieve'!$D$5</c:f>
                  <c:strCache>
                    <c:ptCount val="1"/>
                    <c:pt idx="0">
                      <c:v>100</c:v>
                    </c:pt>
                  </c:strCache>
                </c:strRef>
              </c:tx>
            </c:dLbl>
            <c:dLbl>
              <c:idx val="1"/>
              <c:tx>
                <c:strRef>
                  <c:f>'Waterfall Achieve'!$D$6</c:f>
                  <c:strCache>
                    <c:ptCount val="1"/>
                    <c:pt idx="0">
                      <c:v>67,5</c:v>
                    </c:pt>
                  </c:strCache>
                </c:strRef>
              </c:tx>
            </c:dLbl>
            <c:dLbl>
              <c:idx val="2"/>
              <c:tx>
                <c:strRef>
                  <c:f>'Waterfall Achieve'!$D$7</c:f>
                  <c:strCache>
                    <c:ptCount val="1"/>
                    <c:pt idx="0">
                      <c:v>1,2</c:v>
                    </c:pt>
                  </c:strCache>
                </c:strRef>
              </c:tx>
            </c:dLbl>
            <c:dLbl>
              <c:idx val="3"/>
              <c:tx>
                <c:strRef>
                  <c:f>'Waterfall Achieve'!$D$8</c:f>
                  <c:strCache>
                    <c:ptCount val="1"/>
                    <c:pt idx="0">
                      <c:v>1,3</c:v>
                    </c:pt>
                  </c:strCache>
                </c:strRef>
              </c:tx>
            </c:dLbl>
            <c:dLbl>
              <c:idx val="4"/>
              <c:tx>
                <c:strRef>
                  <c:f>'Waterfall Achieve'!$D$9</c:f>
                  <c:strCache>
                    <c:ptCount val="1"/>
                    <c:pt idx="0">
                      <c:v>29,70</c:v>
                    </c:pt>
                  </c:strCache>
                </c:strRef>
              </c:tx>
            </c:dLbl>
            <c:dLbl>
              <c:idx val="5"/>
              <c:tx>
                <c:strRef>
                  <c:f>'Waterfall Achieve'!$D$10</c:f>
                  <c:strCache>
                    <c:ptCount val="1"/>
                    <c:pt idx="0">
                      <c:v>29</c:v>
                    </c:pt>
                  </c:strCache>
                </c:strRef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/>
                </a:pPr>
                <a:endParaRPr lang="de-DE"/>
              </a:p>
            </c:txPr>
            <c:showVal val="1"/>
          </c:dLbls>
          <c:cat>
            <c:strRef>
              <c:f>'Waterfall Achieve'!$B$5:$B$10</c:f>
              <c:strCache>
                <c:ptCount val="6"/>
                <c:pt idx="0">
                  <c:v>LP</c:v>
                </c:pt>
                <c:pt idx="1">
                  <c:v>Multiplier</c:v>
                </c:pt>
                <c:pt idx="2">
                  <c:v>OnInv1</c:v>
                </c:pt>
                <c:pt idx="3">
                  <c:v>OnInv1</c:v>
                </c:pt>
                <c:pt idx="4">
                  <c:v>Rebate</c:v>
                </c:pt>
                <c:pt idx="5">
                  <c:v>NetNet</c:v>
                </c:pt>
              </c:strCache>
            </c:strRef>
          </c:cat>
          <c:val>
            <c:numRef>
              <c:f>'Waterfall Achieve'!$E$5:$E$10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overlap val="100"/>
        <c:axId val="93455872"/>
        <c:axId val="93457408"/>
      </c:barChart>
      <c:lineChart>
        <c:grouping val="standard"/>
        <c:ser>
          <c:idx val="3"/>
          <c:order val="3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Achieve'!$B$5:$B$10</c:f>
              <c:strCache>
                <c:ptCount val="6"/>
                <c:pt idx="0">
                  <c:v>LP</c:v>
                </c:pt>
                <c:pt idx="1">
                  <c:v>Multiplier</c:v>
                </c:pt>
                <c:pt idx="2">
                  <c:v>OnInv1</c:v>
                </c:pt>
                <c:pt idx="3">
                  <c:v>OnInv1</c:v>
                </c:pt>
                <c:pt idx="4">
                  <c:v>Rebate</c:v>
                </c:pt>
                <c:pt idx="5">
                  <c:v>NetNet</c:v>
                </c:pt>
              </c:strCache>
            </c:strRef>
          </c:cat>
          <c:val>
            <c:numRef>
              <c:f>'Waterfall Achieve'!$F$5:$F$10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</c:numCache>
            </c:numRef>
          </c:val>
        </c:ser>
        <c:ser>
          <c:idx val="4"/>
          <c:order val="4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Achieve'!$B$5:$B$10</c:f>
              <c:strCache>
                <c:ptCount val="6"/>
                <c:pt idx="0">
                  <c:v>LP</c:v>
                </c:pt>
                <c:pt idx="1">
                  <c:v>Multiplier</c:v>
                </c:pt>
                <c:pt idx="2">
                  <c:v>OnInv1</c:v>
                </c:pt>
                <c:pt idx="3">
                  <c:v>OnInv1</c:v>
                </c:pt>
                <c:pt idx="4">
                  <c:v>Rebate</c:v>
                </c:pt>
                <c:pt idx="5">
                  <c:v>NetNet</c:v>
                </c:pt>
              </c:strCache>
            </c:strRef>
          </c:cat>
          <c:val>
            <c:numRef>
              <c:f>'Waterfall Achieve'!$G$5:$G$10</c:f>
              <c:numCache>
                <c:formatCode>General</c:formatCode>
                <c:ptCount val="6"/>
                <c:pt idx="1">
                  <c:v>32.5</c:v>
                </c:pt>
                <c:pt idx="2">
                  <c:v>32.5</c:v>
                </c:pt>
              </c:numCache>
            </c:numRef>
          </c:val>
        </c:ser>
        <c:ser>
          <c:idx val="5"/>
          <c:order val="5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Achieve'!$B$5:$B$10</c:f>
              <c:strCache>
                <c:ptCount val="6"/>
                <c:pt idx="0">
                  <c:v>LP</c:v>
                </c:pt>
                <c:pt idx="1">
                  <c:v>Multiplier</c:v>
                </c:pt>
                <c:pt idx="2">
                  <c:v>OnInv1</c:v>
                </c:pt>
                <c:pt idx="3">
                  <c:v>OnInv1</c:v>
                </c:pt>
                <c:pt idx="4">
                  <c:v>Rebate</c:v>
                </c:pt>
                <c:pt idx="5">
                  <c:v>NetNet</c:v>
                </c:pt>
              </c:strCache>
            </c:strRef>
          </c:cat>
          <c:val>
            <c:numRef>
              <c:f>'Waterfall Achieve'!$H$5:$H$10</c:f>
              <c:numCache>
                <c:formatCode>General</c:formatCode>
                <c:ptCount val="6"/>
                <c:pt idx="2">
                  <c:v>31.3</c:v>
                </c:pt>
                <c:pt idx="3">
                  <c:v>31.3</c:v>
                </c:pt>
              </c:numCache>
            </c:numRef>
          </c:val>
        </c:ser>
        <c:ser>
          <c:idx val="6"/>
          <c:order val="6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Achieve'!$B$5:$B$10</c:f>
              <c:strCache>
                <c:ptCount val="6"/>
                <c:pt idx="0">
                  <c:v>LP</c:v>
                </c:pt>
                <c:pt idx="1">
                  <c:v>Multiplier</c:v>
                </c:pt>
                <c:pt idx="2">
                  <c:v>OnInv1</c:v>
                </c:pt>
                <c:pt idx="3">
                  <c:v>OnInv1</c:v>
                </c:pt>
                <c:pt idx="4">
                  <c:v>Rebate</c:v>
                </c:pt>
                <c:pt idx="5">
                  <c:v>NetNet</c:v>
                </c:pt>
              </c:strCache>
            </c:strRef>
          </c:cat>
          <c:val>
            <c:numRef>
              <c:f>'Waterfall Achieve'!$I$5:$I$10</c:f>
              <c:numCache>
                <c:formatCode>General</c:formatCode>
                <c:ptCount val="6"/>
                <c:pt idx="3">
                  <c:v>30</c:v>
                </c:pt>
                <c:pt idx="4">
                  <c:v>30</c:v>
                </c:pt>
              </c:numCache>
            </c:numRef>
          </c:val>
        </c:ser>
        <c:ser>
          <c:idx val="7"/>
          <c:order val="7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Achieve'!$B$5:$B$10</c:f>
              <c:strCache>
                <c:ptCount val="6"/>
                <c:pt idx="0">
                  <c:v>LP</c:v>
                </c:pt>
                <c:pt idx="1">
                  <c:v>Multiplier</c:v>
                </c:pt>
                <c:pt idx="2">
                  <c:v>OnInv1</c:v>
                </c:pt>
                <c:pt idx="3">
                  <c:v>OnInv1</c:v>
                </c:pt>
                <c:pt idx="4">
                  <c:v>Rebate</c:v>
                </c:pt>
                <c:pt idx="5">
                  <c:v>NetNet</c:v>
                </c:pt>
              </c:strCache>
            </c:strRef>
          </c:cat>
          <c:val>
            <c:numRef>
              <c:f>'Waterfall Achieve'!$J$5:$J$10</c:f>
              <c:numCache>
                <c:formatCode>General</c:formatCode>
                <c:ptCount val="6"/>
                <c:pt idx="4">
                  <c:v>29</c:v>
                </c:pt>
                <c:pt idx="5">
                  <c:v>29</c:v>
                </c:pt>
              </c:numCache>
            </c:numRef>
          </c:val>
        </c:ser>
        <c:marker val="1"/>
        <c:axId val="93455872"/>
        <c:axId val="93457408"/>
      </c:lineChart>
      <c:catAx>
        <c:axId val="9345587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de-DE"/>
          </a:p>
        </c:txPr>
        <c:crossAx val="93457408"/>
        <c:crosses val="autoZero"/>
        <c:auto val="1"/>
        <c:lblAlgn val="ctr"/>
        <c:lblOffset val="100"/>
      </c:catAx>
      <c:valAx>
        <c:axId val="93457408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de-DE"/>
          </a:p>
        </c:txPr>
        <c:crossAx val="93455872"/>
        <c:crosses val="autoZero"/>
        <c:crossBetween val="between"/>
      </c:valAx>
    </c:plotArea>
    <c:plotVisOnly val="1"/>
    <c:dispBlanksAs val="gap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barChart>
        <c:barDir val="col"/>
        <c:grouping val="stacked"/>
        <c:ser>
          <c:idx val="0"/>
          <c:order val="0"/>
          <c:spPr>
            <a:noFill/>
            <a:ln>
              <a:noFill/>
            </a:ln>
          </c:spP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GC'!$C$5:$C$21</c:f>
              <c:numCache>
                <c:formatCode>General</c:formatCode>
                <c:ptCount val="17"/>
                <c:pt idx="1">
                  <c:v>75</c:v>
                </c:pt>
                <c:pt idx="2">
                  <c:v>65</c:v>
                </c:pt>
                <c:pt idx="3">
                  <c:v>61.2</c:v>
                </c:pt>
                <c:pt idx="4" formatCode="0.0">
                  <c:v>61.13</c:v>
                </c:pt>
                <c:pt idx="5" formatCode="0.0">
                  <c:v>56.830000000000005</c:v>
                </c:pt>
                <c:pt idx="6" formatCode="0.0">
                  <c:v>56.830000000000005</c:v>
                </c:pt>
                <c:pt idx="7" formatCode="0.0">
                  <c:v>56.830000000000005</c:v>
                </c:pt>
                <c:pt idx="8" formatCode="0.0">
                  <c:v>55.125100000000003</c:v>
                </c:pt>
                <c:pt idx="9" formatCode="0.0">
                  <c:v>54.556800000000003</c:v>
                </c:pt>
                <c:pt idx="10" formatCode="0.0">
                  <c:v>54.556800000000003</c:v>
                </c:pt>
                <c:pt idx="11" formatCode="0.0">
                  <c:v>54.476800000000004</c:v>
                </c:pt>
                <c:pt idx="12" formatCode="0.0">
                  <c:v>52.326800000000006</c:v>
                </c:pt>
                <c:pt idx="13" formatCode="0.0">
                  <c:v>50.176800000000007</c:v>
                </c:pt>
                <c:pt idx="14" formatCode="0.0">
                  <c:v>48.776800000000009</c:v>
                </c:pt>
                <c:pt idx="15" formatCode="0.0">
                  <c:v>46.37680000000001</c:v>
                </c:pt>
              </c:numCache>
            </c:numRef>
          </c:val>
        </c:ser>
        <c:ser>
          <c:idx val="1"/>
          <c:order val="1"/>
          <c:spPr>
            <a:solidFill>
              <a:schemeClr val="accent1"/>
            </a:solidFill>
            <a:ln>
              <a:solidFill>
                <a:prstClr val="black"/>
              </a:solidFill>
            </a:ln>
          </c:spPr>
          <c:dPt>
            <c:idx val="15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dPt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GC'!$D$5:$D$21</c:f>
              <c:numCache>
                <c:formatCode>_-* #,##0.0\ _€_-;\-* #,##0.0\ _€_-;_-* "-"??\ _€_-;_-@_-</c:formatCode>
                <c:ptCount val="17"/>
                <c:pt idx="0" formatCode="General">
                  <c:v>100</c:v>
                </c:pt>
                <c:pt idx="1">
                  <c:v>25</c:v>
                </c:pt>
                <c:pt idx="2">
                  <c:v>10</c:v>
                </c:pt>
                <c:pt idx="3">
                  <c:v>3.8</c:v>
                </c:pt>
                <c:pt idx="4">
                  <c:v>7.0000000000000007E-2</c:v>
                </c:pt>
                <c:pt idx="5">
                  <c:v>4.3</c:v>
                </c:pt>
                <c:pt idx="8" formatCode="_-* #,##0.00\ _€_-;\-* #,##0.00\ _€_-;_-* &quot;-&quot;??\ _€_-;_-@_-">
                  <c:v>1.7049000000000001</c:v>
                </c:pt>
                <c:pt idx="9">
                  <c:v>0.56830000000000003</c:v>
                </c:pt>
                <c:pt idx="10">
                  <c:v>0</c:v>
                </c:pt>
                <c:pt idx="11">
                  <c:v>0.08</c:v>
                </c:pt>
                <c:pt idx="12">
                  <c:v>2.15</c:v>
                </c:pt>
                <c:pt idx="13">
                  <c:v>2.15</c:v>
                </c:pt>
                <c:pt idx="14">
                  <c:v>1.4</c:v>
                </c:pt>
                <c:pt idx="15">
                  <c:v>2.4</c:v>
                </c:pt>
                <c:pt idx="16">
                  <c:v>46.37680000000001</c:v>
                </c:pt>
              </c:numCache>
            </c:numRef>
          </c:val>
        </c:ser>
        <c:ser>
          <c:idx val="2"/>
          <c:order val="2"/>
          <c:spPr>
            <a:noFill/>
            <a:ln>
              <a:noFill/>
            </a:ln>
          </c:spPr>
          <c:dLbls>
            <c:dLbl>
              <c:idx val="0"/>
              <c:tx>
                <c:strRef>
                  <c:f>'Waterfall Achieve'!$D$5</c:f>
                  <c:strCache>
                    <c:ptCount val="1"/>
                    <c:pt idx="0">
                      <c:v>100</c:v>
                    </c:pt>
                  </c:strCache>
                </c:strRef>
              </c:tx>
            </c:dLbl>
            <c:dLbl>
              <c:idx val="1"/>
              <c:tx>
                <c:strRef>
                  <c:f>'Waterfall GC'!$D$6</c:f>
                  <c:strCache>
                    <c:ptCount val="1"/>
                    <c:pt idx="0">
                      <c:v> 25,0   </c:v>
                    </c:pt>
                  </c:strCache>
                </c:strRef>
              </c:tx>
            </c:dLbl>
            <c:dLbl>
              <c:idx val="2"/>
              <c:tx>
                <c:strRef>
                  <c:f>'Waterfall GC'!$D$7</c:f>
                  <c:strCache>
                    <c:ptCount val="1"/>
                    <c:pt idx="0">
                      <c:v> 10,0   </c:v>
                    </c:pt>
                  </c:strCache>
                </c:strRef>
              </c:tx>
            </c:dLbl>
            <c:dLbl>
              <c:idx val="3"/>
              <c:tx>
                <c:strRef>
                  <c:f>'Waterfall GC'!$D$8</c:f>
                  <c:strCache>
                    <c:ptCount val="1"/>
                    <c:pt idx="0">
                      <c:v> 3,8   </c:v>
                    </c:pt>
                  </c:strCache>
                </c:strRef>
              </c:tx>
            </c:dLbl>
            <c:dLbl>
              <c:idx val="4"/>
              <c:tx>
                <c:strRef>
                  <c:f>'Waterfall GC'!$D$9</c:f>
                  <c:strCache>
                    <c:ptCount val="1"/>
                    <c:pt idx="0">
                      <c:v> 0,1   </c:v>
                    </c:pt>
                  </c:strCache>
                </c:strRef>
              </c:tx>
            </c:dLbl>
            <c:dLbl>
              <c:idx val="5"/>
              <c:tx>
                <c:strRef>
                  <c:f>'Waterfall GC'!$D$10</c:f>
                  <c:strCache>
                    <c:ptCount val="1"/>
                    <c:pt idx="0">
                      <c:v> 4,3   </c:v>
                    </c:pt>
                  </c:strCache>
                </c:strRef>
              </c:tx>
            </c:dLbl>
            <c:dLbl>
              <c:idx val="6"/>
              <c:tx>
                <c:strRef>
                  <c:f>'Waterfall GC'!$D$11</c:f>
                  <c:strCache>
                    <c:ptCount val="1"/>
                  </c:strCache>
                </c:strRef>
              </c:tx>
            </c:dLbl>
            <c:dLbl>
              <c:idx val="7"/>
              <c:tx>
                <c:strRef>
                  <c:f>'Waterfall GC'!$D$12</c:f>
                  <c:strCache>
                    <c:ptCount val="1"/>
                  </c:strCache>
                </c:strRef>
              </c:tx>
            </c:dLbl>
            <c:dLbl>
              <c:idx val="8"/>
              <c:tx>
                <c:strRef>
                  <c:f>'Waterfall GC'!$D$13</c:f>
                  <c:strCache>
                    <c:ptCount val="1"/>
                    <c:pt idx="0">
                      <c:v> 1,70   </c:v>
                    </c:pt>
                  </c:strCache>
                </c:strRef>
              </c:tx>
            </c:dLbl>
            <c:dLbl>
              <c:idx val="9"/>
              <c:tx>
                <c:strRef>
                  <c:f>'Waterfall GC'!$D$14</c:f>
                  <c:strCache>
                    <c:ptCount val="1"/>
                    <c:pt idx="0">
                      <c:v> 0,6   </c:v>
                    </c:pt>
                  </c:strCache>
                </c:strRef>
              </c:tx>
            </c:dLbl>
            <c:dLbl>
              <c:idx val="10"/>
              <c:tx>
                <c:strRef>
                  <c:f>'Waterfall GC'!$D$15</c:f>
                  <c:strCache>
                    <c:ptCount val="1"/>
                    <c:pt idx="0">
                      <c:v> -     </c:v>
                    </c:pt>
                  </c:strCache>
                </c:strRef>
              </c:tx>
            </c:dLbl>
            <c:dLbl>
              <c:idx val="11"/>
              <c:tx>
                <c:strRef>
                  <c:f>'Waterfall GC'!$D$16</c:f>
                  <c:strCache>
                    <c:ptCount val="1"/>
                    <c:pt idx="0">
                      <c:v> 0,1   </c:v>
                    </c:pt>
                  </c:strCache>
                </c:strRef>
              </c:tx>
            </c:dLbl>
            <c:dLbl>
              <c:idx val="12"/>
              <c:tx>
                <c:strRef>
                  <c:f>'Waterfall GC'!$D$17</c:f>
                  <c:strCache>
                    <c:ptCount val="1"/>
                    <c:pt idx="0">
                      <c:v> 2,2   </c:v>
                    </c:pt>
                  </c:strCache>
                </c:strRef>
              </c:tx>
            </c:dLbl>
            <c:dLbl>
              <c:idx val="13"/>
              <c:tx>
                <c:strRef>
                  <c:f>'Waterfall GC'!$D$18</c:f>
                  <c:strCache>
                    <c:ptCount val="1"/>
                    <c:pt idx="0">
                      <c:v> 2,2   </c:v>
                    </c:pt>
                  </c:strCache>
                </c:strRef>
              </c:tx>
            </c:dLbl>
            <c:dLbl>
              <c:idx val="14"/>
              <c:tx>
                <c:strRef>
                  <c:f>'Waterfall GC'!$D$19</c:f>
                  <c:strCache>
                    <c:ptCount val="1"/>
                    <c:pt idx="0">
                      <c:v> 1,4   </c:v>
                    </c:pt>
                  </c:strCache>
                </c:strRef>
              </c:tx>
            </c:dLbl>
            <c:dLbl>
              <c:idx val="15"/>
              <c:tx>
                <c:strRef>
                  <c:f>'Waterfall GC'!$D$20</c:f>
                  <c:strCache>
                    <c:ptCount val="1"/>
                    <c:pt idx="0">
                      <c:v> 2,4   </c:v>
                    </c:pt>
                  </c:strCache>
                </c:strRef>
              </c:tx>
            </c:dLbl>
            <c:dLbl>
              <c:idx val="16"/>
              <c:tx>
                <c:strRef>
                  <c:f>'Waterfall GC'!$D$21</c:f>
                  <c:strCache>
                    <c:ptCount val="1"/>
                    <c:pt idx="0">
                      <c:v> 46,4   </c:v>
                    </c:pt>
                  </c:strCache>
                </c:strRef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/>
                </a:pPr>
                <a:endParaRPr lang="de-DE"/>
              </a:p>
            </c:txPr>
            <c:showVal val="1"/>
          </c:dLbls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GC'!$E$5:$E$21</c:f>
              <c:numCache>
                <c:formatCode>General</c:formatCode>
                <c:ptCount val="1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</c:numCache>
            </c:numRef>
          </c:val>
        </c:ser>
        <c:overlap val="100"/>
        <c:axId val="120438144"/>
        <c:axId val="120484992"/>
      </c:barChart>
      <c:lineChart>
        <c:grouping val="standard"/>
        <c:ser>
          <c:idx val="3"/>
          <c:order val="3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GC'!$F$5:$F$21</c:f>
              <c:numCache>
                <c:formatCode>General</c:formatCode>
                <c:ptCount val="17"/>
                <c:pt idx="0">
                  <c:v>100</c:v>
                </c:pt>
                <c:pt idx="1">
                  <c:v>100</c:v>
                </c:pt>
              </c:numCache>
            </c:numRef>
          </c:val>
        </c:ser>
        <c:ser>
          <c:idx val="4"/>
          <c:order val="4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GC'!$G$5:$G$21</c:f>
              <c:numCache>
                <c:formatCode>General</c:formatCode>
                <c:ptCount val="17"/>
                <c:pt idx="1">
                  <c:v>75</c:v>
                </c:pt>
                <c:pt idx="2">
                  <c:v>75</c:v>
                </c:pt>
              </c:numCache>
            </c:numRef>
          </c:val>
        </c:ser>
        <c:ser>
          <c:idx val="5"/>
          <c:order val="5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GC'!$H$5:$H$21</c:f>
              <c:numCache>
                <c:formatCode>General</c:formatCode>
                <c:ptCount val="17"/>
                <c:pt idx="2">
                  <c:v>65</c:v>
                </c:pt>
                <c:pt idx="3">
                  <c:v>65</c:v>
                </c:pt>
              </c:numCache>
            </c:numRef>
          </c:val>
        </c:ser>
        <c:ser>
          <c:idx val="6"/>
          <c:order val="6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GC'!$I$5:$I$21</c:f>
              <c:numCache>
                <c:formatCode>General</c:formatCode>
                <c:ptCount val="17"/>
                <c:pt idx="3">
                  <c:v>61.2</c:v>
                </c:pt>
                <c:pt idx="4">
                  <c:v>61.2</c:v>
                </c:pt>
              </c:numCache>
            </c:numRef>
          </c:val>
        </c:ser>
        <c:ser>
          <c:idx val="7"/>
          <c:order val="7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GC'!$J$5:$J$21</c:f>
              <c:numCache>
                <c:formatCode>General</c:formatCode>
                <c:ptCount val="17"/>
                <c:pt idx="4">
                  <c:v>61.13</c:v>
                </c:pt>
                <c:pt idx="5">
                  <c:v>61.13</c:v>
                </c:pt>
              </c:numCache>
            </c:numRef>
          </c:val>
        </c:ser>
        <c:ser>
          <c:idx val="8"/>
          <c:order val="8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GC'!$K$5:$K$21</c:f>
              <c:numCache>
                <c:formatCode>General</c:formatCode>
                <c:ptCount val="17"/>
                <c:pt idx="5">
                  <c:v>56.830000000000005</c:v>
                </c:pt>
                <c:pt idx="6">
                  <c:v>56.830000000000005</c:v>
                </c:pt>
              </c:numCache>
            </c:numRef>
          </c:val>
        </c:ser>
        <c:ser>
          <c:idx val="9"/>
          <c:order val="9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GC'!$L$5:$L$21</c:f>
              <c:numCache>
                <c:formatCode>General</c:formatCode>
                <c:ptCount val="17"/>
                <c:pt idx="6">
                  <c:v>56.830000000000005</c:v>
                </c:pt>
                <c:pt idx="7">
                  <c:v>56.830000000000005</c:v>
                </c:pt>
              </c:numCache>
            </c:numRef>
          </c:val>
        </c:ser>
        <c:ser>
          <c:idx val="10"/>
          <c:order val="10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GC'!$M$5:$M$21</c:f>
              <c:numCache>
                <c:formatCode>General</c:formatCode>
                <c:ptCount val="17"/>
                <c:pt idx="7">
                  <c:v>56.830000000000005</c:v>
                </c:pt>
                <c:pt idx="8">
                  <c:v>56.830000000000005</c:v>
                </c:pt>
              </c:numCache>
            </c:numRef>
          </c:val>
        </c:ser>
        <c:ser>
          <c:idx val="11"/>
          <c:order val="11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GC'!$N$5:$N$21</c:f>
              <c:numCache>
                <c:formatCode>General</c:formatCode>
                <c:ptCount val="17"/>
                <c:pt idx="8" formatCode="0.00">
                  <c:v>55.125100000000003</c:v>
                </c:pt>
                <c:pt idx="9" formatCode="0.00">
                  <c:v>55.125100000000003</c:v>
                </c:pt>
              </c:numCache>
            </c:numRef>
          </c:val>
        </c:ser>
        <c:ser>
          <c:idx val="12"/>
          <c:order val="12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GC'!$O$5:$O$21</c:f>
              <c:numCache>
                <c:formatCode>General</c:formatCode>
                <c:ptCount val="17"/>
                <c:pt idx="9" formatCode="0.0">
                  <c:v>54.556800000000003</c:v>
                </c:pt>
                <c:pt idx="10" formatCode="0.0">
                  <c:v>54.556800000000003</c:v>
                </c:pt>
              </c:numCache>
            </c:numRef>
          </c:val>
        </c:ser>
        <c:ser>
          <c:idx val="13"/>
          <c:order val="13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GC'!$P$5:$P$21</c:f>
              <c:numCache>
                <c:formatCode>General</c:formatCode>
                <c:ptCount val="17"/>
                <c:pt idx="10" formatCode="0.0">
                  <c:v>54.556800000000003</c:v>
                </c:pt>
                <c:pt idx="11" formatCode="0.0">
                  <c:v>54.556800000000003</c:v>
                </c:pt>
              </c:numCache>
            </c:numRef>
          </c:val>
        </c:ser>
        <c:ser>
          <c:idx val="14"/>
          <c:order val="14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GC'!$Q$5:$Q$21</c:f>
              <c:numCache>
                <c:formatCode>General</c:formatCode>
                <c:ptCount val="17"/>
                <c:pt idx="11" formatCode="0.0">
                  <c:v>54.476800000000004</c:v>
                </c:pt>
                <c:pt idx="12" formatCode="0.0">
                  <c:v>54.476800000000004</c:v>
                </c:pt>
              </c:numCache>
            </c:numRef>
          </c:val>
        </c:ser>
        <c:ser>
          <c:idx val="15"/>
          <c:order val="15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GC'!$R$5:$R$21</c:f>
              <c:numCache>
                <c:formatCode>General</c:formatCode>
                <c:ptCount val="17"/>
                <c:pt idx="12" formatCode="0.0">
                  <c:v>52.326800000000006</c:v>
                </c:pt>
                <c:pt idx="13" formatCode="0.0">
                  <c:v>52.326800000000006</c:v>
                </c:pt>
              </c:numCache>
            </c:numRef>
          </c:val>
        </c:ser>
        <c:ser>
          <c:idx val="16"/>
          <c:order val="16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GC'!$S$5:$S$21</c:f>
              <c:numCache>
                <c:formatCode>General</c:formatCode>
                <c:ptCount val="17"/>
                <c:pt idx="13" formatCode="0.0">
                  <c:v>50.176800000000007</c:v>
                </c:pt>
                <c:pt idx="14" formatCode="0.0">
                  <c:v>50.176800000000007</c:v>
                </c:pt>
              </c:numCache>
            </c:numRef>
          </c:val>
        </c:ser>
        <c:ser>
          <c:idx val="17"/>
          <c:order val="17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GC'!$T$5:$T$21</c:f>
              <c:numCache>
                <c:formatCode>General</c:formatCode>
                <c:ptCount val="17"/>
                <c:pt idx="14" formatCode="0.0">
                  <c:v>48.776800000000009</c:v>
                </c:pt>
                <c:pt idx="15" formatCode="0.0">
                  <c:v>48.776800000000009</c:v>
                </c:pt>
              </c:numCache>
            </c:numRef>
          </c:val>
        </c:ser>
        <c:ser>
          <c:idx val="18"/>
          <c:order val="18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GC'!$U$5:$U$21</c:f>
              <c:numCache>
                <c:formatCode>General</c:formatCode>
                <c:ptCount val="17"/>
                <c:pt idx="15" formatCode="0.0">
                  <c:v>46.37680000000001</c:v>
                </c:pt>
                <c:pt idx="16" formatCode="0.0">
                  <c:v>46.37680000000001</c:v>
                </c:pt>
              </c:numCache>
            </c:numRef>
          </c:val>
        </c:ser>
        <c:ser>
          <c:idx val="19"/>
          <c:order val="19"/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GC'!$V$5:$V$21</c:f>
              <c:numCache>
                <c:formatCode>General</c:formatCode>
                <c:ptCount val="17"/>
                <c:pt idx="16" formatCode="0.0">
                  <c:v>0</c:v>
                </c:pt>
              </c:numCache>
            </c:numRef>
          </c:val>
        </c:ser>
        <c:marker val="1"/>
        <c:axId val="120438144"/>
        <c:axId val="120484992"/>
      </c:lineChart>
      <c:catAx>
        <c:axId val="12043814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de-DE"/>
          </a:p>
        </c:txPr>
        <c:crossAx val="120484992"/>
        <c:crosses val="autoZero"/>
        <c:auto val="1"/>
        <c:lblAlgn val="ctr"/>
        <c:lblOffset val="100"/>
      </c:catAx>
      <c:valAx>
        <c:axId val="120484992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de-DE"/>
          </a:p>
        </c:txPr>
        <c:crossAx val="120438144"/>
        <c:crosses val="autoZero"/>
        <c:crossBetween val="between"/>
      </c:valAx>
    </c:plotArea>
    <c:plotVisOnly val="1"/>
    <c:dispBlanksAs val="gap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barChart>
        <c:barDir val="col"/>
        <c:grouping val="stacked"/>
        <c:ser>
          <c:idx val="0"/>
          <c:order val="0"/>
          <c:spPr>
            <a:noFill/>
            <a:ln>
              <a:noFill/>
            </a:ln>
          </c:spPr>
          <c:cat>
            <c:strRef>
              <c:f>'Waterfall Baseline UHT'!$B$5:$B$21</c:f>
              <c:strCache>
                <c:ptCount val="16"/>
                <c:pt idx="0">
                  <c:v>Base line</c:v>
                </c:pt>
                <c:pt idx="1">
                  <c:v>Extended Base Disc</c:v>
                </c:pt>
                <c:pt idx="2">
                  <c:v>Av. Product Group Disc.</c:v>
                </c:pt>
                <c:pt idx="3">
                  <c:v>Stock Keeping Discount</c:v>
                </c:pt>
                <c:pt idx="4">
                  <c:v>Order Value Discount</c:v>
                </c:pt>
                <c:pt idx="5">
                  <c:v>Extended Order Value Disc</c:v>
                </c:pt>
                <c:pt idx="6">
                  <c:v>Other On Inv /Achieve 2</c:v>
                </c:pt>
                <c:pt idx="7">
                  <c:v>Early Payment</c:v>
                </c:pt>
                <c:pt idx="8">
                  <c:v>Central Payments</c:v>
                </c:pt>
                <c:pt idx="9">
                  <c:v>Insured Payments</c:v>
                </c:pt>
                <c:pt idx="10">
                  <c:v>Marcom</c:v>
                </c:pt>
                <c:pt idx="11">
                  <c:v>House Reb1</c:v>
                </c:pt>
                <c:pt idx="12">
                  <c:v>Group Reb 1</c:v>
                </c:pt>
                <c:pt idx="13">
                  <c:v>Extended Group Reb</c:v>
                </c:pt>
                <c:pt idx="14">
                  <c:v>Av. Product Group Rebate</c:v>
                </c:pt>
                <c:pt idx="15">
                  <c:v>NetNet</c:v>
                </c:pt>
              </c:strCache>
            </c:strRef>
          </c:cat>
          <c:val>
            <c:numRef>
              <c:f>'Waterfall Baseline UHT'!$C$5:$C$21</c:f>
              <c:numCache>
                <c:formatCode>_-* #,##0.0\ _€_-;\-* #,##0.0\ _€_-;_-* "-"?\ _€_-;_-@_-</c:formatCode>
                <c:ptCount val="17"/>
                <c:pt idx="1">
                  <c:v>86.666666666666671</c:v>
                </c:pt>
                <c:pt idx="2" formatCode="General">
                  <c:v>83.966666666666669</c:v>
                </c:pt>
                <c:pt idx="3" formatCode="0.0">
                  <c:v>83.936666666666667</c:v>
                </c:pt>
                <c:pt idx="4" formatCode="0.0">
                  <c:v>80.603333333333339</c:v>
                </c:pt>
                <c:pt idx="5" formatCode="0.0">
                  <c:v>77.27000000000001</c:v>
                </c:pt>
                <c:pt idx="6" formatCode="0.0">
                  <c:v>77.27000000000001</c:v>
                </c:pt>
                <c:pt idx="7" formatCode="0.0">
                  <c:v>74.358132522324325</c:v>
                </c:pt>
                <c:pt idx="8" formatCode="0.0">
                  <c:v>73.387510029765764</c:v>
                </c:pt>
                <c:pt idx="9" formatCode="0.0">
                  <c:v>72.416887537207202</c:v>
                </c:pt>
                <c:pt idx="10" formatCode="0.0">
                  <c:v>72.416887537207202</c:v>
                </c:pt>
                <c:pt idx="11" formatCode="0.0">
                  <c:v>71.85922087054054</c:v>
                </c:pt>
                <c:pt idx="12" formatCode="0.0">
                  <c:v>70.966954203873868</c:v>
                </c:pt>
                <c:pt idx="13" formatCode="0.0">
                  <c:v>70.966954203873868</c:v>
                </c:pt>
                <c:pt idx="14" formatCode="0.0">
                  <c:v>69.63362087054054</c:v>
                </c:pt>
              </c:numCache>
            </c:numRef>
          </c:val>
        </c:ser>
        <c:ser>
          <c:idx val="1"/>
          <c:order val="1"/>
          <c:spPr>
            <a:solidFill>
              <a:schemeClr val="accent1"/>
            </a:solidFill>
            <a:ln>
              <a:solidFill>
                <a:prstClr val="black"/>
              </a:solidFill>
            </a:ln>
          </c:spPr>
          <c:cat>
            <c:strRef>
              <c:f>'Waterfall Baseline UHT'!$B$5:$B$21</c:f>
              <c:strCache>
                <c:ptCount val="16"/>
                <c:pt idx="0">
                  <c:v>Base line</c:v>
                </c:pt>
                <c:pt idx="1">
                  <c:v>Extended Base Disc</c:v>
                </c:pt>
                <c:pt idx="2">
                  <c:v>Av. Product Group Disc.</c:v>
                </c:pt>
                <c:pt idx="3">
                  <c:v>Stock Keeping Discount</c:v>
                </c:pt>
                <c:pt idx="4">
                  <c:v>Order Value Discount</c:v>
                </c:pt>
                <c:pt idx="5">
                  <c:v>Extended Order Value Disc</c:v>
                </c:pt>
                <c:pt idx="6">
                  <c:v>Other On Inv /Achieve 2</c:v>
                </c:pt>
                <c:pt idx="7">
                  <c:v>Early Payment</c:v>
                </c:pt>
                <c:pt idx="8">
                  <c:v>Central Payments</c:v>
                </c:pt>
                <c:pt idx="9">
                  <c:v>Insured Payments</c:v>
                </c:pt>
                <c:pt idx="10">
                  <c:v>Marcom</c:v>
                </c:pt>
                <c:pt idx="11">
                  <c:v>House Reb1</c:v>
                </c:pt>
                <c:pt idx="12">
                  <c:v>Group Reb 1</c:v>
                </c:pt>
                <c:pt idx="13">
                  <c:v>Extended Group Reb</c:v>
                </c:pt>
                <c:pt idx="14">
                  <c:v>Av. Product Group Rebate</c:v>
                </c:pt>
                <c:pt idx="15">
                  <c:v>NetNet</c:v>
                </c:pt>
              </c:strCache>
            </c:strRef>
          </c:cat>
          <c:val>
            <c:numRef>
              <c:f>'Waterfall Baseline UHT'!$D$5:$D$21</c:f>
              <c:numCache>
                <c:formatCode>_-* #,##0.0\ _€_-;\-* #,##0.0\ _€_-;_-* "-"??\ _€_-;_-@_-</c:formatCode>
                <c:ptCount val="17"/>
                <c:pt idx="0" formatCode="General">
                  <c:v>100</c:v>
                </c:pt>
                <c:pt idx="1">
                  <c:v>13.333333333333334</c:v>
                </c:pt>
                <c:pt idx="2">
                  <c:v>2.7</c:v>
                </c:pt>
                <c:pt idx="3">
                  <c:v>0.03</c:v>
                </c:pt>
                <c:pt idx="4">
                  <c:v>3.3333333333333335</c:v>
                </c:pt>
                <c:pt idx="5">
                  <c:v>3.3333333333333335</c:v>
                </c:pt>
                <c:pt idx="6">
                  <c:v>0</c:v>
                </c:pt>
                <c:pt idx="7">
                  <c:v>2.9118674776756821</c:v>
                </c:pt>
                <c:pt idx="8">
                  <c:v>0.97062249255856081</c:v>
                </c:pt>
                <c:pt idx="9">
                  <c:v>0.97062249255856081</c:v>
                </c:pt>
                <c:pt idx="10">
                  <c:v>0</c:v>
                </c:pt>
                <c:pt idx="11">
                  <c:v>0.55766666666666698</c:v>
                </c:pt>
                <c:pt idx="12">
                  <c:v>0.89226666666666699</c:v>
                </c:pt>
                <c:pt idx="13">
                  <c:v>0</c:v>
                </c:pt>
                <c:pt idx="14">
                  <c:v>1.3333333333333335</c:v>
                </c:pt>
                <c:pt idx="15">
                  <c:v>69.63362087054054</c:v>
                </c:pt>
              </c:numCache>
            </c:numRef>
          </c:val>
        </c:ser>
        <c:ser>
          <c:idx val="2"/>
          <c:order val="2"/>
          <c:spPr>
            <a:noFill/>
            <a:ln>
              <a:noFill/>
            </a:ln>
          </c:spPr>
          <c:dLbls>
            <c:dLbl>
              <c:idx val="0"/>
              <c:tx>
                <c:strRef>
                  <c:f>'Waterfall Achieve'!$D$5</c:f>
                  <c:strCache>
                    <c:ptCount val="1"/>
                    <c:pt idx="0">
                      <c:v>100</c:v>
                    </c:pt>
                  </c:strCache>
                </c:strRef>
              </c:tx>
            </c:dLbl>
            <c:dLbl>
              <c:idx val="1"/>
              <c:tx>
                <c:strRef>
                  <c:f>'Waterfall Baseline UHT'!$D$6</c:f>
                  <c:strCache>
                    <c:ptCount val="1"/>
                    <c:pt idx="0">
                      <c:v> 13,3   </c:v>
                    </c:pt>
                  </c:strCache>
                </c:strRef>
              </c:tx>
            </c:dLbl>
            <c:dLbl>
              <c:idx val="2"/>
              <c:tx>
                <c:strRef>
                  <c:f>'Waterfall Baseline UHT'!$D$7</c:f>
                  <c:strCache>
                    <c:ptCount val="1"/>
                    <c:pt idx="0">
                      <c:v> 2,7   </c:v>
                    </c:pt>
                  </c:strCache>
                </c:strRef>
              </c:tx>
            </c:dLbl>
            <c:dLbl>
              <c:idx val="3"/>
              <c:tx>
                <c:strRef>
                  <c:f>'Waterfall Baseline UHT'!$D$8</c:f>
                  <c:strCache>
                    <c:ptCount val="1"/>
                    <c:pt idx="0">
                      <c:v> 0,0   </c:v>
                    </c:pt>
                  </c:strCache>
                </c:strRef>
              </c:tx>
            </c:dLbl>
            <c:dLbl>
              <c:idx val="4"/>
              <c:tx>
                <c:strRef>
                  <c:f>'Waterfall Baseline UHT'!$D$9</c:f>
                  <c:strCache>
                    <c:ptCount val="1"/>
                    <c:pt idx="0">
                      <c:v> 3,3   </c:v>
                    </c:pt>
                  </c:strCache>
                </c:strRef>
              </c:tx>
            </c:dLbl>
            <c:dLbl>
              <c:idx val="5"/>
              <c:tx>
                <c:strRef>
                  <c:f>'Waterfall Baseline UHT'!$D$10</c:f>
                  <c:strCache>
                    <c:ptCount val="1"/>
                    <c:pt idx="0">
                      <c:v> 3,3   </c:v>
                    </c:pt>
                  </c:strCache>
                </c:strRef>
              </c:tx>
            </c:dLbl>
            <c:dLbl>
              <c:idx val="6"/>
              <c:tx>
                <c:strRef>
                  <c:f>'Waterfall Baseline UHT'!$D$11</c:f>
                  <c:strCache>
                    <c:ptCount val="1"/>
                    <c:pt idx="0">
                      <c:v> -     </c:v>
                    </c:pt>
                  </c:strCache>
                </c:strRef>
              </c:tx>
            </c:dLbl>
            <c:dLbl>
              <c:idx val="7"/>
              <c:tx>
                <c:strRef>
                  <c:f>'Waterfall Baseline UHT'!$D$13</c:f>
                  <c:strCache>
                    <c:ptCount val="1"/>
                    <c:pt idx="0">
                      <c:v> 1,0   </c:v>
                    </c:pt>
                  </c:strCache>
                </c:strRef>
              </c:tx>
            </c:dLbl>
            <c:dLbl>
              <c:idx val="8"/>
              <c:tx>
                <c:strRef>
                  <c:f>'Waterfall Baseline UHT'!$D$14</c:f>
                  <c:strCache>
                    <c:ptCount val="1"/>
                    <c:pt idx="0">
                      <c:v> 1,0   </c:v>
                    </c:pt>
                  </c:strCache>
                </c:strRef>
              </c:tx>
            </c:dLbl>
            <c:dLbl>
              <c:idx val="9"/>
              <c:tx>
                <c:strRef>
                  <c:f>'Waterfall UHT'!$H$14</c:f>
                  <c:strCache>
                    <c:ptCount val="1"/>
                    <c:pt idx="0">
                      <c:v> 0,6   </c:v>
                    </c:pt>
                  </c:strCache>
                </c:strRef>
              </c:tx>
            </c:dLbl>
            <c:dLbl>
              <c:idx val="10"/>
              <c:tx>
                <c:strRef>
                  <c:f>'Waterfall UHT'!$H$15</c:f>
                  <c:strCache>
                    <c:ptCount val="1"/>
                    <c:pt idx="0">
                      <c:v> 0,6   </c:v>
                    </c:pt>
                  </c:strCache>
                </c:strRef>
              </c:tx>
            </c:dLbl>
            <c:dLbl>
              <c:idx val="11"/>
              <c:tx>
                <c:strRef>
                  <c:f>'Waterfall UHT'!$H$16</c:f>
                  <c:strCache>
                    <c:ptCount val="1"/>
                    <c:pt idx="0">
                      <c:v> -     </c:v>
                    </c:pt>
                  </c:strCache>
                </c:strRef>
              </c:tx>
            </c:dLbl>
            <c:dLbl>
              <c:idx val="12"/>
              <c:tx>
                <c:strRef>
                  <c:f>'Waterfall UHT'!$H$17</c:f>
                  <c:strCache>
                    <c:ptCount val="1"/>
                    <c:pt idx="0">
                      <c:v> 1,5   </c:v>
                    </c:pt>
                  </c:strCache>
                </c:strRef>
              </c:tx>
            </c:dLbl>
            <c:dLbl>
              <c:idx val="13"/>
              <c:tx>
                <c:strRef>
                  <c:f>'Waterfall UHT'!$H$18</c:f>
                  <c:strCache>
                    <c:ptCount val="1"/>
                    <c:pt idx="0">
                      <c:v> 2,3   </c:v>
                    </c:pt>
                  </c:strCache>
                </c:strRef>
              </c:tx>
            </c:dLbl>
            <c:dLbl>
              <c:idx val="14"/>
              <c:tx>
                <c:strRef>
                  <c:f>'Waterfall UHT'!$H$19</c:f>
                  <c:strCache>
                    <c:ptCount val="1"/>
                    <c:pt idx="0">
                      <c:v> -     </c:v>
                    </c:pt>
                  </c:strCache>
                </c:strRef>
              </c:tx>
            </c:dLbl>
            <c:dLbl>
              <c:idx val="15"/>
              <c:tx>
                <c:strRef>
                  <c:f>'Waterfall UHT'!$H$20</c:f>
                  <c:strCache>
                    <c:ptCount val="1"/>
                    <c:pt idx="0">
                      <c:v> 1,0   </c:v>
                    </c:pt>
                  </c:strCache>
                </c:strRef>
              </c:tx>
            </c:dLbl>
            <c:dLbl>
              <c:idx val="16"/>
              <c:tx>
                <c:strRef>
                  <c:f>'Waterfall UHT'!$H$21</c:f>
                  <c:strCache>
                    <c:ptCount val="1"/>
                    <c:pt idx="0">
                      <c:v> 50,6   </c:v>
                    </c:pt>
                  </c:strCache>
                </c:strRef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/>
                </a:pPr>
                <a:endParaRPr lang="de-DE"/>
              </a:p>
            </c:txPr>
            <c:showVal val="1"/>
          </c:dLbls>
          <c:cat>
            <c:strRef>
              <c:f>'Waterfall Baseline UHT'!$B$5:$B$21</c:f>
              <c:strCache>
                <c:ptCount val="16"/>
                <c:pt idx="0">
                  <c:v>Base line</c:v>
                </c:pt>
                <c:pt idx="1">
                  <c:v>Extended Base Disc</c:v>
                </c:pt>
                <c:pt idx="2">
                  <c:v>Av. Product Group Disc.</c:v>
                </c:pt>
                <c:pt idx="3">
                  <c:v>Stock Keeping Discount</c:v>
                </c:pt>
                <c:pt idx="4">
                  <c:v>Order Value Discount</c:v>
                </c:pt>
                <c:pt idx="5">
                  <c:v>Extended Order Value Disc</c:v>
                </c:pt>
                <c:pt idx="6">
                  <c:v>Other On Inv /Achieve 2</c:v>
                </c:pt>
                <c:pt idx="7">
                  <c:v>Early Payment</c:v>
                </c:pt>
                <c:pt idx="8">
                  <c:v>Central Payments</c:v>
                </c:pt>
                <c:pt idx="9">
                  <c:v>Insured Payments</c:v>
                </c:pt>
                <c:pt idx="10">
                  <c:v>Marcom</c:v>
                </c:pt>
                <c:pt idx="11">
                  <c:v>House Reb1</c:v>
                </c:pt>
                <c:pt idx="12">
                  <c:v>Group Reb 1</c:v>
                </c:pt>
                <c:pt idx="13">
                  <c:v>Extended Group Reb</c:v>
                </c:pt>
                <c:pt idx="14">
                  <c:v>Av. Product Group Rebate</c:v>
                </c:pt>
                <c:pt idx="15">
                  <c:v>NetNet</c:v>
                </c:pt>
              </c:strCache>
            </c:strRef>
          </c:cat>
          <c:val>
            <c:numRef>
              <c:f>'Waterfall Baseline UHT'!$E$5:$E$21</c:f>
              <c:numCache>
                <c:formatCode>General</c:formatCode>
                <c:ptCount val="1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</c:numCache>
            </c:numRef>
          </c:val>
        </c:ser>
        <c:overlap val="100"/>
        <c:axId val="155473024"/>
        <c:axId val="155474944"/>
      </c:barChart>
      <c:lineChart>
        <c:grouping val="standard"/>
        <c:ser>
          <c:idx val="3"/>
          <c:order val="3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UHT'!$B$5:$B$21</c:f>
              <c:strCache>
                <c:ptCount val="16"/>
                <c:pt idx="0">
                  <c:v>Base line</c:v>
                </c:pt>
                <c:pt idx="1">
                  <c:v>Extended Base Disc</c:v>
                </c:pt>
                <c:pt idx="2">
                  <c:v>Av. Product Group Disc.</c:v>
                </c:pt>
                <c:pt idx="3">
                  <c:v>Stock Keeping Discount</c:v>
                </c:pt>
                <c:pt idx="4">
                  <c:v>Order Value Discount</c:v>
                </c:pt>
                <c:pt idx="5">
                  <c:v>Extended Order Value Disc</c:v>
                </c:pt>
                <c:pt idx="6">
                  <c:v>Other On Inv /Achieve 2</c:v>
                </c:pt>
                <c:pt idx="7">
                  <c:v>Early Payment</c:v>
                </c:pt>
                <c:pt idx="8">
                  <c:v>Central Payments</c:v>
                </c:pt>
                <c:pt idx="9">
                  <c:v>Insured Payments</c:v>
                </c:pt>
                <c:pt idx="10">
                  <c:v>Marcom</c:v>
                </c:pt>
                <c:pt idx="11">
                  <c:v>House Reb1</c:v>
                </c:pt>
                <c:pt idx="12">
                  <c:v>Group Reb 1</c:v>
                </c:pt>
                <c:pt idx="13">
                  <c:v>Extended Group Reb</c:v>
                </c:pt>
                <c:pt idx="14">
                  <c:v>Av. Product Group Rebate</c:v>
                </c:pt>
                <c:pt idx="15">
                  <c:v>NetNet</c:v>
                </c:pt>
              </c:strCache>
            </c:strRef>
          </c:cat>
          <c:val>
            <c:numRef>
              <c:f>'Waterfall Baseline UHT'!$F$5:$F$21</c:f>
              <c:numCache>
                <c:formatCode>General</c:formatCode>
                <c:ptCount val="17"/>
                <c:pt idx="0">
                  <c:v>100</c:v>
                </c:pt>
                <c:pt idx="1">
                  <c:v>100</c:v>
                </c:pt>
              </c:numCache>
            </c:numRef>
          </c:val>
        </c:ser>
        <c:ser>
          <c:idx val="4"/>
          <c:order val="4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UHT'!$B$5:$B$21</c:f>
              <c:strCache>
                <c:ptCount val="16"/>
                <c:pt idx="0">
                  <c:v>Base line</c:v>
                </c:pt>
                <c:pt idx="1">
                  <c:v>Extended Base Disc</c:v>
                </c:pt>
                <c:pt idx="2">
                  <c:v>Av. Product Group Disc.</c:v>
                </c:pt>
                <c:pt idx="3">
                  <c:v>Stock Keeping Discount</c:v>
                </c:pt>
                <c:pt idx="4">
                  <c:v>Order Value Discount</c:v>
                </c:pt>
                <c:pt idx="5">
                  <c:v>Extended Order Value Disc</c:v>
                </c:pt>
                <c:pt idx="6">
                  <c:v>Other On Inv /Achieve 2</c:v>
                </c:pt>
                <c:pt idx="7">
                  <c:v>Early Payment</c:v>
                </c:pt>
                <c:pt idx="8">
                  <c:v>Central Payments</c:v>
                </c:pt>
                <c:pt idx="9">
                  <c:v>Insured Payments</c:v>
                </c:pt>
                <c:pt idx="10">
                  <c:v>Marcom</c:v>
                </c:pt>
                <c:pt idx="11">
                  <c:v>House Reb1</c:v>
                </c:pt>
                <c:pt idx="12">
                  <c:v>Group Reb 1</c:v>
                </c:pt>
                <c:pt idx="13">
                  <c:v>Extended Group Reb</c:v>
                </c:pt>
                <c:pt idx="14">
                  <c:v>Av. Product Group Rebate</c:v>
                </c:pt>
                <c:pt idx="15">
                  <c:v>NetNet</c:v>
                </c:pt>
              </c:strCache>
            </c:strRef>
          </c:cat>
          <c:val>
            <c:numRef>
              <c:f>'Waterfall Baseline UHT'!$G$5:$G$21</c:f>
              <c:numCache>
                <c:formatCode>General</c:formatCode>
                <c:ptCount val="17"/>
                <c:pt idx="1">
                  <c:v>86.666666666666671</c:v>
                </c:pt>
                <c:pt idx="2">
                  <c:v>86.666666666666671</c:v>
                </c:pt>
              </c:numCache>
            </c:numRef>
          </c:val>
        </c:ser>
        <c:ser>
          <c:idx val="5"/>
          <c:order val="5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UHT'!$B$5:$B$21</c:f>
              <c:strCache>
                <c:ptCount val="16"/>
                <c:pt idx="0">
                  <c:v>Base line</c:v>
                </c:pt>
                <c:pt idx="1">
                  <c:v>Extended Base Disc</c:v>
                </c:pt>
                <c:pt idx="2">
                  <c:v>Av. Product Group Disc.</c:v>
                </c:pt>
                <c:pt idx="3">
                  <c:v>Stock Keeping Discount</c:v>
                </c:pt>
                <c:pt idx="4">
                  <c:v>Order Value Discount</c:v>
                </c:pt>
                <c:pt idx="5">
                  <c:v>Extended Order Value Disc</c:v>
                </c:pt>
                <c:pt idx="6">
                  <c:v>Other On Inv /Achieve 2</c:v>
                </c:pt>
                <c:pt idx="7">
                  <c:v>Early Payment</c:v>
                </c:pt>
                <c:pt idx="8">
                  <c:v>Central Payments</c:v>
                </c:pt>
                <c:pt idx="9">
                  <c:v>Insured Payments</c:v>
                </c:pt>
                <c:pt idx="10">
                  <c:v>Marcom</c:v>
                </c:pt>
                <c:pt idx="11">
                  <c:v>House Reb1</c:v>
                </c:pt>
                <c:pt idx="12">
                  <c:v>Group Reb 1</c:v>
                </c:pt>
                <c:pt idx="13">
                  <c:v>Extended Group Reb</c:v>
                </c:pt>
                <c:pt idx="14">
                  <c:v>Av. Product Group Rebate</c:v>
                </c:pt>
                <c:pt idx="15">
                  <c:v>NetNet</c:v>
                </c:pt>
              </c:strCache>
            </c:strRef>
          </c:cat>
          <c:val>
            <c:numRef>
              <c:f>'Waterfall Baseline UHT'!$H$5:$H$21</c:f>
              <c:numCache>
                <c:formatCode>General</c:formatCode>
                <c:ptCount val="17"/>
                <c:pt idx="2">
                  <c:v>83.966666666666669</c:v>
                </c:pt>
                <c:pt idx="3">
                  <c:v>83.966666666666669</c:v>
                </c:pt>
              </c:numCache>
            </c:numRef>
          </c:val>
        </c:ser>
        <c:ser>
          <c:idx val="6"/>
          <c:order val="6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UHT'!$B$5:$B$21</c:f>
              <c:strCache>
                <c:ptCount val="16"/>
                <c:pt idx="0">
                  <c:v>Base line</c:v>
                </c:pt>
                <c:pt idx="1">
                  <c:v>Extended Base Disc</c:v>
                </c:pt>
                <c:pt idx="2">
                  <c:v>Av. Product Group Disc.</c:v>
                </c:pt>
                <c:pt idx="3">
                  <c:v>Stock Keeping Discount</c:v>
                </c:pt>
                <c:pt idx="4">
                  <c:v>Order Value Discount</c:v>
                </c:pt>
                <c:pt idx="5">
                  <c:v>Extended Order Value Disc</c:v>
                </c:pt>
                <c:pt idx="6">
                  <c:v>Other On Inv /Achieve 2</c:v>
                </c:pt>
                <c:pt idx="7">
                  <c:v>Early Payment</c:v>
                </c:pt>
                <c:pt idx="8">
                  <c:v>Central Payments</c:v>
                </c:pt>
                <c:pt idx="9">
                  <c:v>Insured Payments</c:v>
                </c:pt>
                <c:pt idx="10">
                  <c:v>Marcom</c:v>
                </c:pt>
                <c:pt idx="11">
                  <c:v>House Reb1</c:v>
                </c:pt>
                <c:pt idx="12">
                  <c:v>Group Reb 1</c:v>
                </c:pt>
                <c:pt idx="13">
                  <c:v>Extended Group Reb</c:v>
                </c:pt>
                <c:pt idx="14">
                  <c:v>Av. Product Group Rebate</c:v>
                </c:pt>
                <c:pt idx="15">
                  <c:v>NetNet</c:v>
                </c:pt>
              </c:strCache>
            </c:strRef>
          </c:cat>
          <c:val>
            <c:numRef>
              <c:f>'Waterfall Baseline UHT'!$I$5:$I$21</c:f>
              <c:numCache>
                <c:formatCode>General</c:formatCode>
                <c:ptCount val="17"/>
                <c:pt idx="3">
                  <c:v>83.936666666666667</c:v>
                </c:pt>
                <c:pt idx="4">
                  <c:v>83.936666666666667</c:v>
                </c:pt>
              </c:numCache>
            </c:numRef>
          </c:val>
        </c:ser>
        <c:ser>
          <c:idx val="7"/>
          <c:order val="7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UHT'!$B$5:$B$21</c:f>
              <c:strCache>
                <c:ptCount val="16"/>
                <c:pt idx="0">
                  <c:v>Base line</c:v>
                </c:pt>
                <c:pt idx="1">
                  <c:v>Extended Base Disc</c:v>
                </c:pt>
                <c:pt idx="2">
                  <c:v>Av. Product Group Disc.</c:v>
                </c:pt>
                <c:pt idx="3">
                  <c:v>Stock Keeping Discount</c:v>
                </c:pt>
                <c:pt idx="4">
                  <c:v>Order Value Discount</c:v>
                </c:pt>
                <c:pt idx="5">
                  <c:v>Extended Order Value Disc</c:v>
                </c:pt>
                <c:pt idx="6">
                  <c:v>Other On Inv /Achieve 2</c:v>
                </c:pt>
                <c:pt idx="7">
                  <c:v>Early Payment</c:v>
                </c:pt>
                <c:pt idx="8">
                  <c:v>Central Payments</c:v>
                </c:pt>
                <c:pt idx="9">
                  <c:v>Insured Payments</c:v>
                </c:pt>
                <c:pt idx="10">
                  <c:v>Marcom</c:v>
                </c:pt>
                <c:pt idx="11">
                  <c:v>House Reb1</c:v>
                </c:pt>
                <c:pt idx="12">
                  <c:v>Group Reb 1</c:v>
                </c:pt>
                <c:pt idx="13">
                  <c:v>Extended Group Reb</c:v>
                </c:pt>
                <c:pt idx="14">
                  <c:v>Av. Product Group Rebate</c:v>
                </c:pt>
                <c:pt idx="15">
                  <c:v>NetNet</c:v>
                </c:pt>
              </c:strCache>
            </c:strRef>
          </c:cat>
          <c:val>
            <c:numRef>
              <c:f>'Waterfall Baseline UHT'!$J$5:$J$21</c:f>
              <c:numCache>
                <c:formatCode>General</c:formatCode>
                <c:ptCount val="17"/>
                <c:pt idx="4">
                  <c:v>80.603333333333339</c:v>
                </c:pt>
                <c:pt idx="5">
                  <c:v>80.603333333333339</c:v>
                </c:pt>
              </c:numCache>
            </c:numRef>
          </c:val>
        </c:ser>
        <c:ser>
          <c:idx val="8"/>
          <c:order val="8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'Waterfall Baseline UHT'!$B$5:$B$21</c:f>
              <c:strCache>
                <c:ptCount val="16"/>
                <c:pt idx="0">
                  <c:v>Base line</c:v>
                </c:pt>
                <c:pt idx="1">
                  <c:v>Extended Base Disc</c:v>
                </c:pt>
                <c:pt idx="2">
                  <c:v>Av. Product Group Disc.</c:v>
                </c:pt>
                <c:pt idx="3">
                  <c:v>Stock Keeping Discount</c:v>
                </c:pt>
                <c:pt idx="4">
                  <c:v>Order Value Discount</c:v>
                </c:pt>
                <c:pt idx="5">
                  <c:v>Extended Order Value Disc</c:v>
                </c:pt>
                <c:pt idx="6">
                  <c:v>Other On Inv /Achieve 2</c:v>
                </c:pt>
                <c:pt idx="7">
                  <c:v>Early Payment</c:v>
                </c:pt>
                <c:pt idx="8">
                  <c:v>Central Payments</c:v>
                </c:pt>
                <c:pt idx="9">
                  <c:v>Insured Payments</c:v>
                </c:pt>
                <c:pt idx="10">
                  <c:v>Marcom</c:v>
                </c:pt>
                <c:pt idx="11">
                  <c:v>House Reb1</c:v>
                </c:pt>
                <c:pt idx="12">
                  <c:v>Group Reb 1</c:v>
                </c:pt>
                <c:pt idx="13">
                  <c:v>Extended Group Reb</c:v>
                </c:pt>
                <c:pt idx="14">
                  <c:v>Av. Product Group Rebate</c:v>
                </c:pt>
                <c:pt idx="15">
                  <c:v>NetNet</c:v>
                </c:pt>
              </c:strCache>
            </c:strRef>
          </c:cat>
          <c:val>
            <c:numRef>
              <c:f>'Waterfall Baseline UHT'!$K$5:$K$21</c:f>
              <c:numCache>
                <c:formatCode>General</c:formatCode>
                <c:ptCount val="17"/>
                <c:pt idx="5">
                  <c:v>77.27000000000001</c:v>
                </c:pt>
                <c:pt idx="6">
                  <c:v>77.27000000000001</c:v>
                </c:pt>
              </c:numCache>
            </c:numRef>
          </c:val>
        </c:ser>
        <c:ser>
          <c:idx val="9"/>
          <c:order val="9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UHT'!$B$5:$B$21</c:f>
              <c:strCache>
                <c:ptCount val="16"/>
                <c:pt idx="0">
                  <c:v>Base line</c:v>
                </c:pt>
                <c:pt idx="1">
                  <c:v>Extended Base Disc</c:v>
                </c:pt>
                <c:pt idx="2">
                  <c:v>Av. Product Group Disc.</c:v>
                </c:pt>
                <c:pt idx="3">
                  <c:v>Stock Keeping Discount</c:v>
                </c:pt>
                <c:pt idx="4">
                  <c:v>Order Value Discount</c:v>
                </c:pt>
                <c:pt idx="5">
                  <c:v>Extended Order Value Disc</c:v>
                </c:pt>
                <c:pt idx="6">
                  <c:v>Other On Inv /Achieve 2</c:v>
                </c:pt>
                <c:pt idx="7">
                  <c:v>Early Payment</c:v>
                </c:pt>
                <c:pt idx="8">
                  <c:v>Central Payments</c:v>
                </c:pt>
                <c:pt idx="9">
                  <c:v>Insured Payments</c:v>
                </c:pt>
                <c:pt idx="10">
                  <c:v>Marcom</c:v>
                </c:pt>
                <c:pt idx="11">
                  <c:v>House Reb1</c:v>
                </c:pt>
                <c:pt idx="12">
                  <c:v>Group Reb 1</c:v>
                </c:pt>
                <c:pt idx="13">
                  <c:v>Extended Group Reb</c:v>
                </c:pt>
                <c:pt idx="14">
                  <c:v>Av. Product Group Rebate</c:v>
                </c:pt>
                <c:pt idx="15">
                  <c:v>NetNet</c:v>
                </c:pt>
              </c:strCache>
            </c:strRef>
          </c:cat>
          <c:val>
            <c:numRef>
              <c:f>'Waterfall Baseline UHT'!$L$5:$L$21</c:f>
              <c:numCache>
                <c:formatCode>General</c:formatCode>
                <c:ptCount val="17"/>
                <c:pt idx="6">
                  <c:v>77.27000000000001</c:v>
                </c:pt>
                <c:pt idx="7">
                  <c:v>77.27000000000001</c:v>
                </c:pt>
              </c:numCache>
            </c:numRef>
          </c:val>
        </c:ser>
        <c:ser>
          <c:idx val="10"/>
          <c:order val="10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UHT'!$B$5:$B$21</c:f>
              <c:strCache>
                <c:ptCount val="16"/>
                <c:pt idx="0">
                  <c:v>Base line</c:v>
                </c:pt>
                <c:pt idx="1">
                  <c:v>Extended Base Disc</c:v>
                </c:pt>
                <c:pt idx="2">
                  <c:v>Av. Product Group Disc.</c:v>
                </c:pt>
                <c:pt idx="3">
                  <c:v>Stock Keeping Discount</c:v>
                </c:pt>
                <c:pt idx="4">
                  <c:v>Order Value Discount</c:v>
                </c:pt>
                <c:pt idx="5">
                  <c:v>Extended Order Value Disc</c:v>
                </c:pt>
                <c:pt idx="6">
                  <c:v>Other On Inv /Achieve 2</c:v>
                </c:pt>
                <c:pt idx="7">
                  <c:v>Early Payment</c:v>
                </c:pt>
                <c:pt idx="8">
                  <c:v>Central Payments</c:v>
                </c:pt>
                <c:pt idx="9">
                  <c:v>Insured Payments</c:v>
                </c:pt>
                <c:pt idx="10">
                  <c:v>Marcom</c:v>
                </c:pt>
                <c:pt idx="11">
                  <c:v>House Reb1</c:v>
                </c:pt>
                <c:pt idx="12">
                  <c:v>Group Reb 1</c:v>
                </c:pt>
                <c:pt idx="13">
                  <c:v>Extended Group Reb</c:v>
                </c:pt>
                <c:pt idx="14">
                  <c:v>Av. Product Group Rebate</c:v>
                </c:pt>
                <c:pt idx="15">
                  <c:v>NetNet</c:v>
                </c:pt>
              </c:strCache>
            </c:strRef>
          </c:cat>
          <c:val>
            <c:numRef>
              <c:f>'Waterfall Baseline UHT'!$M$5:$M$21</c:f>
              <c:numCache>
                <c:formatCode>General</c:formatCode>
                <c:ptCount val="17"/>
                <c:pt idx="7">
                  <c:v>74.358132522324325</c:v>
                </c:pt>
                <c:pt idx="8">
                  <c:v>74.358132522324325</c:v>
                </c:pt>
              </c:numCache>
            </c:numRef>
          </c:val>
        </c:ser>
        <c:ser>
          <c:idx val="11"/>
          <c:order val="11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UHT'!$B$5:$B$21</c:f>
              <c:strCache>
                <c:ptCount val="16"/>
                <c:pt idx="0">
                  <c:v>Base line</c:v>
                </c:pt>
                <c:pt idx="1">
                  <c:v>Extended Base Disc</c:v>
                </c:pt>
                <c:pt idx="2">
                  <c:v>Av. Product Group Disc.</c:v>
                </c:pt>
                <c:pt idx="3">
                  <c:v>Stock Keeping Discount</c:v>
                </c:pt>
                <c:pt idx="4">
                  <c:v>Order Value Discount</c:v>
                </c:pt>
                <c:pt idx="5">
                  <c:v>Extended Order Value Disc</c:v>
                </c:pt>
                <c:pt idx="6">
                  <c:v>Other On Inv /Achieve 2</c:v>
                </c:pt>
                <c:pt idx="7">
                  <c:v>Early Payment</c:v>
                </c:pt>
                <c:pt idx="8">
                  <c:v>Central Payments</c:v>
                </c:pt>
                <c:pt idx="9">
                  <c:v>Insured Payments</c:v>
                </c:pt>
                <c:pt idx="10">
                  <c:v>Marcom</c:v>
                </c:pt>
                <c:pt idx="11">
                  <c:v>House Reb1</c:v>
                </c:pt>
                <c:pt idx="12">
                  <c:v>Group Reb 1</c:v>
                </c:pt>
                <c:pt idx="13">
                  <c:v>Extended Group Reb</c:v>
                </c:pt>
                <c:pt idx="14">
                  <c:v>Av. Product Group Rebate</c:v>
                </c:pt>
                <c:pt idx="15">
                  <c:v>NetNet</c:v>
                </c:pt>
              </c:strCache>
            </c:strRef>
          </c:cat>
          <c:val>
            <c:numRef>
              <c:f>'Waterfall Baseline UHT'!$N$5:$N$21</c:f>
              <c:numCache>
                <c:formatCode>General</c:formatCode>
                <c:ptCount val="17"/>
                <c:pt idx="8" formatCode="0.00">
                  <c:v>73.387510029765764</c:v>
                </c:pt>
                <c:pt idx="9" formatCode="0.00">
                  <c:v>73.387510029765764</c:v>
                </c:pt>
              </c:numCache>
            </c:numRef>
          </c:val>
        </c:ser>
        <c:ser>
          <c:idx val="12"/>
          <c:order val="12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UHT'!$B$5:$B$21</c:f>
              <c:strCache>
                <c:ptCount val="16"/>
                <c:pt idx="0">
                  <c:v>Base line</c:v>
                </c:pt>
                <c:pt idx="1">
                  <c:v>Extended Base Disc</c:v>
                </c:pt>
                <c:pt idx="2">
                  <c:v>Av. Product Group Disc.</c:v>
                </c:pt>
                <c:pt idx="3">
                  <c:v>Stock Keeping Discount</c:v>
                </c:pt>
                <c:pt idx="4">
                  <c:v>Order Value Discount</c:v>
                </c:pt>
                <c:pt idx="5">
                  <c:v>Extended Order Value Disc</c:v>
                </c:pt>
                <c:pt idx="6">
                  <c:v>Other On Inv /Achieve 2</c:v>
                </c:pt>
                <c:pt idx="7">
                  <c:v>Early Payment</c:v>
                </c:pt>
                <c:pt idx="8">
                  <c:v>Central Payments</c:v>
                </c:pt>
                <c:pt idx="9">
                  <c:v>Insured Payments</c:v>
                </c:pt>
                <c:pt idx="10">
                  <c:v>Marcom</c:v>
                </c:pt>
                <c:pt idx="11">
                  <c:v>House Reb1</c:v>
                </c:pt>
                <c:pt idx="12">
                  <c:v>Group Reb 1</c:v>
                </c:pt>
                <c:pt idx="13">
                  <c:v>Extended Group Reb</c:v>
                </c:pt>
                <c:pt idx="14">
                  <c:v>Av. Product Group Rebate</c:v>
                </c:pt>
                <c:pt idx="15">
                  <c:v>NetNet</c:v>
                </c:pt>
              </c:strCache>
            </c:strRef>
          </c:cat>
          <c:val>
            <c:numRef>
              <c:f>'Waterfall Baseline UHT'!$O$5:$O$21</c:f>
              <c:numCache>
                <c:formatCode>General</c:formatCode>
                <c:ptCount val="17"/>
                <c:pt idx="9" formatCode="0.0">
                  <c:v>72.416887537207202</c:v>
                </c:pt>
                <c:pt idx="10" formatCode="0.0">
                  <c:v>72.416887537207202</c:v>
                </c:pt>
              </c:numCache>
            </c:numRef>
          </c:val>
        </c:ser>
        <c:ser>
          <c:idx val="13"/>
          <c:order val="13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UHT'!$B$5:$B$21</c:f>
              <c:strCache>
                <c:ptCount val="16"/>
                <c:pt idx="0">
                  <c:v>Base line</c:v>
                </c:pt>
                <c:pt idx="1">
                  <c:v>Extended Base Disc</c:v>
                </c:pt>
                <c:pt idx="2">
                  <c:v>Av. Product Group Disc.</c:v>
                </c:pt>
                <c:pt idx="3">
                  <c:v>Stock Keeping Discount</c:v>
                </c:pt>
                <c:pt idx="4">
                  <c:v>Order Value Discount</c:v>
                </c:pt>
                <c:pt idx="5">
                  <c:v>Extended Order Value Disc</c:v>
                </c:pt>
                <c:pt idx="6">
                  <c:v>Other On Inv /Achieve 2</c:v>
                </c:pt>
                <c:pt idx="7">
                  <c:v>Early Payment</c:v>
                </c:pt>
                <c:pt idx="8">
                  <c:v>Central Payments</c:v>
                </c:pt>
                <c:pt idx="9">
                  <c:v>Insured Payments</c:v>
                </c:pt>
                <c:pt idx="10">
                  <c:v>Marcom</c:v>
                </c:pt>
                <c:pt idx="11">
                  <c:v>House Reb1</c:v>
                </c:pt>
                <c:pt idx="12">
                  <c:v>Group Reb 1</c:v>
                </c:pt>
                <c:pt idx="13">
                  <c:v>Extended Group Reb</c:v>
                </c:pt>
                <c:pt idx="14">
                  <c:v>Av. Product Group Rebate</c:v>
                </c:pt>
                <c:pt idx="15">
                  <c:v>NetNet</c:v>
                </c:pt>
              </c:strCache>
            </c:strRef>
          </c:cat>
          <c:val>
            <c:numRef>
              <c:f>'Waterfall Baseline UHT'!$P$5:$P$21</c:f>
              <c:numCache>
                <c:formatCode>General</c:formatCode>
                <c:ptCount val="17"/>
                <c:pt idx="10" formatCode="0.0">
                  <c:v>72.416887537207202</c:v>
                </c:pt>
                <c:pt idx="11" formatCode="0.0">
                  <c:v>72.416887537207202</c:v>
                </c:pt>
              </c:numCache>
            </c:numRef>
          </c:val>
        </c:ser>
        <c:ser>
          <c:idx val="14"/>
          <c:order val="14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UHT'!$B$5:$B$21</c:f>
              <c:strCache>
                <c:ptCount val="16"/>
                <c:pt idx="0">
                  <c:v>Base line</c:v>
                </c:pt>
                <c:pt idx="1">
                  <c:v>Extended Base Disc</c:v>
                </c:pt>
                <c:pt idx="2">
                  <c:v>Av. Product Group Disc.</c:v>
                </c:pt>
                <c:pt idx="3">
                  <c:v>Stock Keeping Discount</c:v>
                </c:pt>
                <c:pt idx="4">
                  <c:v>Order Value Discount</c:v>
                </c:pt>
                <c:pt idx="5">
                  <c:v>Extended Order Value Disc</c:v>
                </c:pt>
                <c:pt idx="6">
                  <c:v>Other On Inv /Achieve 2</c:v>
                </c:pt>
                <c:pt idx="7">
                  <c:v>Early Payment</c:v>
                </c:pt>
                <c:pt idx="8">
                  <c:v>Central Payments</c:v>
                </c:pt>
                <c:pt idx="9">
                  <c:v>Insured Payments</c:v>
                </c:pt>
                <c:pt idx="10">
                  <c:v>Marcom</c:v>
                </c:pt>
                <c:pt idx="11">
                  <c:v>House Reb1</c:v>
                </c:pt>
                <c:pt idx="12">
                  <c:v>Group Reb 1</c:v>
                </c:pt>
                <c:pt idx="13">
                  <c:v>Extended Group Reb</c:v>
                </c:pt>
                <c:pt idx="14">
                  <c:v>Av. Product Group Rebate</c:v>
                </c:pt>
                <c:pt idx="15">
                  <c:v>NetNet</c:v>
                </c:pt>
              </c:strCache>
            </c:strRef>
          </c:cat>
          <c:val>
            <c:numRef>
              <c:f>'Waterfall Baseline UHT'!$Q$5:$Q$21</c:f>
              <c:numCache>
                <c:formatCode>General</c:formatCode>
                <c:ptCount val="17"/>
                <c:pt idx="11" formatCode="0.0">
                  <c:v>71.85922087054054</c:v>
                </c:pt>
                <c:pt idx="12" formatCode="0.0">
                  <c:v>71.85922087054054</c:v>
                </c:pt>
              </c:numCache>
            </c:numRef>
          </c:val>
        </c:ser>
        <c:ser>
          <c:idx val="15"/>
          <c:order val="15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UHT'!$B$5:$B$21</c:f>
              <c:strCache>
                <c:ptCount val="16"/>
                <c:pt idx="0">
                  <c:v>Base line</c:v>
                </c:pt>
                <c:pt idx="1">
                  <c:v>Extended Base Disc</c:v>
                </c:pt>
                <c:pt idx="2">
                  <c:v>Av. Product Group Disc.</c:v>
                </c:pt>
                <c:pt idx="3">
                  <c:v>Stock Keeping Discount</c:v>
                </c:pt>
                <c:pt idx="4">
                  <c:v>Order Value Discount</c:v>
                </c:pt>
                <c:pt idx="5">
                  <c:v>Extended Order Value Disc</c:v>
                </c:pt>
                <c:pt idx="6">
                  <c:v>Other On Inv /Achieve 2</c:v>
                </c:pt>
                <c:pt idx="7">
                  <c:v>Early Payment</c:v>
                </c:pt>
                <c:pt idx="8">
                  <c:v>Central Payments</c:v>
                </c:pt>
                <c:pt idx="9">
                  <c:v>Insured Payments</c:v>
                </c:pt>
                <c:pt idx="10">
                  <c:v>Marcom</c:v>
                </c:pt>
                <c:pt idx="11">
                  <c:v>House Reb1</c:v>
                </c:pt>
                <c:pt idx="12">
                  <c:v>Group Reb 1</c:v>
                </c:pt>
                <c:pt idx="13">
                  <c:v>Extended Group Reb</c:v>
                </c:pt>
                <c:pt idx="14">
                  <c:v>Av. Product Group Rebate</c:v>
                </c:pt>
                <c:pt idx="15">
                  <c:v>NetNet</c:v>
                </c:pt>
              </c:strCache>
            </c:strRef>
          </c:cat>
          <c:val>
            <c:numRef>
              <c:f>'Waterfall Baseline UHT'!$R$5:$R$21</c:f>
              <c:numCache>
                <c:formatCode>General</c:formatCode>
                <c:ptCount val="17"/>
                <c:pt idx="12" formatCode="0.0">
                  <c:v>70.966954203873868</c:v>
                </c:pt>
                <c:pt idx="13" formatCode="0.0">
                  <c:v>70.966954203873868</c:v>
                </c:pt>
              </c:numCache>
            </c:numRef>
          </c:val>
        </c:ser>
        <c:ser>
          <c:idx val="16"/>
          <c:order val="16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'Waterfall Baseline UHT'!$B$5:$B$21</c:f>
              <c:strCache>
                <c:ptCount val="16"/>
                <c:pt idx="0">
                  <c:v>Base line</c:v>
                </c:pt>
                <c:pt idx="1">
                  <c:v>Extended Base Disc</c:v>
                </c:pt>
                <c:pt idx="2">
                  <c:v>Av. Product Group Disc.</c:v>
                </c:pt>
                <c:pt idx="3">
                  <c:v>Stock Keeping Discount</c:v>
                </c:pt>
                <c:pt idx="4">
                  <c:v>Order Value Discount</c:v>
                </c:pt>
                <c:pt idx="5">
                  <c:v>Extended Order Value Disc</c:v>
                </c:pt>
                <c:pt idx="6">
                  <c:v>Other On Inv /Achieve 2</c:v>
                </c:pt>
                <c:pt idx="7">
                  <c:v>Early Payment</c:v>
                </c:pt>
                <c:pt idx="8">
                  <c:v>Central Payments</c:v>
                </c:pt>
                <c:pt idx="9">
                  <c:v>Insured Payments</c:v>
                </c:pt>
                <c:pt idx="10">
                  <c:v>Marcom</c:v>
                </c:pt>
                <c:pt idx="11">
                  <c:v>House Reb1</c:v>
                </c:pt>
                <c:pt idx="12">
                  <c:v>Group Reb 1</c:v>
                </c:pt>
                <c:pt idx="13">
                  <c:v>Extended Group Reb</c:v>
                </c:pt>
                <c:pt idx="14">
                  <c:v>Av. Product Group Rebate</c:v>
                </c:pt>
                <c:pt idx="15">
                  <c:v>NetNet</c:v>
                </c:pt>
              </c:strCache>
            </c:strRef>
          </c:cat>
          <c:val>
            <c:numRef>
              <c:f>'Waterfall Baseline UHT'!$S$5:$S$21</c:f>
              <c:numCache>
                <c:formatCode>General</c:formatCode>
                <c:ptCount val="17"/>
                <c:pt idx="13" formatCode="0.0">
                  <c:v>70.966954203873868</c:v>
                </c:pt>
                <c:pt idx="14" formatCode="0.0">
                  <c:v>70.966954203873868</c:v>
                </c:pt>
              </c:numCache>
            </c:numRef>
          </c:val>
        </c:ser>
        <c:ser>
          <c:idx val="17"/>
          <c:order val="17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UHT'!$B$5:$B$21</c:f>
              <c:strCache>
                <c:ptCount val="16"/>
                <c:pt idx="0">
                  <c:v>Base line</c:v>
                </c:pt>
                <c:pt idx="1">
                  <c:v>Extended Base Disc</c:v>
                </c:pt>
                <c:pt idx="2">
                  <c:v>Av. Product Group Disc.</c:v>
                </c:pt>
                <c:pt idx="3">
                  <c:v>Stock Keeping Discount</c:v>
                </c:pt>
                <c:pt idx="4">
                  <c:v>Order Value Discount</c:v>
                </c:pt>
                <c:pt idx="5">
                  <c:v>Extended Order Value Disc</c:v>
                </c:pt>
                <c:pt idx="6">
                  <c:v>Other On Inv /Achieve 2</c:v>
                </c:pt>
                <c:pt idx="7">
                  <c:v>Early Payment</c:v>
                </c:pt>
                <c:pt idx="8">
                  <c:v>Central Payments</c:v>
                </c:pt>
                <c:pt idx="9">
                  <c:v>Insured Payments</c:v>
                </c:pt>
                <c:pt idx="10">
                  <c:v>Marcom</c:v>
                </c:pt>
                <c:pt idx="11">
                  <c:v>House Reb1</c:v>
                </c:pt>
                <c:pt idx="12">
                  <c:v>Group Reb 1</c:v>
                </c:pt>
                <c:pt idx="13">
                  <c:v>Extended Group Reb</c:v>
                </c:pt>
                <c:pt idx="14">
                  <c:v>Av. Product Group Rebate</c:v>
                </c:pt>
                <c:pt idx="15">
                  <c:v>NetNet</c:v>
                </c:pt>
              </c:strCache>
            </c:strRef>
          </c:cat>
          <c:val>
            <c:numRef>
              <c:f>'Waterfall Baseline UHT'!$T$5:$T$21</c:f>
              <c:numCache>
                <c:formatCode>General</c:formatCode>
                <c:ptCount val="17"/>
                <c:pt idx="14" formatCode="0.0">
                  <c:v>69.63362087054054</c:v>
                </c:pt>
                <c:pt idx="15" formatCode="0.0">
                  <c:v>69.63362087054054</c:v>
                </c:pt>
              </c:numCache>
            </c:numRef>
          </c:val>
        </c:ser>
        <c:ser>
          <c:idx val="18"/>
          <c:order val="18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UHT'!$B$5:$B$21</c:f>
              <c:strCache>
                <c:ptCount val="16"/>
                <c:pt idx="0">
                  <c:v>Base line</c:v>
                </c:pt>
                <c:pt idx="1">
                  <c:v>Extended Base Disc</c:v>
                </c:pt>
                <c:pt idx="2">
                  <c:v>Av. Product Group Disc.</c:v>
                </c:pt>
                <c:pt idx="3">
                  <c:v>Stock Keeping Discount</c:v>
                </c:pt>
                <c:pt idx="4">
                  <c:v>Order Value Discount</c:v>
                </c:pt>
                <c:pt idx="5">
                  <c:v>Extended Order Value Disc</c:v>
                </c:pt>
                <c:pt idx="6">
                  <c:v>Other On Inv /Achieve 2</c:v>
                </c:pt>
                <c:pt idx="7">
                  <c:v>Early Payment</c:v>
                </c:pt>
                <c:pt idx="8">
                  <c:v>Central Payments</c:v>
                </c:pt>
                <c:pt idx="9">
                  <c:v>Insured Payments</c:v>
                </c:pt>
                <c:pt idx="10">
                  <c:v>Marcom</c:v>
                </c:pt>
                <c:pt idx="11">
                  <c:v>House Reb1</c:v>
                </c:pt>
                <c:pt idx="12">
                  <c:v>Group Reb 1</c:v>
                </c:pt>
                <c:pt idx="13">
                  <c:v>Extended Group Reb</c:v>
                </c:pt>
                <c:pt idx="14">
                  <c:v>Av. Product Group Rebate</c:v>
                </c:pt>
                <c:pt idx="15">
                  <c:v>NetNet</c:v>
                </c:pt>
              </c:strCache>
            </c:strRef>
          </c:cat>
          <c:val>
            <c:numRef>
              <c:f>'Waterfall Baseline UHT'!$U$5:$U$21</c:f>
              <c:numCache>
                <c:formatCode>General</c:formatCode>
                <c:ptCount val="17"/>
              </c:numCache>
            </c:numRef>
          </c:val>
        </c:ser>
        <c:ser>
          <c:idx val="19"/>
          <c:order val="19"/>
          <c:marker>
            <c:symbol val="none"/>
          </c:marker>
          <c:cat>
            <c:strRef>
              <c:f>'Waterfall Baseline UHT'!$B$5:$B$21</c:f>
              <c:strCache>
                <c:ptCount val="16"/>
                <c:pt idx="0">
                  <c:v>Base line</c:v>
                </c:pt>
                <c:pt idx="1">
                  <c:v>Extended Base Disc</c:v>
                </c:pt>
                <c:pt idx="2">
                  <c:v>Av. Product Group Disc.</c:v>
                </c:pt>
                <c:pt idx="3">
                  <c:v>Stock Keeping Discount</c:v>
                </c:pt>
                <c:pt idx="4">
                  <c:v>Order Value Discount</c:v>
                </c:pt>
                <c:pt idx="5">
                  <c:v>Extended Order Value Disc</c:v>
                </c:pt>
                <c:pt idx="6">
                  <c:v>Other On Inv /Achieve 2</c:v>
                </c:pt>
                <c:pt idx="7">
                  <c:v>Early Payment</c:v>
                </c:pt>
                <c:pt idx="8">
                  <c:v>Central Payments</c:v>
                </c:pt>
                <c:pt idx="9">
                  <c:v>Insured Payments</c:v>
                </c:pt>
                <c:pt idx="10">
                  <c:v>Marcom</c:v>
                </c:pt>
                <c:pt idx="11">
                  <c:v>House Reb1</c:v>
                </c:pt>
                <c:pt idx="12">
                  <c:v>Group Reb 1</c:v>
                </c:pt>
                <c:pt idx="13">
                  <c:v>Extended Group Reb</c:v>
                </c:pt>
                <c:pt idx="14">
                  <c:v>Av. Product Group Rebate</c:v>
                </c:pt>
                <c:pt idx="15">
                  <c:v>NetNet</c:v>
                </c:pt>
              </c:strCache>
            </c:strRef>
          </c:cat>
          <c:val>
            <c:numRef>
              <c:f>'Waterfall Baseline UHT'!$V$5:$V$21</c:f>
              <c:numCache>
                <c:formatCode>General</c:formatCode>
                <c:ptCount val="17"/>
                <c:pt idx="16" formatCode="0.0">
                  <c:v>0</c:v>
                </c:pt>
              </c:numCache>
            </c:numRef>
          </c:val>
        </c:ser>
        <c:marker val="1"/>
        <c:axId val="155473024"/>
        <c:axId val="155474944"/>
      </c:lineChart>
      <c:catAx>
        <c:axId val="15547302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de-DE"/>
          </a:p>
        </c:txPr>
        <c:crossAx val="155474944"/>
        <c:crosses val="autoZero"/>
        <c:auto val="1"/>
        <c:lblAlgn val="ctr"/>
        <c:lblOffset val="100"/>
      </c:catAx>
      <c:valAx>
        <c:axId val="15547494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de-DE"/>
          </a:p>
        </c:txPr>
        <c:crossAx val="155473024"/>
        <c:crosses val="autoZero"/>
        <c:crossBetween val="between"/>
      </c:valAx>
    </c:plotArea>
    <c:plotVisOnly val="1"/>
    <c:dispBlanksAs val="gap"/>
  </c:chart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barChart>
        <c:barDir val="col"/>
        <c:grouping val="stacked"/>
        <c:ser>
          <c:idx val="0"/>
          <c:order val="0"/>
          <c:spPr>
            <a:noFill/>
            <a:ln>
              <a:noFill/>
            </a:ln>
          </c:spP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UHT'!$G$5:$G$21</c:f>
              <c:numCache>
                <c:formatCode>General</c:formatCode>
                <c:ptCount val="17"/>
                <c:pt idx="1">
                  <c:v>75</c:v>
                </c:pt>
                <c:pt idx="2">
                  <c:v>65</c:v>
                </c:pt>
                <c:pt idx="3">
                  <c:v>63.3</c:v>
                </c:pt>
                <c:pt idx="4" formatCode="0.0">
                  <c:v>63.269999999999996</c:v>
                </c:pt>
                <c:pt idx="5" formatCode="0.0">
                  <c:v>60.769999999999996</c:v>
                </c:pt>
                <c:pt idx="6" formatCode="0.0">
                  <c:v>58.269999999999996</c:v>
                </c:pt>
                <c:pt idx="7" formatCode="0.0">
                  <c:v>58.269999999999996</c:v>
                </c:pt>
                <c:pt idx="8" formatCode="0.0">
                  <c:v>56.521899999999995</c:v>
                </c:pt>
                <c:pt idx="9" formatCode="0.0">
                  <c:v>55.939199999999992</c:v>
                </c:pt>
                <c:pt idx="10" formatCode="0.0">
                  <c:v>55.35649999999999</c:v>
                </c:pt>
                <c:pt idx="11" formatCode="0.0">
                  <c:v>55.35649999999999</c:v>
                </c:pt>
                <c:pt idx="12" formatCode="0.0">
                  <c:v>53.89974999999999</c:v>
                </c:pt>
                <c:pt idx="13" formatCode="0.0">
                  <c:v>51.568949999999987</c:v>
                </c:pt>
                <c:pt idx="14" formatCode="0.0">
                  <c:v>51.568949999999987</c:v>
                </c:pt>
                <c:pt idx="15" formatCode="0.0">
                  <c:v>50.568949999999987</c:v>
                </c:pt>
              </c:numCache>
            </c:numRef>
          </c:val>
        </c:ser>
        <c:ser>
          <c:idx val="1"/>
          <c:order val="1"/>
          <c:spPr>
            <a:solidFill>
              <a:schemeClr val="accent1"/>
            </a:solidFill>
            <a:ln>
              <a:solidFill>
                <a:prstClr val="black"/>
              </a:solidFill>
            </a:ln>
          </c:spP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UHT'!$H$5:$H$21</c:f>
              <c:numCache>
                <c:formatCode>_-* #,##0.0\ _€_-;\-* #,##0.0\ _€_-;_-* "-"??\ _€_-;_-@_-</c:formatCode>
                <c:ptCount val="17"/>
                <c:pt idx="0" formatCode="General">
                  <c:v>100</c:v>
                </c:pt>
                <c:pt idx="1">
                  <c:v>25</c:v>
                </c:pt>
                <c:pt idx="2">
                  <c:v>10</c:v>
                </c:pt>
                <c:pt idx="3">
                  <c:v>1.7</c:v>
                </c:pt>
                <c:pt idx="4">
                  <c:v>0.03</c:v>
                </c:pt>
                <c:pt idx="5">
                  <c:v>2.5</c:v>
                </c:pt>
                <c:pt idx="6">
                  <c:v>2.5</c:v>
                </c:pt>
                <c:pt idx="7">
                  <c:v>0</c:v>
                </c:pt>
                <c:pt idx="8">
                  <c:v>1.7481</c:v>
                </c:pt>
                <c:pt idx="9">
                  <c:v>0.5827</c:v>
                </c:pt>
                <c:pt idx="10">
                  <c:v>0.5827</c:v>
                </c:pt>
                <c:pt idx="11">
                  <c:v>0</c:v>
                </c:pt>
                <c:pt idx="12">
                  <c:v>1.4567499999999998</c:v>
                </c:pt>
                <c:pt idx="13">
                  <c:v>2.3308</c:v>
                </c:pt>
                <c:pt idx="14">
                  <c:v>0</c:v>
                </c:pt>
                <c:pt idx="15">
                  <c:v>1</c:v>
                </c:pt>
                <c:pt idx="16">
                  <c:v>50.568949999999987</c:v>
                </c:pt>
              </c:numCache>
            </c:numRef>
          </c:val>
        </c:ser>
        <c:ser>
          <c:idx val="2"/>
          <c:order val="2"/>
          <c:spPr>
            <a:noFill/>
            <a:ln>
              <a:noFill/>
            </a:ln>
          </c:spPr>
          <c:dLbls>
            <c:dLbl>
              <c:idx val="0"/>
              <c:tx>
                <c:strRef>
                  <c:f>'Waterfall Achieve'!$D$5</c:f>
                  <c:strCache>
                    <c:ptCount val="1"/>
                    <c:pt idx="0">
                      <c:v>100</c:v>
                    </c:pt>
                  </c:strCache>
                </c:strRef>
              </c:tx>
            </c:dLbl>
            <c:dLbl>
              <c:idx val="1"/>
              <c:tx>
                <c:strRef>
                  <c:f>'Waterfall UHT'!$H$6</c:f>
                  <c:strCache>
                    <c:ptCount val="1"/>
                    <c:pt idx="0">
                      <c:v> 25,0   </c:v>
                    </c:pt>
                  </c:strCache>
                </c:strRef>
              </c:tx>
            </c:dLbl>
            <c:dLbl>
              <c:idx val="2"/>
              <c:tx>
                <c:strRef>
                  <c:f>'Waterfall UHT'!$H$7</c:f>
                  <c:strCache>
                    <c:ptCount val="1"/>
                    <c:pt idx="0">
                      <c:v> 10,0   </c:v>
                    </c:pt>
                  </c:strCache>
                </c:strRef>
              </c:tx>
            </c:dLbl>
            <c:dLbl>
              <c:idx val="3"/>
              <c:tx>
                <c:strRef>
                  <c:f>'Waterfall UHT'!$H$8</c:f>
                  <c:strCache>
                    <c:ptCount val="1"/>
                    <c:pt idx="0">
                      <c:v> 1,7   </c:v>
                    </c:pt>
                  </c:strCache>
                </c:strRef>
              </c:tx>
            </c:dLbl>
            <c:dLbl>
              <c:idx val="4"/>
              <c:tx>
                <c:strRef>
                  <c:f>'Waterfall UHT'!$H$9</c:f>
                  <c:strCache>
                    <c:ptCount val="1"/>
                    <c:pt idx="0">
                      <c:v> 0,0   </c:v>
                    </c:pt>
                  </c:strCache>
                </c:strRef>
              </c:tx>
            </c:dLbl>
            <c:dLbl>
              <c:idx val="5"/>
              <c:tx>
                <c:strRef>
                  <c:f>'Waterfall UHT'!$H$10</c:f>
                  <c:strCache>
                    <c:ptCount val="1"/>
                    <c:pt idx="0">
                      <c:v> 2,5   </c:v>
                    </c:pt>
                  </c:strCache>
                </c:strRef>
              </c:tx>
            </c:dLbl>
            <c:dLbl>
              <c:idx val="6"/>
              <c:tx>
                <c:strRef>
                  <c:f>'Waterfall UHT'!$H$11</c:f>
                  <c:strCache>
                    <c:ptCount val="1"/>
                    <c:pt idx="0">
                      <c:v> 2,5   </c:v>
                    </c:pt>
                  </c:strCache>
                </c:strRef>
              </c:tx>
            </c:dLbl>
            <c:dLbl>
              <c:idx val="7"/>
              <c:tx>
                <c:strRef>
                  <c:f>'Waterfall UHT'!$H$12</c:f>
                  <c:strCache>
                    <c:ptCount val="1"/>
                    <c:pt idx="0">
                      <c:v> -     </c:v>
                    </c:pt>
                  </c:strCache>
                </c:strRef>
              </c:tx>
            </c:dLbl>
            <c:dLbl>
              <c:idx val="8"/>
              <c:tx>
                <c:strRef>
                  <c:f>'Waterfall UHT'!$H$13</c:f>
                  <c:strCache>
                    <c:ptCount val="1"/>
                    <c:pt idx="0">
                      <c:v> 1,7   </c:v>
                    </c:pt>
                  </c:strCache>
                </c:strRef>
              </c:tx>
            </c:dLbl>
            <c:dLbl>
              <c:idx val="9"/>
              <c:tx>
                <c:strRef>
                  <c:f>'Waterfall UHT'!$H$14</c:f>
                  <c:strCache>
                    <c:ptCount val="1"/>
                    <c:pt idx="0">
                      <c:v> 0,6   </c:v>
                    </c:pt>
                  </c:strCache>
                </c:strRef>
              </c:tx>
            </c:dLbl>
            <c:dLbl>
              <c:idx val="10"/>
              <c:tx>
                <c:strRef>
                  <c:f>'Waterfall UHT'!$H$15</c:f>
                  <c:strCache>
                    <c:ptCount val="1"/>
                    <c:pt idx="0">
                      <c:v> 0,6   </c:v>
                    </c:pt>
                  </c:strCache>
                </c:strRef>
              </c:tx>
            </c:dLbl>
            <c:dLbl>
              <c:idx val="11"/>
              <c:tx>
                <c:strRef>
                  <c:f>'Waterfall UHT'!$H$16</c:f>
                  <c:strCache>
                    <c:ptCount val="1"/>
                    <c:pt idx="0">
                      <c:v> -     </c:v>
                    </c:pt>
                  </c:strCache>
                </c:strRef>
              </c:tx>
            </c:dLbl>
            <c:dLbl>
              <c:idx val="12"/>
              <c:tx>
                <c:strRef>
                  <c:f>'Waterfall UHT'!$H$17</c:f>
                  <c:strCache>
                    <c:ptCount val="1"/>
                    <c:pt idx="0">
                      <c:v> 1,5   </c:v>
                    </c:pt>
                  </c:strCache>
                </c:strRef>
              </c:tx>
            </c:dLbl>
            <c:dLbl>
              <c:idx val="13"/>
              <c:tx>
                <c:strRef>
                  <c:f>'Waterfall UHT'!$H$18</c:f>
                  <c:strCache>
                    <c:ptCount val="1"/>
                    <c:pt idx="0">
                      <c:v> 2,3   </c:v>
                    </c:pt>
                  </c:strCache>
                </c:strRef>
              </c:tx>
            </c:dLbl>
            <c:dLbl>
              <c:idx val="14"/>
              <c:tx>
                <c:strRef>
                  <c:f>'Waterfall UHT'!$H$19</c:f>
                  <c:strCache>
                    <c:ptCount val="1"/>
                    <c:pt idx="0">
                      <c:v> -     </c:v>
                    </c:pt>
                  </c:strCache>
                </c:strRef>
              </c:tx>
            </c:dLbl>
            <c:dLbl>
              <c:idx val="15"/>
              <c:tx>
                <c:strRef>
                  <c:f>'Waterfall UHT'!$H$20</c:f>
                  <c:strCache>
                    <c:ptCount val="1"/>
                    <c:pt idx="0">
                      <c:v> 1,0   </c:v>
                    </c:pt>
                  </c:strCache>
                </c:strRef>
              </c:tx>
            </c:dLbl>
            <c:dLbl>
              <c:idx val="16"/>
              <c:tx>
                <c:strRef>
                  <c:f>'Waterfall UHT'!$H$21</c:f>
                  <c:strCache>
                    <c:ptCount val="1"/>
                    <c:pt idx="0">
                      <c:v> 50,6   </c:v>
                    </c:pt>
                  </c:strCache>
                </c:strRef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/>
                </a:pPr>
                <a:endParaRPr lang="de-DE"/>
              </a:p>
            </c:txPr>
            <c:showVal val="1"/>
          </c:dLbls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UHT'!$I$5:$I$21</c:f>
              <c:numCache>
                <c:formatCode>General</c:formatCode>
                <c:ptCount val="1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</c:numCache>
            </c:numRef>
          </c:val>
        </c:ser>
        <c:overlap val="100"/>
        <c:axId val="70015232"/>
        <c:axId val="70033408"/>
      </c:barChart>
      <c:lineChart>
        <c:grouping val="standard"/>
        <c:ser>
          <c:idx val="3"/>
          <c:order val="3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UHT'!$J$5:$J$21</c:f>
              <c:numCache>
                <c:formatCode>General</c:formatCode>
                <c:ptCount val="17"/>
                <c:pt idx="0">
                  <c:v>100</c:v>
                </c:pt>
                <c:pt idx="1">
                  <c:v>100</c:v>
                </c:pt>
              </c:numCache>
            </c:numRef>
          </c:val>
        </c:ser>
        <c:ser>
          <c:idx val="4"/>
          <c:order val="4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UHT'!$K$5:$K$21</c:f>
              <c:numCache>
                <c:formatCode>General</c:formatCode>
                <c:ptCount val="17"/>
                <c:pt idx="1">
                  <c:v>75</c:v>
                </c:pt>
                <c:pt idx="2">
                  <c:v>75</c:v>
                </c:pt>
              </c:numCache>
            </c:numRef>
          </c:val>
        </c:ser>
        <c:ser>
          <c:idx val="5"/>
          <c:order val="5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UHT'!$L$5:$L$21</c:f>
              <c:numCache>
                <c:formatCode>General</c:formatCode>
                <c:ptCount val="17"/>
                <c:pt idx="2">
                  <c:v>65</c:v>
                </c:pt>
                <c:pt idx="3">
                  <c:v>65</c:v>
                </c:pt>
              </c:numCache>
            </c:numRef>
          </c:val>
        </c:ser>
        <c:ser>
          <c:idx val="6"/>
          <c:order val="6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UHT'!$M$5:$M$21</c:f>
              <c:numCache>
                <c:formatCode>General</c:formatCode>
                <c:ptCount val="17"/>
                <c:pt idx="3">
                  <c:v>63.3</c:v>
                </c:pt>
                <c:pt idx="4">
                  <c:v>63.3</c:v>
                </c:pt>
              </c:numCache>
            </c:numRef>
          </c:val>
        </c:ser>
        <c:ser>
          <c:idx val="7"/>
          <c:order val="7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UHT'!$N$5:$N$21</c:f>
              <c:numCache>
                <c:formatCode>General</c:formatCode>
                <c:ptCount val="17"/>
                <c:pt idx="4">
                  <c:v>63.269999999999996</c:v>
                </c:pt>
                <c:pt idx="5">
                  <c:v>63.269999999999996</c:v>
                </c:pt>
              </c:numCache>
            </c:numRef>
          </c:val>
        </c:ser>
        <c:ser>
          <c:idx val="8"/>
          <c:order val="8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UHT'!$O$5:$O$21</c:f>
              <c:numCache>
                <c:formatCode>General</c:formatCode>
                <c:ptCount val="17"/>
                <c:pt idx="5">
                  <c:v>60.769999999999996</c:v>
                </c:pt>
                <c:pt idx="6">
                  <c:v>60.769999999999996</c:v>
                </c:pt>
              </c:numCache>
            </c:numRef>
          </c:val>
        </c:ser>
        <c:ser>
          <c:idx val="9"/>
          <c:order val="9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UHT'!$P$5:$P$21</c:f>
              <c:numCache>
                <c:formatCode>General</c:formatCode>
                <c:ptCount val="17"/>
                <c:pt idx="6">
                  <c:v>58.269999999999996</c:v>
                </c:pt>
                <c:pt idx="7">
                  <c:v>58.269999999999996</c:v>
                </c:pt>
              </c:numCache>
            </c:numRef>
          </c:val>
        </c:ser>
        <c:ser>
          <c:idx val="10"/>
          <c:order val="10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UHT'!$Q$5:$Q$21</c:f>
              <c:numCache>
                <c:formatCode>General</c:formatCode>
                <c:ptCount val="17"/>
                <c:pt idx="7">
                  <c:v>58.269999999999996</c:v>
                </c:pt>
                <c:pt idx="8">
                  <c:v>58.269999999999996</c:v>
                </c:pt>
              </c:numCache>
            </c:numRef>
          </c:val>
        </c:ser>
        <c:ser>
          <c:idx val="11"/>
          <c:order val="11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UHT'!$R$5:$R$21</c:f>
              <c:numCache>
                <c:formatCode>General</c:formatCode>
                <c:ptCount val="17"/>
                <c:pt idx="8" formatCode="0.00">
                  <c:v>56.521899999999995</c:v>
                </c:pt>
                <c:pt idx="9" formatCode="0.00">
                  <c:v>56.521899999999995</c:v>
                </c:pt>
              </c:numCache>
            </c:numRef>
          </c:val>
        </c:ser>
        <c:ser>
          <c:idx val="12"/>
          <c:order val="12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UHT'!$S$5:$S$21</c:f>
              <c:numCache>
                <c:formatCode>General</c:formatCode>
                <c:ptCount val="17"/>
                <c:pt idx="9" formatCode="0.0">
                  <c:v>55.939199999999992</c:v>
                </c:pt>
                <c:pt idx="10" formatCode="0.0">
                  <c:v>55.939199999999992</c:v>
                </c:pt>
              </c:numCache>
            </c:numRef>
          </c:val>
        </c:ser>
        <c:ser>
          <c:idx val="13"/>
          <c:order val="13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UHT'!$T$5:$T$21</c:f>
              <c:numCache>
                <c:formatCode>General</c:formatCode>
                <c:ptCount val="17"/>
                <c:pt idx="10" formatCode="0.0">
                  <c:v>55.35649999999999</c:v>
                </c:pt>
                <c:pt idx="11" formatCode="0.0">
                  <c:v>55.35649999999999</c:v>
                </c:pt>
              </c:numCache>
            </c:numRef>
          </c:val>
        </c:ser>
        <c:ser>
          <c:idx val="14"/>
          <c:order val="14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UHT'!$U$5:$U$21</c:f>
              <c:numCache>
                <c:formatCode>General</c:formatCode>
                <c:ptCount val="17"/>
                <c:pt idx="11" formatCode="0.0">
                  <c:v>55.35649999999999</c:v>
                </c:pt>
                <c:pt idx="12" formatCode="0.0">
                  <c:v>55.35649999999999</c:v>
                </c:pt>
              </c:numCache>
            </c:numRef>
          </c:val>
        </c:ser>
        <c:ser>
          <c:idx val="15"/>
          <c:order val="15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UHT'!$V$5:$V$21</c:f>
              <c:numCache>
                <c:formatCode>General</c:formatCode>
                <c:ptCount val="17"/>
                <c:pt idx="12" formatCode="0.0">
                  <c:v>53.89974999999999</c:v>
                </c:pt>
                <c:pt idx="13" formatCode="0.0">
                  <c:v>53.89974999999999</c:v>
                </c:pt>
              </c:numCache>
            </c:numRef>
          </c:val>
        </c:ser>
        <c:ser>
          <c:idx val="16"/>
          <c:order val="16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UHT'!$W$5:$W$21</c:f>
              <c:numCache>
                <c:formatCode>General</c:formatCode>
                <c:ptCount val="17"/>
                <c:pt idx="13" formatCode="0.0">
                  <c:v>51.568949999999987</c:v>
                </c:pt>
                <c:pt idx="14" formatCode="0.0">
                  <c:v>51.568949999999987</c:v>
                </c:pt>
              </c:numCache>
            </c:numRef>
          </c:val>
        </c:ser>
        <c:ser>
          <c:idx val="17"/>
          <c:order val="17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UHT'!$X$5:$X$21</c:f>
              <c:numCache>
                <c:formatCode>General</c:formatCode>
                <c:ptCount val="17"/>
                <c:pt idx="14" formatCode="0.0">
                  <c:v>51.568949999999987</c:v>
                </c:pt>
                <c:pt idx="15" formatCode="0.0">
                  <c:v>51.568949999999987</c:v>
                </c:pt>
              </c:numCache>
            </c:numRef>
          </c:val>
        </c:ser>
        <c:ser>
          <c:idx val="18"/>
          <c:order val="18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UHT'!$Y$5:$Y$21</c:f>
              <c:numCache>
                <c:formatCode>General</c:formatCode>
                <c:ptCount val="17"/>
                <c:pt idx="15" formatCode="0.0">
                  <c:v>50.568949999999987</c:v>
                </c:pt>
                <c:pt idx="16" formatCode="0.0">
                  <c:v>50.568949999999987</c:v>
                </c:pt>
              </c:numCache>
            </c:numRef>
          </c:val>
        </c:ser>
        <c:ser>
          <c:idx val="19"/>
          <c:order val="19"/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UHT'!$Z$5:$Z$21</c:f>
              <c:numCache>
                <c:formatCode>General</c:formatCode>
                <c:ptCount val="17"/>
                <c:pt idx="16" formatCode="0.0">
                  <c:v>0</c:v>
                </c:pt>
              </c:numCache>
            </c:numRef>
          </c:val>
        </c:ser>
        <c:marker val="1"/>
        <c:axId val="70015232"/>
        <c:axId val="70033408"/>
      </c:lineChart>
      <c:catAx>
        <c:axId val="7001523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de-DE"/>
          </a:p>
        </c:txPr>
        <c:crossAx val="70033408"/>
        <c:crosses val="autoZero"/>
        <c:auto val="1"/>
        <c:lblAlgn val="ctr"/>
        <c:lblOffset val="100"/>
      </c:catAx>
      <c:valAx>
        <c:axId val="70033408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de-DE"/>
          </a:p>
        </c:txPr>
        <c:crossAx val="70015232"/>
        <c:crosses val="autoZero"/>
        <c:crossBetween val="between"/>
      </c:valAx>
    </c:plotArea>
    <c:plotVisOnly val="1"/>
    <c:dispBlanksAs val="gap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barChart>
        <c:barDir val="col"/>
        <c:grouping val="stacked"/>
        <c:ser>
          <c:idx val="0"/>
          <c:order val="0"/>
          <c:spPr>
            <a:noFill/>
            <a:ln>
              <a:noFill/>
            </a:ln>
          </c:spP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GC'!$C$5:$C$21</c:f>
              <c:numCache>
                <c:formatCode>General</c:formatCode>
                <c:ptCount val="17"/>
                <c:pt idx="1">
                  <c:v>75</c:v>
                </c:pt>
                <c:pt idx="2">
                  <c:v>65</c:v>
                </c:pt>
                <c:pt idx="3">
                  <c:v>61.2</c:v>
                </c:pt>
                <c:pt idx="4" formatCode="0.0">
                  <c:v>61.13</c:v>
                </c:pt>
                <c:pt idx="5" formatCode="0.0">
                  <c:v>56.830000000000005</c:v>
                </c:pt>
                <c:pt idx="6" formatCode="0.0">
                  <c:v>56.830000000000005</c:v>
                </c:pt>
                <c:pt idx="7" formatCode="0.0">
                  <c:v>56.830000000000005</c:v>
                </c:pt>
                <c:pt idx="8" formatCode="0.0">
                  <c:v>55.125100000000003</c:v>
                </c:pt>
                <c:pt idx="9" formatCode="0.0">
                  <c:v>54.556800000000003</c:v>
                </c:pt>
                <c:pt idx="10" formatCode="0.0">
                  <c:v>54.556800000000003</c:v>
                </c:pt>
                <c:pt idx="11" formatCode="0.0">
                  <c:v>54.476800000000004</c:v>
                </c:pt>
                <c:pt idx="12" formatCode="0.0">
                  <c:v>52.326800000000006</c:v>
                </c:pt>
                <c:pt idx="13" formatCode="0.0">
                  <c:v>50.176800000000007</c:v>
                </c:pt>
                <c:pt idx="14" formatCode="0.0">
                  <c:v>48.776800000000009</c:v>
                </c:pt>
                <c:pt idx="15" formatCode="0.0">
                  <c:v>46.37680000000001</c:v>
                </c:pt>
              </c:numCache>
            </c:numRef>
          </c:val>
        </c:ser>
        <c:ser>
          <c:idx val="1"/>
          <c:order val="1"/>
          <c:spPr>
            <a:solidFill>
              <a:schemeClr val="accent1"/>
            </a:solidFill>
            <a:ln>
              <a:solidFill>
                <a:prstClr val="black"/>
              </a:solidFill>
            </a:ln>
          </c:spPr>
          <c:dPt>
            <c:idx val="0"/>
            <c:spPr>
              <a:solidFill>
                <a:srgbClr val="00B050"/>
              </a:solidFill>
              <a:ln>
                <a:solidFill>
                  <a:prstClr val="black"/>
                </a:solidFill>
              </a:ln>
            </c:spPr>
          </c:dPt>
          <c:dPt>
            <c:idx val="1"/>
            <c:spPr>
              <a:solidFill>
                <a:srgbClr val="FFFF00"/>
              </a:solidFill>
              <a:ln>
                <a:solidFill>
                  <a:prstClr val="black"/>
                </a:solidFill>
              </a:ln>
            </c:spPr>
          </c:dPt>
          <c:dPt>
            <c:idx val="15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dPt>
          <c:dPt>
            <c:idx val="16"/>
            <c:spPr>
              <a:solidFill>
                <a:srgbClr val="00B050"/>
              </a:solidFill>
              <a:ln>
                <a:solidFill>
                  <a:prstClr val="black"/>
                </a:solidFill>
              </a:ln>
            </c:spPr>
          </c:dPt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GC'!$D$5:$D$21</c:f>
              <c:numCache>
                <c:formatCode>_-* #,##0.0\ _€_-;\-* #,##0.0\ _€_-;_-* "-"??\ _€_-;_-@_-</c:formatCode>
                <c:ptCount val="17"/>
                <c:pt idx="0" formatCode="General">
                  <c:v>100</c:v>
                </c:pt>
                <c:pt idx="1">
                  <c:v>25</c:v>
                </c:pt>
                <c:pt idx="2">
                  <c:v>10</c:v>
                </c:pt>
                <c:pt idx="3">
                  <c:v>3.8</c:v>
                </c:pt>
                <c:pt idx="4">
                  <c:v>7.0000000000000007E-2</c:v>
                </c:pt>
                <c:pt idx="5">
                  <c:v>4.3</c:v>
                </c:pt>
                <c:pt idx="8" formatCode="_-* #,##0.00\ _€_-;\-* #,##0.00\ _€_-;_-* &quot;-&quot;??\ _€_-;_-@_-">
                  <c:v>1.7049000000000001</c:v>
                </c:pt>
                <c:pt idx="9">
                  <c:v>0.56830000000000003</c:v>
                </c:pt>
                <c:pt idx="10">
                  <c:v>0</c:v>
                </c:pt>
                <c:pt idx="11">
                  <c:v>0.08</c:v>
                </c:pt>
                <c:pt idx="12">
                  <c:v>2.15</c:v>
                </c:pt>
                <c:pt idx="13">
                  <c:v>2.15</c:v>
                </c:pt>
                <c:pt idx="14">
                  <c:v>1.4</c:v>
                </c:pt>
                <c:pt idx="15">
                  <c:v>2.4</c:v>
                </c:pt>
                <c:pt idx="16">
                  <c:v>46.37680000000001</c:v>
                </c:pt>
              </c:numCache>
            </c:numRef>
          </c:val>
        </c:ser>
        <c:ser>
          <c:idx val="2"/>
          <c:order val="2"/>
          <c:spPr>
            <a:noFill/>
            <a:ln>
              <a:noFill/>
            </a:ln>
          </c:spPr>
          <c:dLbls>
            <c:dLbl>
              <c:idx val="0"/>
              <c:tx>
                <c:strRef>
                  <c:f>'Waterfall Achieve'!$D$5</c:f>
                  <c:strCache>
                    <c:ptCount val="1"/>
                    <c:pt idx="0">
                      <c:v>100</c:v>
                    </c:pt>
                  </c:strCache>
                </c:strRef>
              </c:tx>
            </c:dLbl>
            <c:dLbl>
              <c:idx val="1"/>
              <c:tx>
                <c:strRef>
                  <c:f>'Waterfall GC'!$D$6</c:f>
                  <c:strCache>
                    <c:ptCount val="1"/>
                    <c:pt idx="0">
                      <c:v> 25,0   </c:v>
                    </c:pt>
                  </c:strCache>
                </c:strRef>
              </c:tx>
            </c:dLbl>
            <c:dLbl>
              <c:idx val="2"/>
              <c:tx>
                <c:strRef>
                  <c:f>'Waterfall GC'!$D$7</c:f>
                  <c:strCache>
                    <c:ptCount val="1"/>
                    <c:pt idx="0">
                      <c:v> 10,0   </c:v>
                    </c:pt>
                  </c:strCache>
                </c:strRef>
              </c:tx>
            </c:dLbl>
            <c:dLbl>
              <c:idx val="3"/>
              <c:tx>
                <c:strRef>
                  <c:f>'Waterfall GC'!$D$8</c:f>
                  <c:strCache>
                    <c:ptCount val="1"/>
                    <c:pt idx="0">
                      <c:v> 3,8   </c:v>
                    </c:pt>
                  </c:strCache>
                </c:strRef>
              </c:tx>
            </c:dLbl>
            <c:dLbl>
              <c:idx val="4"/>
              <c:tx>
                <c:strRef>
                  <c:f>'Waterfall GC'!$D$9</c:f>
                  <c:strCache>
                    <c:ptCount val="1"/>
                    <c:pt idx="0">
                      <c:v> 0,1   </c:v>
                    </c:pt>
                  </c:strCache>
                </c:strRef>
              </c:tx>
            </c:dLbl>
            <c:dLbl>
              <c:idx val="5"/>
              <c:tx>
                <c:strRef>
                  <c:f>'Waterfall GC'!$D$10</c:f>
                  <c:strCache>
                    <c:ptCount val="1"/>
                    <c:pt idx="0">
                      <c:v> 4,3   </c:v>
                    </c:pt>
                  </c:strCache>
                </c:strRef>
              </c:tx>
            </c:dLbl>
            <c:dLbl>
              <c:idx val="6"/>
              <c:tx>
                <c:strRef>
                  <c:f>'Waterfall GC'!$D$11</c:f>
                  <c:strCache>
                    <c:ptCount val="1"/>
                  </c:strCache>
                </c:strRef>
              </c:tx>
            </c:dLbl>
            <c:dLbl>
              <c:idx val="7"/>
              <c:tx>
                <c:strRef>
                  <c:f>'Waterfall GC'!$D$12</c:f>
                  <c:strCache>
                    <c:ptCount val="1"/>
                  </c:strCache>
                </c:strRef>
              </c:tx>
            </c:dLbl>
            <c:dLbl>
              <c:idx val="8"/>
              <c:tx>
                <c:strRef>
                  <c:f>'Waterfall GC'!$D$13</c:f>
                  <c:strCache>
                    <c:ptCount val="1"/>
                    <c:pt idx="0">
                      <c:v> 1,70   </c:v>
                    </c:pt>
                  </c:strCache>
                </c:strRef>
              </c:tx>
            </c:dLbl>
            <c:dLbl>
              <c:idx val="9"/>
              <c:tx>
                <c:strRef>
                  <c:f>'Waterfall GC'!$D$14</c:f>
                  <c:strCache>
                    <c:ptCount val="1"/>
                    <c:pt idx="0">
                      <c:v> 0,6   </c:v>
                    </c:pt>
                  </c:strCache>
                </c:strRef>
              </c:tx>
            </c:dLbl>
            <c:dLbl>
              <c:idx val="10"/>
              <c:tx>
                <c:strRef>
                  <c:f>'Waterfall GC'!$D$15</c:f>
                  <c:strCache>
                    <c:ptCount val="1"/>
                    <c:pt idx="0">
                      <c:v> -     </c:v>
                    </c:pt>
                  </c:strCache>
                </c:strRef>
              </c:tx>
            </c:dLbl>
            <c:dLbl>
              <c:idx val="11"/>
              <c:tx>
                <c:strRef>
                  <c:f>'Waterfall GC'!$D$16</c:f>
                  <c:strCache>
                    <c:ptCount val="1"/>
                    <c:pt idx="0">
                      <c:v> 0,1   </c:v>
                    </c:pt>
                  </c:strCache>
                </c:strRef>
              </c:tx>
            </c:dLbl>
            <c:dLbl>
              <c:idx val="12"/>
              <c:tx>
                <c:strRef>
                  <c:f>'Waterfall GC'!$D$17</c:f>
                  <c:strCache>
                    <c:ptCount val="1"/>
                    <c:pt idx="0">
                      <c:v> 2,2   </c:v>
                    </c:pt>
                  </c:strCache>
                </c:strRef>
              </c:tx>
            </c:dLbl>
            <c:dLbl>
              <c:idx val="13"/>
              <c:tx>
                <c:strRef>
                  <c:f>'Waterfall GC'!$D$18</c:f>
                  <c:strCache>
                    <c:ptCount val="1"/>
                    <c:pt idx="0">
                      <c:v> 2,2   </c:v>
                    </c:pt>
                  </c:strCache>
                </c:strRef>
              </c:tx>
            </c:dLbl>
            <c:dLbl>
              <c:idx val="14"/>
              <c:tx>
                <c:strRef>
                  <c:f>'Waterfall GC'!$D$19</c:f>
                  <c:strCache>
                    <c:ptCount val="1"/>
                    <c:pt idx="0">
                      <c:v> 1,4   </c:v>
                    </c:pt>
                  </c:strCache>
                </c:strRef>
              </c:tx>
            </c:dLbl>
            <c:dLbl>
              <c:idx val="15"/>
              <c:tx>
                <c:strRef>
                  <c:f>'Waterfall GC'!$D$20</c:f>
                  <c:strCache>
                    <c:ptCount val="1"/>
                    <c:pt idx="0">
                      <c:v> 2,4   </c:v>
                    </c:pt>
                  </c:strCache>
                </c:strRef>
              </c:tx>
            </c:dLbl>
            <c:dLbl>
              <c:idx val="16"/>
              <c:tx>
                <c:strRef>
                  <c:f>'Waterfall GC'!$D$21</c:f>
                  <c:strCache>
                    <c:ptCount val="1"/>
                    <c:pt idx="0">
                      <c:v> 46,4   </c:v>
                    </c:pt>
                  </c:strCache>
                </c:strRef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/>
                </a:pPr>
                <a:endParaRPr lang="de-DE"/>
              </a:p>
            </c:txPr>
            <c:showVal val="1"/>
          </c:dLbls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GC'!$E$5:$E$21</c:f>
              <c:numCache>
                <c:formatCode>General</c:formatCode>
                <c:ptCount val="1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</c:numCache>
            </c:numRef>
          </c:val>
        </c:ser>
        <c:overlap val="100"/>
        <c:axId val="71070848"/>
        <c:axId val="71072384"/>
      </c:barChart>
      <c:lineChart>
        <c:grouping val="standard"/>
        <c:ser>
          <c:idx val="3"/>
          <c:order val="3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GC'!$F$5:$F$21</c:f>
              <c:numCache>
                <c:formatCode>General</c:formatCode>
                <c:ptCount val="17"/>
                <c:pt idx="0">
                  <c:v>100</c:v>
                </c:pt>
                <c:pt idx="1">
                  <c:v>100</c:v>
                </c:pt>
              </c:numCache>
            </c:numRef>
          </c:val>
        </c:ser>
        <c:ser>
          <c:idx val="4"/>
          <c:order val="4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GC'!$G$5:$G$21</c:f>
              <c:numCache>
                <c:formatCode>General</c:formatCode>
                <c:ptCount val="17"/>
                <c:pt idx="1">
                  <c:v>75</c:v>
                </c:pt>
                <c:pt idx="2">
                  <c:v>75</c:v>
                </c:pt>
              </c:numCache>
            </c:numRef>
          </c:val>
        </c:ser>
        <c:ser>
          <c:idx val="5"/>
          <c:order val="5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GC'!$H$5:$H$21</c:f>
              <c:numCache>
                <c:formatCode>General</c:formatCode>
                <c:ptCount val="17"/>
                <c:pt idx="2">
                  <c:v>65</c:v>
                </c:pt>
                <c:pt idx="3">
                  <c:v>65</c:v>
                </c:pt>
              </c:numCache>
            </c:numRef>
          </c:val>
        </c:ser>
        <c:ser>
          <c:idx val="6"/>
          <c:order val="6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GC'!$I$5:$I$21</c:f>
              <c:numCache>
                <c:formatCode>General</c:formatCode>
                <c:ptCount val="17"/>
                <c:pt idx="3">
                  <c:v>61.2</c:v>
                </c:pt>
                <c:pt idx="4">
                  <c:v>61.2</c:v>
                </c:pt>
              </c:numCache>
            </c:numRef>
          </c:val>
        </c:ser>
        <c:ser>
          <c:idx val="7"/>
          <c:order val="7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GC'!$J$5:$J$21</c:f>
              <c:numCache>
                <c:formatCode>General</c:formatCode>
                <c:ptCount val="17"/>
                <c:pt idx="4">
                  <c:v>61.13</c:v>
                </c:pt>
                <c:pt idx="5">
                  <c:v>61.13</c:v>
                </c:pt>
              </c:numCache>
            </c:numRef>
          </c:val>
        </c:ser>
        <c:ser>
          <c:idx val="8"/>
          <c:order val="8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GC'!$K$5:$K$21</c:f>
              <c:numCache>
                <c:formatCode>General</c:formatCode>
                <c:ptCount val="17"/>
                <c:pt idx="5">
                  <c:v>56.830000000000005</c:v>
                </c:pt>
                <c:pt idx="6">
                  <c:v>56.830000000000005</c:v>
                </c:pt>
              </c:numCache>
            </c:numRef>
          </c:val>
        </c:ser>
        <c:ser>
          <c:idx val="9"/>
          <c:order val="9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GC'!$L$5:$L$21</c:f>
              <c:numCache>
                <c:formatCode>General</c:formatCode>
                <c:ptCount val="17"/>
                <c:pt idx="6">
                  <c:v>56.830000000000005</c:v>
                </c:pt>
                <c:pt idx="7">
                  <c:v>56.830000000000005</c:v>
                </c:pt>
              </c:numCache>
            </c:numRef>
          </c:val>
        </c:ser>
        <c:ser>
          <c:idx val="10"/>
          <c:order val="10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GC'!$M$5:$M$21</c:f>
              <c:numCache>
                <c:formatCode>General</c:formatCode>
                <c:ptCount val="17"/>
                <c:pt idx="7">
                  <c:v>56.830000000000005</c:v>
                </c:pt>
                <c:pt idx="8">
                  <c:v>56.830000000000005</c:v>
                </c:pt>
              </c:numCache>
            </c:numRef>
          </c:val>
        </c:ser>
        <c:ser>
          <c:idx val="11"/>
          <c:order val="11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GC'!$N$5:$N$21</c:f>
              <c:numCache>
                <c:formatCode>General</c:formatCode>
                <c:ptCount val="17"/>
                <c:pt idx="8" formatCode="0.00">
                  <c:v>55.125100000000003</c:v>
                </c:pt>
                <c:pt idx="9" formatCode="0.00">
                  <c:v>55.125100000000003</c:v>
                </c:pt>
              </c:numCache>
            </c:numRef>
          </c:val>
        </c:ser>
        <c:ser>
          <c:idx val="12"/>
          <c:order val="12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GC'!$O$5:$O$21</c:f>
              <c:numCache>
                <c:formatCode>General</c:formatCode>
                <c:ptCount val="17"/>
                <c:pt idx="9" formatCode="0.0">
                  <c:v>54.556800000000003</c:v>
                </c:pt>
                <c:pt idx="10" formatCode="0.0">
                  <c:v>54.556800000000003</c:v>
                </c:pt>
              </c:numCache>
            </c:numRef>
          </c:val>
        </c:ser>
        <c:ser>
          <c:idx val="13"/>
          <c:order val="13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GC'!$P$5:$P$21</c:f>
              <c:numCache>
                <c:formatCode>General</c:formatCode>
                <c:ptCount val="17"/>
                <c:pt idx="10" formatCode="0.0">
                  <c:v>54.556800000000003</c:v>
                </c:pt>
                <c:pt idx="11" formatCode="0.0">
                  <c:v>54.556800000000003</c:v>
                </c:pt>
              </c:numCache>
            </c:numRef>
          </c:val>
        </c:ser>
        <c:ser>
          <c:idx val="14"/>
          <c:order val="14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GC'!$Q$5:$Q$21</c:f>
              <c:numCache>
                <c:formatCode>General</c:formatCode>
                <c:ptCount val="17"/>
                <c:pt idx="11" formatCode="0.0">
                  <c:v>54.476800000000004</c:v>
                </c:pt>
                <c:pt idx="12" formatCode="0.0">
                  <c:v>54.476800000000004</c:v>
                </c:pt>
              </c:numCache>
            </c:numRef>
          </c:val>
        </c:ser>
        <c:ser>
          <c:idx val="15"/>
          <c:order val="15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GC'!$R$5:$R$21</c:f>
              <c:numCache>
                <c:formatCode>General</c:formatCode>
                <c:ptCount val="17"/>
                <c:pt idx="12" formatCode="0.0">
                  <c:v>52.326800000000006</c:v>
                </c:pt>
                <c:pt idx="13" formatCode="0.0">
                  <c:v>52.326800000000006</c:v>
                </c:pt>
              </c:numCache>
            </c:numRef>
          </c:val>
        </c:ser>
        <c:ser>
          <c:idx val="16"/>
          <c:order val="16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GC'!$S$5:$S$21</c:f>
              <c:numCache>
                <c:formatCode>General</c:formatCode>
                <c:ptCount val="17"/>
                <c:pt idx="13" formatCode="0.0">
                  <c:v>50.176800000000007</c:v>
                </c:pt>
                <c:pt idx="14" formatCode="0.0">
                  <c:v>50.176800000000007</c:v>
                </c:pt>
              </c:numCache>
            </c:numRef>
          </c:val>
        </c:ser>
        <c:ser>
          <c:idx val="17"/>
          <c:order val="17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GC'!$T$5:$T$21</c:f>
              <c:numCache>
                <c:formatCode>General</c:formatCode>
                <c:ptCount val="17"/>
                <c:pt idx="14" formatCode="0.0">
                  <c:v>48.776800000000009</c:v>
                </c:pt>
                <c:pt idx="15" formatCode="0.0">
                  <c:v>48.776800000000009</c:v>
                </c:pt>
              </c:numCache>
            </c:numRef>
          </c:val>
        </c:ser>
        <c:ser>
          <c:idx val="18"/>
          <c:order val="18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GC'!$U$5:$U$21</c:f>
              <c:numCache>
                <c:formatCode>General</c:formatCode>
                <c:ptCount val="17"/>
                <c:pt idx="15" formatCode="0.0">
                  <c:v>46.37680000000001</c:v>
                </c:pt>
                <c:pt idx="16" formatCode="0.0">
                  <c:v>46.37680000000001</c:v>
                </c:pt>
              </c:numCache>
            </c:numRef>
          </c:val>
        </c:ser>
        <c:ser>
          <c:idx val="19"/>
          <c:order val="19"/>
          <c:marker>
            <c:symbol val="none"/>
          </c:marker>
          <c:cat>
            <c:strRef>
              <c:f>'Waterfall GC'!$B$5:$B$21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GC'!$V$5:$V$21</c:f>
              <c:numCache>
                <c:formatCode>General</c:formatCode>
                <c:ptCount val="17"/>
                <c:pt idx="16" formatCode="0.0">
                  <c:v>0</c:v>
                </c:pt>
              </c:numCache>
            </c:numRef>
          </c:val>
        </c:ser>
        <c:marker val="1"/>
        <c:axId val="71070848"/>
        <c:axId val="71072384"/>
      </c:lineChart>
      <c:catAx>
        <c:axId val="7107084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de-DE"/>
          </a:p>
        </c:txPr>
        <c:crossAx val="71072384"/>
        <c:crosses val="autoZero"/>
        <c:auto val="1"/>
        <c:lblAlgn val="ctr"/>
        <c:lblOffset val="100"/>
      </c:catAx>
      <c:valAx>
        <c:axId val="7107238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de-DE"/>
          </a:p>
        </c:txPr>
        <c:crossAx val="71070848"/>
        <c:crosses val="autoZero"/>
        <c:crossBetween val="between"/>
      </c:valAx>
    </c:plotArea>
    <c:plotVisOnly val="1"/>
    <c:dispBlanksAs val="gap"/>
  </c:chart>
  <c:printSettings>
    <c:headerFooter/>
    <c:pageMargins b="0.75000000000000711" l="0.70000000000000062" r="0.70000000000000062" t="0.750000000000007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barChart>
        <c:barDir val="col"/>
        <c:grouping val="stacked"/>
        <c:ser>
          <c:idx val="0"/>
          <c:order val="0"/>
          <c:spPr>
            <a:noFill/>
            <a:ln>
              <a:noFill/>
            </a:ln>
          </c:spP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UHT'!$G$5:$G$21</c:f>
              <c:numCache>
                <c:formatCode>General</c:formatCode>
                <c:ptCount val="17"/>
                <c:pt idx="1">
                  <c:v>75</c:v>
                </c:pt>
                <c:pt idx="2">
                  <c:v>65</c:v>
                </c:pt>
                <c:pt idx="3">
                  <c:v>63.3</c:v>
                </c:pt>
                <c:pt idx="4" formatCode="0.0">
                  <c:v>63.269999999999996</c:v>
                </c:pt>
                <c:pt idx="5" formatCode="0.0">
                  <c:v>60.769999999999996</c:v>
                </c:pt>
                <c:pt idx="6" formatCode="0.0">
                  <c:v>58.269999999999996</c:v>
                </c:pt>
                <c:pt idx="7" formatCode="0.0">
                  <c:v>58.269999999999996</c:v>
                </c:pt>
                <c:pt idx="8" formatCode="0.0">
                  <c:v>56.521899999999995</c:v>
                </c:pt>
                <c:pt idx="9" formatCode="0.0">
                  <c:v>55.939199999999992</c:v>
                </c:pt>
                <c:pt idx="10" formatCode="0.0">
                  <c:v>55.35649999999999</c:v>
                </c:pt>
                <c:pt idx="11" formatCode="0.0">
                  <c:v>55.35649999999999</c:v>
                </c:pt>
                <c:pt idx="12" formatCode="0.0">
                  <c:v>53.89974999999999</c:v>
                </c:pt>
                <c:pt idx="13" formatCode="0.0">
                  <c:v>51.568949999999987</c:v>
                </c:pt>
                <c:pt idx="14" formatCode="0.0">
                  <c:v>51.568949999999987</c:v>
                </c:pt>
                <c:pt idx="15" formatCode="0.0">
                  <c:v>50.568949999999987</c:v>
                </c:pt>
              </c:numCache>
            </c:numRef>
          </c:val>
        </c:ser>
        <c:ser>
          <c:idx val="1"/>
          <c:order val="1"/>
          <c:spPr>
            <a:solidFill>
              <a:schemeClr val="accent1"/>
            </a:solidFill>
            <a:ln>
              <a:solidFill>
                <a:prstClr val="black"/>
              </a:solidFill>
            </a:ln>
          </c:spPr>
          <c:dPt>
            <c:idx val="0"/>
            <c:spPr>
              <a:solidFill>
                <a:srgbClr val="00B050"/>
              </a:solidFill>
              <a:ln>
                <a:solidFill>
                  <a:prstClr val="black"/>
                </a:solidFill>
              </a:ln>
            </c:spPr>
          </c:dPt>
          <c:dPt>
            <c:idx val="1"/>
            <c:spPr>
              <a:solidFill>
                <a:srgbClr val="FFFF00"/>
              </a:solidFill>
              <a:ln>
                <a:solidFill>
                  <a:prstClr val="black"/>
                </a:solidFill>
              </a:ln>
            </c:spPr>
          </c:dPt>
          <c:dPt>
            <c:idx val="6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dPt>
          <c:dPt>
            <c:idx val="12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dPt>
          <c:dPt>
            <c:idx val="15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dPt>
          <c:dPt>
            <c:idx val="16"/>
            <c:spPr>
              <a:solidFill>
                <a:srgbClr val="00B050"/>
              </a:solidFill>
              <a:ln>
                <a:solidFill>
                  <a:prstClr val="black"/>
                </a:solidFill>
              </a:ln>
            </c:spPr>
          </c:dPt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UHT'!$H$5:$H$21</c:f>
              <c:numCache>
                <c:formatCode>_-* #,##0.0\ _€_-;\-* #,##0.0\ _€_-;_-* "-"??\ _€_-;_-@_-</c:formatCode>
                <c:ptCount val="17"/>
                <c:pt idx="0" formatCode="General">
                  <c:v>100</c:v>
                </c:pt>
                <c:pt idx="1">
                  <c:v>25</c:v>
                </c:pt>
                <c:pt idx="2">
                  <c:v>10</c:v>
                </c:pt>
                <c:pt idx="3">
                  <c:v>1.7</c:v>
                </c:pt>
                <c:pt idx="4">
                  <c:v>0.03</c:v>
                </c:pt>
                <c:pt idx="5">
                  <c:v>2.5</c:v>
                </c:pt>
                <c:pt idx="6">
                  <c:v>2.5</c:v>
                </c:pt>
                <c:pt idx="7">
                  <c:v>0</c:v>
                </c:pt>
                <c:pt idx="8">
                  <c:v>1.7481</c:v>
                </c:pt>
                <c:pt idx="9">
                  <c:v>0.5827</c:v>
                </c:pt>
                <c:pt idx="10">
                  <c:v>0.5827</c:v>
                </c:pt>
                <c:pt idx="11">
                  <c:v>0</c:v>
                </c:pt>
                <c:pt idx="12">
                  <c:v>1.4567499999999998</c:v>
                </c:pt>
                <c:pt idx="13">
                  <c:v>2.3308</c:v>
                </c:pt>
                <c:pt idx="14">
                  <c:v>0</c:v>
                </c:pt>
                <c:pt idx="15">
                  <c:v>1</c:v>
                </c:pt>
                <c:pt idx="16">
                  <c:v>50.568949999999987</c:v>
                </c:pt>
              </c:numCache>
            </c:numRef>
          </c:val>
        </c:ser>
        <c:ser>
          <c:idx val="2"/>
          <c:order val="2"/>
          <c:spPr>
            <a:noFill/>
            <a:ln>
              <a:noFill/>
            </a:ln>
          </c:spPr>
          <c:dLbls>
            <c:dLbl>
              <c:idx val="0"/>
              <c:tx>
                <c:strRef>
                  <c:f>'Waterfall Achieve'!$D$5</c:f>
                  <c:strCache>
                    <c:ptCount val="1"/>
                    <c:pt idx="0">
                      <c:v>100</c:v>
                    </c:pt>
                  </c:strCache>
                </c:strRef>
              </c:tx>
            </c:dLbl>
            <c:dLbl>
              <c:idx val="1"/>
              <c:tx>
                <c:strRef>
                  <c:f>'Waterfall UHT'!$H$6</c:f>
                  <c:strCache>
                    <c:ptCount val="1"/>
                    <c:pt idx="0">
                      <c:v> 25,0   </c:v>
                    </c:pt>
                  </c:strCache>
                </c:strRef>
              </c:tx>
            </c:dLbl>
            <c:dLbl>
              <c:idx val="2"/>
              <c:tx>
                <c:strRef>
                  <c:f>'Waterfall UHT'!$H$7</c:f>
                  <c:strCache>
                    <c:ptCount val="1"/>
                    <c:pt idx="0">
                      <c:v> 10,0   </c:v>
                    </c:pt>
                  </c:strCache>
                </c:strRef>
              </c:tx>
            </c:dLbl>
            <c:dLbl>
              <c:idx val="3"/>
              <c:tx>
                <c:strRef>
                  <c:f>'Waterfall UHT'!$H$8</c:f>
                  <c:strCache>
                    <c:ptCount val="1"/>
                    <c:pt idx="0">
                      <c:v> 1,7   </c:v>
                    </c:pt>
                  </c:strCache>
                </c:strRef>
              </c:tx>
            </c:dLbl>
            <c:dLbl>
              <c:idx val="4"/>
              <c:tx>
                <c:strRef>
                  <c:f>'Waterfall UHT'!$H$9</c:f>
                  <c:strCache>
                    <c:ptCount val="1"/>
                    <c:pt idx="0">
                      <c:v> 0,0   </c:v>
                    </c:pt>
                  </c:strCache>
                </c:strRef>
              </c:tx>
            </c:dLbl>
            <c:dLbl>
              <c:idx val="5"/>
              <c:tx>
                <c:strRef>
                  <c:f>'Waterfall UHT'!$H$10</c:f>
                  <c:strCache>
                    <c:ptCount val="1"/>
                    <c:pt idx="0">
                      <c:v> 2,5   </c:v>
                    </c:pt>
                  </c:strCache>
                </c:strRef>
              </c:tx>
            </c:dLbl>
            <c:dLbl>
              <c:idx val="6"/>
              <c:tx>
                <c:strRef>
                  <c:f>'Waterfall UHT'!$H$11</c:f>
                  <c:strCache>
                    <c:ptCount val="1"/>
                    <c:pt idx="0">
                      <c:v> 2,5   </c:v>
                    </c:pt>
                  </c:strCache>
                </c:strRef>
              </c:tx>
            </c:dLbl>
            <c:dLbl>
              <c:idx val="7"/>
              <c:tx>
                <c:strRef>
                  <c:f>'Waterfall UHT'!$H$12</c:f>
                  <c:strCache>
                    <c:ptCount val="1"/>
                    <c:pt idx="0">
                      <c:v> -     </c:v>
                    </c:pt>
                  </c:strCache>
                </c:strRef>
              </c:tx>
            </c:dLbl>
            <c:dLbl>
              <c:idx val="8"/>
              <c:tx>
                <c:strRef>
                  <c:f>'Waterfall UHT'!$H$13</c:f>
                  <c:strCache>
                    <c:ptCount val="1"/>
                    <c:pt idx="0">
                      <c:v> 1,7   </c:v>
                    </c:pt>
                  </c:strCache>
                </c:strRef>
              </c:tx>
            </c:dLbl>
            <c:dLbl>
              <c:idx val="9"/>
              <c:tx>
                <c:strRef>
                  <c:f>'Waterfall UHT'!$H$14</c:f>
                  <c:strCache>
                    <c:ptCount val="1"/>
                    <c:pt idx="0">
                      <c:v> 0,6   </c:v>
                    </c:pt>
                  </c:strCache>
                </c:strRef>
              </c:tx>
            </c:dLbl>
            <c:dLbl>
              <c:idx val="10"/>
              <c:tx>
                <c:strRef>
                  <c:f>'Waterfall UHT'!$H$15</c:f>
                  <c:strCache>
                    <c:ptCount val="1"/>
                    <c:pt idx="0">
                      <c:v> 0,6   </c:v>
                    </c:pt>
                  </c:strCache>
                </c:strRef>
              </c:tx>
            </c:dLbl>
            <c:dLbl>
              <c:idx val="11"/>
              <c:tx>
                <c:strRef>
                  <c:f>'Waterfall UHT'!$H$16</c:f>
                  <c:strCache>
                    <c:ptCount val="1"/>
                    <c:pt idx="0">
                      <c:v> -     </c:v>
                    </c:pt>
                  </c:strCache>
                </c:strRef>
              </c:tx>
            </c:dLbl>
            <c:dLbl>
              <c:idx val="12"/>
              <c:tx>
                <c:strRef>
                  <c:f>'Waterfall UHT'!$H$17</c:f>
                  <c:strCache>
                    <c:ptCount val="1"/>
                    <c:pt idx="0">
                      <c:v> 1,5   </c:v>
                    </c:pt>
                  </c:strCache>
                </c:strRef>
              </c:tx>
            </c:dLbl>
            <c:dLbl>
              <c:idx val="13"/>
              <c:tx>
                <c:strRef>
                  <c:f>'Waterfall UHT'!$H$18</c:f>
                  <c:strCache>
                    <c:ptCount val="1"/>
                    <c:pt idx="0">
                      <c:v> 2,3   </c:v>
                    </c:pt>
                  </c:strCache>
                </c:strRef>
              </c:tx>
            </c:dLbl>
            <c:dLbl>
              <c:idx val="14"/>
              <c:tx>
                <c:strRef>
                  <c:f>'Waterfall UHT'!$H$19</c:f>
                  <c:strCache>
                    <c:ptCount val="1"/>
                    <c:pt idx="0">
                      <c:v> -     </c:v>
                    </c:pt>
                  </c:strCache>
                </c:strRef>
              </c:tx>
            </c:dLbl>
            <c:dLbl>
              <c:idx val="15"/>
              <c:tx>
                <c:strRef>
                  <c:f>'Waterfall UHT'!$H$20</c:f>
                  <c:strCache>
                    <c:ptCount val="1"/>
                    <c:pt idx="0">
                      <c:v> 1,0   </c:v>
                    </c:pt>
                  </c:strCache>
                </c:strRef>
              </c:tx>
            </c:dLbl>
            <c:dLbl>
              <c:idx val="16"/>
              <c:tx>
                <c:strRef>
                  <c:f>'Waterfall UHT'!$H$21</c:f>
                  <c:strCache>
                    <c:ptCount val="1"/>
                    <c:pt idx="0">
                      <c:v> 50,6   </c:v>
                    </c:pt>
                  </c:strCache>
                </c:strRef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/>
                </a:pPr>
                <a:endParaRPr lang="de-DE"/>
              </a:p>
            </c:txPr>
            <c:showVal val="1"/>
          </c:dLbls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UHT'!$I$5:$I$21</c:f>
              <c:numCache>
                <c:formatCode>General</c:formatCode>
                <c:ptCount val="1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</c:numCache>
            </c:numRef>
          </c:val>
        </c:ser>
        <c:overlap val="100"/>
        <c:axId val="71659520"/>
        <c:axId val="71661056"/>
      </c:barChart>
      <c:lineChart>
        <c:grouping val="standard"/>
        <c:ser>
          <c:idx val="3"/>
          <c:order val="3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UHT'!$J$5:$J$21</c:f>
              <c:numCache>
                <c:formatCode>General</c:formatCode>
                <c:ptCount val="17"/>
                <c:pt idx="0">
                  <c:v>100</c:v>
                </c:pt>
                <c:pt idx="1">
                  <c:v>100</c:v>
                </c:pt>
              </c:numCache>
            </c:numRef>
          </c:val>
        </c:ser>
        <c:ser>
          <c:idx val="4"/>
          <c:order val="4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UHT'!$K$5:$K$21</c:f>
              <c:numCache>
                <c:formatCode>General</c:formatCode>
                <c:ptCount val="17"/>
                <c:pt idx="1">
                  <c:v>75</c:v>
                </c:pt>
                <c:pt idx="2">
                  <c:v>75</c:v>
                </c:pt>
              </c:numCache>
            </c:numRef>
          </c:val>
        </c:ser>
        <c:ser>
          <c:idx val="5"/>
          <c:order val="5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UHT'!$L$5:$L$21</c:f>
              <c:numCache>
                <c:formatCode>General</c:formatCode>
                <c:ptCount val="17"/>
                <c:pt idx="2">
                  <c:v>65</c:v>
                </c:pt>
                <c:pt idx="3">
                  <c:v>65</c:v>
                </c:pt>
              </c:numCache>
            </c:numRef>
          </c:val>
        </c:ser>
        <c:ser>
          <c:idx val="6"/>
          <c:order val="6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UHT'!$M$5:$M$21</c:f>
              <c:numCache>
                <c:formatCode>General</c:formatCode>
                <c:ptCount val="17"/>
                <c:pt idx="3">
                  <c:v>63.3</c:v>
                </c:pt>
                <c:pt idx="4">
                  <c:v>63.3</c:v>
                </c:pt>
              </c:numCache>
            </c:numRef>
          </c:val>
        </c:ser>
        <c:ser>
          <c:idx val="7"/>
          <c:order val="7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UHT'!$N$5:$N$21</c:f>
              <c:numCache>
                <c:formatCode>General</c:formatCode>
                <c:ptCount val="17"/>
                <c:pt idx="4">
                  <c:v>63.269999999999996</c:v>
                </c:pt>
                <c:pt idx="5">
                  <c:v>63.269999999999996</c:v>
                </c:pt>
              </c:numCache>
            </c:numRef>
          </c:val>
        </c:ser>
        <c:ser>
          <c:idx val="8"/>
          <c:order val="8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UHT'!$O$5:$O$21</c:f>
              <c:numCache>
                <c:formatCode>General</c:formatCode>
                <c:ptCount val="17"/>
                <c:pt idx="5">
                  <c:v>60.769999999999996</c:v>
                </c:pt>
                <c:pt idx="6">
                  <c:v>60.769999999999996</c:v>
                </c:pt>
              </c:numCache>
            </c:numRef>
          </c:val>
        </c:ser>
        <c:ser>
          <c:idx val="9"/>
          <c:order val="9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UHT'!$P$5:$P$21</c:f>
              <c:numCache>
                <c:formatCode>General</c:formatCode>
                <c:ptCount val="17"/>
                <c:pt idx="6">
                  <c:v>58.269999999999996</c:v>
                </c:pt>
                <c:pt idx="7">
                  <c:v>58.269999999999996</c:v>
                </c:pt>
              </c:numCache>
            </c:numRef>
          </c:val>
        </c:ser>
        <c:ser>
          <c:idx val="10"/>
          <c:order val="10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UHT'!$Q$5:$Q$21</c:f>
              <c:numCache>
                <c:formatCode>General</c:formatCode>
                <c:ptCount val="17"/>
                <c:pt idx="7">
                  <c:v>58.269999999999996</c:v>
                </c:pt>
                <c:pt idx="8">
                  <c:v>58.269999999999996</c:v>
                </c:pt>
              </c:numCache>
            </c:numRef>
          </c:val>
        </c:ser>
        <c:ser>
          <c:idx val="11"/>
          <c:order val="11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UHT'!$R$5:$R$21</c:f>
              <c:numCache>
                <c:formatCode>General</c:formatCode>
                <c:ptCount val="17"/>
                <c:pt idx="8" formatCode="0.00">
                  <c:v>56.521899999999995</c:v>
                </c:pt>
                <c:pt idx="9" formatCode="0.00">
                  <c:v>56.521899999999995</c:v>
                </c:pt>
              </c:numCache>
            </c:numRef>
          </c:val>
        </c:ser>
        <c:ser>
          <c:idx val="12"/>
          <c:order val="12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UHT'!$S$5:$S$21</c:f>
              <c:numCache>
                <c:formatCode>General</c:formatCode>
                <c:ptCount val="17"/>
                <c:pt idx="9" formatCode="0.0">
                  <c:v>55.939199999999992</c:v>
                </c:pt>
                <c:pt idx="10" formatCode="0.0">
                  <c:v>55.939199999999992</c:v>
                </c:pt>
              </c:numCache>
            </c:numRef>
          </c:val>
        </c:ser>
        <c:ser>
          <c:idx val="13"/>
          <c:order val="13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UHT'!$T$5:$T$21</c:f>
              <c:numCache>
                <c:formatCode>General</c:formatCode>
                <c:ptCount val="17"/>
                <c:pt idx="10" formatCode="0.0">
                  <c:v>55.35649999999999</c:v>
                </c:pt>
                <c:pt idx="11" formatCode="0.0">
                  <c:v>55.35649999999999</c:v>
                </c:pt>
              </c:numCache>
            </c:numRef>
          </c:val>
        </c:ser>
        <c:ser>
          <c:idx val="14"/>
          <c:order val="14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UHT'!$U$5:$U$21</c:f>
              <c:numCache>
                <c:formatCode>General</c:formatCode>
                <c:ptCount val="17"/>
                <c:pt idx="11" formatCode="0.0">
                  <c:v>55.35649999999999</c:v>
                </c:pt>
                <c:pt idx="12" formatCode="0.0">
                  <c:v>55.35649999999999</c:v>
                </c:pt>
              </c:numCache>
            </c:numRef>
          </c:val>
        </c:ser>
        <c:ser>
          <c:idx val="15"/>
          <c:order val="15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UHT'!$V$5:$V$21</c:f>
              <c:numCache>
                <c:formatCode>General</c:formatCode>
                <c:ptCount val="17"/>
                <c:pt idx="12" formatCode="0.0">
                  <c:v>53.89974999999999</c:v>
                </c:pt>
                <c:pt idx="13" formatCode="0.0">
                  <c:v>53.89974999999999</c:v>
                </c:pt>
              </c:numCache>
            </c:numRef>
          </c:val>
        </c:ser>
        <c:ser>
          <c:idx val="16"/>
          <c:order val="16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UHT'!$W$5:$W$21</c:f>
              <c:numCache>
                <c:formatCode>General</c:formatCode>
                <c:ptCount val="17"/>
                <c:pt idx="13" formatCode="0.0">
                  <c:v>51.568949999999987</c:v>
                </c:pt>
                <c:pt idx="14" formatCode="0.0">
                  <c:v>51.568949999999987</c:v>
                </c:pt>
              </c:numCache>
            </c:numRef>
          </c:val>
        </c:ser>
        <c:ser>
          <c:idx val="17"/>
          <c:order val="17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UHT'!$X$5:$X$21</c:f>
              <c:numCache>
                <c:formatCode>General</c:formatCode>
                <c:ptCount val="17"/>
                <c:pt idx="14" formatCode="0.0">
                  <c:v>51.568949999999987</c:v>
                </c:pt>
                <c:pt idx="15" formatCode="0.0">
                  <c:v>51.568949999999987</c:v>
                </c:pt>
              </c:numCache>
            </c:numRef>
          </c:val>
        </c:ser>
        <c:ser>
          <c:idx val="18"/>
          <c:order val="18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UHT'!$Y$5:$Y$21</c:f>
              <c:numCache>
                <c:formatCode>General</c:formatCode>
                <c:ptCount val="17"/>
                <c:pt idx="15" formatCode="0.0">
                  <c:v>50.568949999999987</c:v>
                </c:pt>
                <c:pt idx="16" formatCode="0.0">
                  <c:v>50.568949999999987</c:v>
                </c:pt>
              </c:numCache>
            </c:numRef>
          </c:val>
        </c:ser>
        <c:ser>
          <c:idx val="19"/>
          <c:order val="19"/>
          <c:marker>
            <c:symbol val="none"/>
          </c:marker>
          <c:cat>
            <c:strRef>
              <c:f>'Waterfall UHT'!$F$5:$F$21</c:f>
              <c:strCache>
                <c:ptCount val="17"/>
                <c:pt idx="0">
                  <c:v>LP</c:v>
                </c:pt>
                <c:pt idx="1">
                  <c:v>Base Discount</c:v>
                </c:pt>
                <c:pt idx="2">
                  <c:v>Extended Base Disc</c:v>
                </c:pt>
                <c:pt idx="3">
                  <c:v>Av. Product Group Disc.</c:v>
                </c:pt>
                <c:pt idx="4">
                  <c:v>Stock Keeping Discount</c:v>
                </c:pt>
                <c:pt idx="5">
                  <c:v>Order Value Discount</c:v>
                </c:pt>
                <c:pt idx="6">
                  <c:v>Extended Order Value Disc</c:v>
                </c:pt>
                <c:pt idx="7">
                  <c:v>Other On Inv /Achieve 2</c:v>
                </c:pt>
                <c:pt idx="8">
                  <c:v>Early Payment</c:v>
                </c:pt>
                <c:pt idx="9">
                  <c:v>Central Payments</c:v>
                </c:pt>
                <c:pt idx="10">
                  <c:v>Insured Payments</c:v>
                </c:pt>
                <c:pt idx="11">
                  <c:v>Marcom</c:v>
                </c:pt>
                <c:pt idx="12">
                  <c:v>House Reb1</c:v>
                </c:pt>
                <c:pt idx="13">
                  <c:v>Group Reb 1</c:v>
                </c:pt>
                <c:pt idx="14">
                  <c:v>Extended Group Reb</c:v>
                </c:pt>
                <c:pt idx="15">
                  <c:v>Av. Product Group Rebate</c:v>
                </c:pt>
                <c:pt idx="16">
                  <c:v>NetNet</c:v>
                </c:pt>
              </c:strCache>
            </c:strRef>
          </c:cat>
          <c:val>
            <c:numRef>
              <c:f>'Waterfall UHT'!$Z$5:$Z$21</c:f>
              <c:numCache>
                <c:formatCode>General</c:formatCode>
                <c:ptCount val="17"/>
                <c:pt idx="16" formatCode="0.0">
                  <c:v>0</c:v>
                </c:pt>
              </c:numCache>
            </c:numRef>
          </c:val>
        </c:ser>
        <c:marker val="1"/>
        <c:axId val="71659520"/>
        <c:axId val="71661056"/>
      </c:lineChart>
      <c:catAx>
        <c:axId val="7165952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de-DE"/>
          </a:p>
        </c:txPr>
        <c:crossAx val="71661056"/>
        <c:crosses val="autoZero"/>
        <c:auto val="1"/>
        <c:lblAlgn val="ctr"/>
        <c:lblOffset val="100"/>
      </c:catAx>
      <c:valAx>
        <c:axId val="71661056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de-DE"/>
          </a:p>
        </c:txPr>
        <c:crossAx val="71659520"/>
        <c:crosses val="autoZero"/>
        <c:crossBetween val="between"/>
      </c:valAx>
    </c:plotArea>
    <c:plotVisOnly val="1"/>
    <c:dispBlanksAs val="gap"/>
  </c:chart>
  <c:printSettings>
    <c:headerFooter/>
    <c:pageMargins b="0.75000000000000733" l="0.70000000000000062" r="0.70000000000000062" t="0.75000000000000733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barChart>
        <c:barDir val="col"/>
        <c:grouping val="stacked"/>
        <c:ser>
          <c:idx val="0"/>
          <c:order val="0"/>
          <c:spPr>
            <a:noFill/>
            <a:ln>
              <a:noFill/>
            </a:ln>
          </c:spPr>
          <c:cat>
            <c:strRef>
              <c:f>'Waterfall Achieve'!$B$5:$B$10</c:f>
              <c:strCache>
                <c:ptCount val="6"/>
                <c:pt idx="0">
                  <c:v>LP</c:v>
                </c:pt>
                <c:pt idx="1">
                  <c:v>Multiplier</c:v>
                </c:pt>
                <c:pt idx="2">
                  <c:v>OnInv1</c:v>
                </c:pt>
                <c:pt idx="3">
                  <c:v>OnInv1</c:v>
                </c:pt>
                <c:pt idx="4">
                  <c:v>Rebate</c:v>
                </c:pt>
                <c:pt idx="5">
                  <c:v>NetNet</c:v>
                </c:pt>
              </c:strCache>
            </c:strRef>
          </c:cat>
          <c:val>
            <c:numRef>
              <c:f>'Waterfall Achieve'!$C$5:$C$10</c:f>
              <c:numCache>
                <c:formatCode>General</c:formatCode>
                <c:ptCount val="6"/>
                <c:pt idx="1">
                  <c:v>32.5</c:v>
                </c:pt>
                <c:pt idx="2">
                  <c:v>31.3</c:v>
                </c:pt>
                <c:pt idx="3">
                  <c:v>30</c:v>
                </c:pt>
                <c:pt idx="4">
                  <c:v>0.3</c:v>
                </c:pt>
              </c:numCache>
            </c:numRef>
          </c:val>
        </c:ser>
        <c:ser>
          <c:idx val="1"/>
          <c:order val="1"/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dPt>
            <c:idx val="0"/>
            <c:spPr>
              <a:solidFill>
                <a:srgbClr val="00B050"/>
              </a:solidFill>
              <a:ln>
                <a:solidFill>
                  <a:prstClr val="black"/>
                </a:solidFill>
              </a:ln>
            </c:spPr>
          </c:dPt>
          <c:dPt>
            <c:idx val="1"/>
            <c:spPr>
              <a:solidFill>
                <a:srgbClr val="FFFF00"/>
              </a:solidFill>
              <a:ln>
                <a:solidFill>
                  <a:prstClr val="black"/>
                </a:solidFill>
              </a:ln>
            </c:spPr>
          </c:dPt>
          <c:dPt>
            <c:idx val="5"/>
            <c:spPr>
              <a:solidFill>
                <a:srgbClr val="00B050"/>
              </a:solidFill>
              <a:ln>
                <a:solidFill>
                  <a:prstClr val="black"/>
                </a:solidFill>
              </a:ln>
            </c:spPr>
          </c:dPt>
          <c:cat>
            <c:strRef>
              <c:f>'Waterfall Achieve'!$B$5:$B$10</c:f>
              <c:strCache>
                <c:ptCount val="6"/>
                <c:pt idx="0">
                  <c:v>LP</c:v>
                </c:pt>
                <c:pt idx="1">
                  <c:v>Multiplier</c:v>
                </c:pt>
                <c:pt idx="2">
                  <c:v>OnInv1</c:v>
                </c:pt>
                <c:pt idx="3">
                  <c:v>OnInv1</c:v>
                </c:pt>
                <c:pt idx="4">
                  <c:v>Rebate</c:v>
                </c:pt>
                <c:pt idx="5">
                  <c:v>NetNet</c:v>
                </c:pt>
              </c:strCache>
            </c:strRef>
          </c:cat>
          <c:val>
            <c:numRef>
              <c:f>'Waterfall Achieve'!$D$5:$D$10</c:f>
              <c:numCache>
                <c:formatCode>General</c:formatCode>
                <c:ptCount val="6"/>
                <c:pt idx="0">
                  <c:v>100</c:v>
                </c:pt>
                <c:pt idx="1">
                  <c:v>67.5</c:v>
                </c:pt>
                <c:pt idx="2">
                  <c:v>1.2</c:v>
                </c:pt>
                <c:pt idx="3">
                  <c:v>1.3</c:v>
                </c:pt>
                <c:pt idx="4" formatCode="0.00">
                  <c:v>29.7</c:v>
                </c:pt>
                <c:pt idx="5">
                  <c:v>29</c:v>
                </c:pt>
              </c:numCache>
            </c:numRef>
          </c:val>
        </c:ser>
        <c:ser>
          <c:idx val="2"/>
          <c:order val="2"/>
          <c:spPr>
            <a:noFill/>
            <a:ln>
              <a:noFill/>
            </a:ln>
          </c:spPr>
          <c:dLbls>
            <c:dLbl>
              <c:idx val="0"/>
              <c:tx>
                <c:strRef>
                  <c:f>'Waterfall Achieve'!$D$5</c:f>
                  <c:strCache>
                    <c:ptCount val="1"/>
                    <c:pt idx="0">
                      <c:v>100</c:v>
                    </c:pt>
                  </c:strCache>
                </c:strRef>
              </c:tx>
            </c:dLbl>
            <c:dLbl>
              <c:idx val="1"/>
              <c:tx>
                <c:strRef>
                  <c:f>'Waterfall Achieve'!$D$6</c:f>
                  <c:strCache>
                    <c:ptCount val="1"/>
                    <c:pt idx="0">
                      <c:v>67,5</c:v>
                    </c:pt>
                  </c:strCache>
                </c:strRef>
              </c:tx>
            </c:dLbl>
            <c:dLbl>
              <c:idx val="2"/>
              <c:tx>
                <c:strRef>
                  <c:f>'Waterfall Achieve'!$D$7</c:f>
                  <c:strCache>
                    <c:ptCount val="1"/>
                    <c:pt idx="0">
                      <c:v>1,2</c:v>
                    </c:pt>
                  </c:strCache>
                </c:strRef>
              </c:tx>
            </c:dLbl>
            <c:dLbl>
              <c:idx val="3"/>
              <c:tx>
                <c:strRef>
                  <c:f>'Waterfall Achieve'!$D$8</c:f>
                  <c:strCache>
                    <c:ptCount val="1"/>
                    <c:pt idx="0">
                      <c:v>1,3</c:v>
                    </c:pt>
                  </c:strCache>
                </c:strRef>
              </c:tx>
            </c:dLbl>
            <c:dLbl>
              <c:idx val="4"/>
              <c:tx>
                <c:strRef>
                  <c:f>'Waterfall Achieve'!$D$9</c:f>
                  <c:strCache>
                    <c:ptCount val="1"/>
                    <c:pt idx="0">
                      <c:v>29,70</c:v>
                    </c:pt>
                  </c:strCache>
                </c:strRef>
              </c:tx>
            </c:dLbl>
            <c:dLbl>
              <c:idx val="5"/>
              <c:tx>
                <c:strRef>
                  <c:f>'Waterfall Achieve'!$D$10</c:f>
                  <c:strCache>
                    <c:ptCount val="1"/>
                    <c:pt idx="0">
                      <c:v>29</c:v>
                    </c:pt>
                  </c:strCache>
                </c:strRef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/>
                </a:pPr>
                <a:endParaRPr lang="de-DE"/>
              </a:p>
            </c:txPr>
            <c:showVal val="1"/>
          </c:dLbls>
          <c:cat>
            <c:strRef>
              <c:f>'Waterfall Achieve'!$B$5:$B$10</c:f>
              <c:strCache>
                <c:ptCount val="6"/>
                <c:pt idx="0">
                  <c:v>LP</c:v>
                </c:pt>
                <c:pt idx="1">
                  <c:v>Multiplier</c:v>
                </c:pt>
                <c:pt idx="2">
                  <c:v>OnInv1</c:v>
                </c:pt>
                <c:pt idx="3">
                  <c:v>OnInv1</c:v>
                </c:pt>
                <c:pt idx="4">
                  <c:v>Rebate</c:v>
                </c:pt>
                <c:pt idx="5">
                  <c:v>NetNet</c:v>
                </c:pt>
              </c:strCache>
            </c:strRef>
          </c:cat>
          <c:val>
            <c:numRef>
              <c:f>'Waterfall Achieve'!$E$5:$E$10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overlap val="100"/>
        <c:axId val="71856128"/>
        <c:axId val="71857664"/>
      </c:barChart>
      <c:lineChart>
        <c:grouping val="standard"/>
        <c:ser>
          <c:idx val="3"/>
          <c:order val="3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Achieve'!$B$5:$B$10</c:f>
              <c:strCache>
                <c:ptCount val="6"/>
                <c:pt idx="0">
                  <c:v>LP</c:v>
                </c:pt>
                <c:pt idx="1">
                  <c:v>Multiplier</c:v>
                </c:pt>
                <c:pt idx="2">
                  <c:v>OnInv1</c:v>
                </c:pt>
                <c:pt idx="3">
                  <c:v>OnInv1</c:v>
                </c:pt>
                <c:pt idx="4">
                  <c:v>Rebate</c:v>
                </c:pt>
                <c:pt idx="5">
                  <c:v>NetNet</c:v>
                </c:pt>
              </c:strCache>
            </c:strRef>
          </c:cat>
          <c:val>
            <c:numRef>
              <c:f>'Waterfall Achieve'!$F$5:$F$10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</c:numCache>
            </c:numRef>
          </c:val>
        </c:ser>
        <c:ser>
          <c:idx val="4"/>
          <c:order val="4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Achieve'!$B$5:$B$10</c:f>
              <c:strCache>
                <c:ptCount val="6"/>
                <c:pt idx="0">
                  <c:v>LP</c:v>
                </c:pt>
                <c:pt idx="1">
                  <c:v>Multiplier</c:v>
                </c:pt>
                <c:pt idx="2">
                  <c:v>OnInv1</c:v>
                </c:pt>
                <c:pt idx="3">
                  <c:v>OnInv1</c:v>
                </c:pt>
                <c:pt idx="4">
                  <c:v>Rebate</c:v>
                </c:pt>
                <c:pt idx="5">
                  <c:v>NetNet</c:v>
                </c:pt>
              </c:strCache>
            </c:strRef>
          </c:cat>
          <c:val>
            <c:numRef>
              <c:f>'Waterfall Achieve'!$G$5:$G$10</c:f>
              <c:numCache>
                <c:formatCode>General</c:formatCode>
                <c:ptCount val="6"/>
                <c:pt idx="1">
                  <c:v>32.5</c:v>
                </c:pt>
                <c:pt idx="2">
                  <c:v>32.5</c:v>
                </c:pt>
              </c:numCache>
            </c:numRef>
          </c:val>
        </c:ser>
        <c:ser>
          <c:idx val="5"/>
          <c:order val="5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Achieve'!$B$5:$B$10</c:f>
              <c:strCache>
                <c:ptCount val="6"/>
                <c:pt idx="0">
                  <c:v>LP</c:v>
                </c:pt>
                <c:pt idx="1">
                  <c:v>Multiplier</c:v>
                </c:pt>
                <c:pt idx="2">
                  <c:v>OnInv1</c:v>
                </c:pt>
                <c:pt idx="3">
                  <c:v>OnInv1</c:v>
                </c:pt>
                <c:pt idx="4">
                  <c:v>Rebate</c:v>
                </c:pt>
                <c:pt idx="5">
                  <c:v>NetNet</c:v>
                </c:pt>
              </c:strCache>
            </c:strRef>
          </c:cat>
          <c:val>
            <c:numRef>
              <c:f>'Waterfall Achieve'!$H$5:$H$10</c:f>
              <c:numCache>
                <c:formatCode>General</c:formatCode>
                <c:ptCount val="6"/>
                <c:pt idx="2">
                  <c:v>31.3</c:v>
                </c:pt>
                <c:pt idx="3">
                  <c:v>31.3</c:v>
                </c:pt>
              </c:numCache>
            </c:numRef>
          </c:val>
        </c:ser>
        <c:ser>
          <c:idx val="6"/>
          <c:order val="6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Achieve'!$B$5:$B$10</c:f>
              <c:strCache>
                <c:ptCount val="6"/>
                <c:pt idx="0">
                  <c:v>LP</c:v>
                </c:pt>
                <c:pt idx="1">
                  <c:v>Multiplier</c:v>
                </c:pt>
                <c:pt idx="2">
                  <c:v>OnInv1</c:v>
                </c:pt>
                <c:pt idx="3">
                  <c:v>OnInv1</c:v>
                </c:pt>
                <c:pt idx="4">
                  <c:v>Rebate</c:v>
                </c:pt>
                <c:pt idx="5">
                  <c:v>NetNet</c:v>
                </c:pt>
              </c:strCache>
            </c:strRef>
          </c:cat>
          <c:val>
            <c:numRef>
              <c:f>'Waterfall Achieve'!$I$5:$I$10</c:f>
              <c:numCache>
                <c:formatCode>General</c:formatCode>
                <c:ptCount val="6"/>
                <c:pt idx="3">
                  <c:v>30</c:v>
                </c:pt>
                <c:pt idx="4">
                  <c:v>30</c:v>
                </c:pt>
              </c:numCache>
            </c:numRef>
          </c:val>
        </c:ser>
        <c:ser>
          <c:idx val="7"/>
          <c:order val="7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Achieve'!$B$5:$B$10</c:f>
              <c:strCache>
                <c:ptCount val="6"/>
                <c:pt idx="0">
                  <c:v>LP</c:v>
                </c:pt>
                <c:pt idx="1">
                  <c:v>Multiplier</c:v>
                </c:pt>
                <c:pt idx="2">
                  <c:v>OnInv1</c:v>
                </c:pt>
                <c:pt idx="3">
                  <c:v>OnInv1</c:v>
                </c:pt>
                <c:pt idx="4">
                  <c:v>Rebate</c:v>
                </c:pt>
                <c:pt idx="5">
                  <c:v>NetNet</c:v>
                </c:pt>
              </c:strCache>
            </c:strRef>
          </c:cat>
          <c:val>
            <c:numRef>
              <c:f>'Waterfall Achieve'!$J$5:$J$10</c:f>
              <c:numCache>
                <c:formatCode>General</c:formatCode>
                <c:ptCount val="6"/>
                <c:pt idx="4">
                  <c:v>29</c:v>
                </c:pt>
                <c:pt idx="5">
                  <c:v>29</c:v>
                </c:pt>
              </c:numCache>
            </c:numRef>
          </c:val>
        </c:ser>
        <c:marker val="1"/>
        <c:axId val="71856128"/>
        <c:axId val="71857664"/>
      </c:lineChart>
      <c:catAx>
        <c:axId val="7185612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de-DE"/>
          </a:p>
        </c:txPr>
        <c:crossAx val="71857664"/>
        <c:crosses val="autoZero"/>
        <c:auto val="1"/>
        <c:lblAlgn val="ctr"/>
        <c:lblOffset val="100"/>
      </c:catAx>
      <c:valAx>
        <c:axId val="7185766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de-DE"/>
          </a:p>
        </c:txPr>
        <c:crossAx val="71856128"/>
        <c:crosses val="autoZero"/>
        <c:crossBetween val="between"/>
      </c:valAx>
    </c:plotArea>
    <c:plotVisOnly val="1"/>
    <c:dispBlanksAs val="gap"/>
  </c:chart>
  <c:printSettings>
    <c:headerFooter/>
    <c:pageMargins b="0.75000000000000688" l="0.70000000000000062" r="0.70000000000000062" t="0.75000000000000688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barChart>
        <c:barDir val="col"/>
        <c:grouping val="stacked"/>
        <c:ser>
          <c:idx val="0"/>
          <c:order val="0"/>
          <c:spPr>
            <a:noFill/>
            <a:ln>
              <a:noFill/>
            </a:ln>
          </c:spPr>
          <c:cat>
            <c:strRef>
              <c:f>'Waterfall Baseline Achieve'!$B$5:$B$9</c:f>
              <c:strCache>
                <c:ptCount val="5"/>
                <c:pt idx="0">
                  <c:v>Baseline</c:v>
                </c:pt>
                <c:pt idx="1">
                  <c:v>On Inv Var 1</c:v>
                </c:pt>
                <c:pt idx="2">
                  <c:v>On Inv Var 2</c:v>
                </c:pt>
                <c:pt idx="3">
                  <c:v>Off Inv Rebate</c:v>
                </c:pt>
                <c:pt idx="4">
                  <c:v>NetNet</c:v>
                </c:pt>
              </c:strCache>
            </c:strRef>
          </c:cat>
          <c:val>
            <c:numRef>
              <c:f>'Waterfall Baseline Achieve'!$C$5:$C$9</c:f>
              <c:numCache>
                <c:formatCode>_-* #,##0.0\ _€_-;\-* #,##0.0\ _€_-;_-* "-"??\ _€_-;_-@_-</c:formatCode>
                <c:ptCount val="5"/>
                <c:pt idx="1">
                  <c:v>96.307692307692307</c:v>
                </c:pt>
                <c:pt idx="2">
                  <c:v>92.307692307692307</c:v>
                </c:pt>
                <c:pt idx="3">
                  <c:v>91.307692307692307</c:v>
                </c:pt>
              </c:numCache>
            </c:numRef>
          </c:val>
        </c:ser>
        <c:ser>
          <c:idx val="1"/>
          <c:order val="1"/>
          <c:spPr>
            <a:solidFill>
              <a:schemeClr val="accent1"/>
            </a:solidFill>
            <a:ln>
              <a:solidFill>
                <a:prstClr val="black"/>
              </a:solidFill>
            </a:ln>
          </c:spPr>
          <c:dPt>
            <c:idx val="0"/>
            <c:spPr>
              <a:solidFill>
                <a:srgbClr val="00B050"/>
              </a:solidFill>
              <a:ln>
                <a:solidFill>
                  <a:prstClr val="black"/>
                </a:solidFill>
              </a:ln>
            </c:spPr>
          </c:dPt>
          <c:dPt>
            <c:idx val="1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dPt>
          <c:dPt>
            <c:idx val="2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dPt>
          <c:dPt>
            <c:idx val="3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dPt>
          <c:dPt>
            <c:idx val="4"/>
            <c:spPr>
              <a:solidFill>
                <a:srgbClr val="00B050"/>
              </a:solidFill>
              <a:ln>
                <a:solidFill>
                  <a:prstClr val="black"/>
                </a:solidFill>
              </a:ln>
            </c:spPr>
          </c:dPt>
          <c:cat>
            <c:strRef>
              <c:f>'Waterfall Baseline Achieve'!$B$5:$B$9</c:f>
              <c:strCache>
                <c:ptCount val="5"/>
                <c:pt idx="0">
                  <c:v>Baseline</c:v>
                </c:pt>
                <c:pt idx="1">
                  <c:v>On Inv Var 1</c:v>
                </c:pt>
                <c:pt idx="2">
                  <c:v>On Inv Var 2</c:v>
                </c:pt>
                <c:pt idx="3">
                  <c:v>Off Inv Rebate</c:v>
                </c:pt>
                <c:pt idx="4">
                  <c:v>NetNet</c:v>
                </c:pt>
              </c:strCache>
            </c:strRef>
          </c:cat>
          <c:val>
            <c:numRef>
              <c:f>'Waterfall Baseline Achieve'!$D$5:$D$9</c:f>
              <c:numCache>
                <c:formatCode>_-* #,##0.0\ _€_-;\-* #,##0.0\ _€_-;_-* "-"??\ _€_-;_-@_-</c:formatCode>
                <c:ptCount val="5"/>
                <c:pt idx="0" formatCode="General">
                  <c:v>100</c:v>
                </c:pt>
                <c:pt idx="1">
                  <c:v>3.6923076923076921</c:v>
                </c:pt>
                <c:pt idx="2">
                  <c:v>4</c:v>
                </c:pt>
                <c:pt idx="3">
                  <c:v>1</c:v>
                </c:pt>
                <c:pt idx="4">
                  <c:v>91.307692307692307</c:v>
                </c:pt>
              </c:numCache>
            </c:numRef>
          </c:val>
        </c:ser>
        <c:ser>
          <c:idx val="2"/>
          <c:order val="2"/>
          <c:spPr>
            <a:noFill/>
            <a:ln>
              <a:noFill/>
            </a:ln>
          </c:spPr>
          <c:dLbls>
            <c:dLbl>
              <c:idx val="0"/>
              <c:tx>
                <c:strRef>
                  <c:f>'Waterfall Achieve'!$D$5</c:f>
                  <c:strCache>
                    <c:ptCount val="1"/>
                    <c:pt idx="0">
                      <c:v>100</c:v>
                    </c:pt>
                  </c:strCache>
                </c:strRef>
              </c:tx>
            </c:dLbl>
            <c:dLbl>
              <c:idx val="1"/>
              <c:layout>
                <c:manualLayout>
                  <c:x val="0"/>
                  <c:y val="9.2592592592594686E-3"/>
                </c:manualLayout>
              </c:layout>
              <c:tx>
                <c:strRef>
                  <c:f>'Waterfall Baseline Achieve'!$D$6</c:f>
                  <c:strCache>
                    <c:ptCount val="1"/>
                    <c:pt idx="0">
                      <c:v> 3,7   </c:v>
                    </c:pt>
                  </c:strCache>
                </c:strRef>
              </c:tx>
              <c:dLblPos val="ctr"/>
            </c:dLbl>
            <c:dLbl>
              <c:idx val="2"/>
              <c:tx>
                <c:strRef>
                  <c:f>'Waterfall Baseline Achieve'!$D$7</c:f>
                  <c:strCache>
                    <c:ptCount val="1"/>
                    <c:pt idx="0">
                      <c:v> 4,0   </c:v>
                    </c:pt>
                  </c:strCache>
                </c:strRef>
              </c:tx>
            </c:dLbl>
            <c:dLbl>
              <c:idx val="3"/>
              <c:tx>
                <c:strRef>
                  <c:f>'Waterfall Baseline Achieve'!$D$8</c:f>
                  <c:strCache>
                    <c:ptCount val="1"/>
                    <c:pt idx="0">
                      <c:v> 1,0   </c:v>
                    </c:pt>
                  </c:strCache>
                </c:strRef>
              </c:tx>
            </c:dLbl>
            <c:dLbl>
              <c:idx val="4"/>
              <c:tx>
                <c:strRef>
                  <c:f>'Waterfall Baseline Achieve'!$D$9</c:f>
                  <c:strCache>
                    <c:ptCount val="1"/>
                    <c:pt idx="0">
                      <c:v> 91,3   </c:v>
                    </c:pt>
                  </c:strCache>
                </c:strRef>
              </c:tx>
            </c:dLbl>
            <c:dLbl>
              <c:idx val="5"/>
              <c:tx>
                <c:strRef>
                  <c:f>'Waterfall Achieve'!$D$10</c:f>
                  <c:strCache>
                    <c:ptCount val="1"/>
                    <c:pt idx="0">
                      <c:v>29</c:v>
                    </c:pt>
                  </c:strCache>
                </c:strRef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/>
                </a:pPr>
                <a:endParaRPr lang="de-DE"/>
              </a:p>
            </c:txPr>
            <c:showVal val="1"/>
          </c:dLbls>
          <c:cat>
            <c:strRef>
              <c:f>'Waterfall Baseline Achieve'!$B$5:$B$9</c:f>
              <c:strCache>
                <c:ptCount val="5"/>
                <c:pt idx="0">
                  <c:v>Baseline</c:v>
                </c:pt>
                <c:pt idx="1">
                  <c:v>On Inv Var 1</c:v>
                </c:pt>
                <c:pt idx="2">
                  <c:v>On Inv Var 2</c:v>
                </c:pt>
                <c:pt idx="3">
                  <c:v>Off Inv Rebate</c:v>
                </c:pt>
                <c:pt idx="4">
                  <c:v>NetNet</c:v>
                </c:pt>
              </c:strCache>
            </c:strRef>
          </c:cat>
          <c:val>
            <c:numRef>
              <c:f>'Waterfall Baseline Achieve'!$E$5:$E$9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</c:ser>
        <c:overlap val="100"/>
        <c:axId val="71960064"/>
        <c:axId val="71961600"/>
      </c:barChart>
      <c:lineChart>
        <c:grouping val="standard"/>
        <c:ser>
          <c:idx val="3"/>
          <c:order val="3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Achieve'!$B$5:$B$9</c:f>
              <c:strCache>
                <c:ptCount val="5"/>
                <c:pt idx="0">
                  <c:v>Baseline</c:v>
                </c:pt>
                <c:pt idx="1">
                  <c:v>On Inv Var 1</c:v>
                </c:pt>
                <c:pt idx="2">
                  <c:v>On Inv Var 2</c:v>
                </c:pt>
                <c:pt idx="3">
                  <c:v>Off Inv Rebate</c:v>
                </c:pt>
                <c:pt idx="4">
                  <c:v>NetNet</c:v>
                </c:pt>
              </c:strCache>
            </c:strRef>
          </c:cat>
          <c:val>
            <c:numRef>
              <c:f>'Waterfall Baseline Achieve'!$F$5:$F$10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</c:numCache>
            </c:numRef>
          </c:val>
        </c:ser>
        <c:ser>
          <c:idx val="4"/>
          <c:order val="4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Achieve'!$B$5:$B$9</c:f>
              <c:strCache>
                <c:ptCount val="5"/>
                <c:pt idx="0">
                  <c:v>Baseline</c:v>
                </c:pt>
                <c:pt idx="1">
                  <c:v>On Inv Var 1</c:v>
                </c:pt>
                <c:pt idx="2">
                  <c:v>On Inv Var 2</c:v>
                </c:pt>
                <c:pt idx="3">
                  <c:v>Off Inv Rebate</c:v>
                </c:pt>
                <c:pt idx="4">
                  <c:v>NetNet</c:v>
                </c:pt>
              </c:strCache>
            </c:strRef>
          </c:cat>
          <c:val>
            <c:numRef>
              <c:f>'Waterfall Baseline Achieve'!$G$5:$G$10</c:f>
              <c:numCache>
                <c:formatCode>General</c:formatCode>
                <c:ptCount val="6"/>
                <c:pt idx="1">
                  <c:v>96.307692307692307</c:v>
                </c:pt>
                <c:pt idx="2">
                  <c:v>96.307692307692307</c:v>
                </c:pt>
              </c:numCache>
            </c:numRef>
          </c:val>
        </c:ser>
        <c:ser>
          <c:idx val="5"/>
          <c:order val="5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Achieve'!$B$5:$B$9</c:f>
              <c:strCache>
                <c:ptCount val="5"/>
                <c:pt idx="0">
                  <c:v>Baseline</c:v>
                </c:pt>
                <c:pt idx="1">
                  <c:v>On Inv Var 1</c:v>
                </c:pt>
                <c:pt idx="2">
                  <c:v>On Inv Var 2</c:v>
                </c:pt>
                <c:pt idx="3">
                  <c:v>Off Inv Rebate</c:v>
                </c:pt>
                <c:pt idx="4">
                  <c:v>NetNet</c:v>
                </c:pt>
              </c:strCache>
            </c:strRef>
          </c:cat>
          <c:val>
            <c:numRef>
              <c:f>'Waterfall Baseline Achieve'!$H$5:$H$10</c:f>
              <c:numCache>
                <c:formatCode>General</c:formatCode>
                <c:ptCount val="6"/>
                <c:pt idx="2">
                  <c:v>92.307692307692307</c:v>
                </c:pt>
                <c:pt idx="3">
                  <c:v>92.307692307692307</c:v>
                </c:pt>
              </c:numCache>
            </c:numRef>
          </c:val>
        </c:ser>
        <c:ser>
          <c:idx val="6"/>
          <c:order val="6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Achieve'!$B$5:$B$9</c:f>
              <c:strCache>
                <c:ptCount val="5"/>
                <c:pt idx="0">
                  <c:v>Baseline</c:v>
                </c:pt>
                <c:pt idx="1">
                  <c:v>On Inv Var 1</c:v>
                </c:pt>
                <c:pt idx="2">
                  <c:v>On Inv Var 2</c:v>
                </c:pt>
                <c:pt idx="3">
                  <c:v>Off Inv Rebate</c:v>
                </c:pt>
                <c:pt idx="4">
                  <c:v>NetNet</c:v>
                </c:pt>
              </c:strCache>
            </c:strRef>
          </c:cat>
          <c:val>
            <c:numRef>
              <c:f>'Waterfall Baseline Achieve'!$I$5:$I$10</c:f>
              <c:numCache>
                <c:formatCode>General</c:formatCode>
                <c:ptCount val="6"/>
                <c:pt idx="3">
                  <c:v>91.307692307692307</c:v>
                </c:pt>
                <c:pt idx="4">
                  <c:v>91.307692307692307</c:v>
                </c:pt>
              </c:numCache>
            </c:numRef>
          </c:val>
        </c:ser>
        <c:ser>
          <c:idx val="7"/>
          <c:order val="7"/>
          <c:spPr>
            <a:ln w="3175">
              <a:solidFill>
                <a:prstClr val="black"/>
              </a:solidFill>
            </a:ln>
          </c:spPr>
          <c:marker>
            <c:symbol val="none"/>
          </c:marker>
          <c:cat>
            <c:strRef>
              <c:f>'Waterfall Baseline Achieve'!$B$5:$B$9</c:f>
              <c:strCache>
                <c:ptCount val="5"/>
                <c:pt idx="0">
                  <c:v>Baseline</c:v>
                </c:pt>
                <c:pt idx="1">
                  <c:v>On Inv Var 1</c:v>
                </c:pt>
                <c:pt idx="2">
                  <c:v>On Inv Var 2</c:v>
                </c:pt>
                <c:pt idx="3">
                  <c:v>Off Inv Rebate</c:v>
                </c:pt>
                <c:pt idx="4">
                  <c:v>NetNet</c:v>
                </c:pt>
              </c:strCache>
            </c:strRef>
          </c:cat>
          <c:val>
            <c:numRef>
              <c:f>'Waterfall Baseline Achieve'!$J$5:$J$10</c:f>
              <c:numCache>
                <c:formatCode>General</c:formatCode>
                <c:ptCount val="6"/>
              </c:numCache>
            </c:numRef>
          </c:val>
        </c:ser>
        <c:marker val="1"/>
        <c:axId val="71960064"/>
        <c:axId val="71961600"/>
      </c:lineChart>
      <c:catAx>
        <c:axId val="7196006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de-DE"/>
          </a:p>
        </c:txPr>
        <c:crossAx val="71961600"/>
        <c:crosses val="autoZero"/>
        <c:auto val="1"/>
        <c:lblAlgn val="ctr"/>
        <c:lblOffset val="100"/>
      </c:catAx>
      <c:valAx>
        <c:axId val="71961600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de-DE"/>
          </a:p>
        </c:txPr>
        <c:crossAx val="71960064"/>
        <c:crosses val="autoZero"/>
        <c:crossBetween val="between"/>
      </c:valAx>
    </c:plotArea>
    <c:plotVisOnly val="1"/>
    <c:dispBlanksAs val="gap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http://chandoo.org/wp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10</xdr:row>
      <xdr:rowOff>104775</xdr:rowOff>
    </xdr:from>
    <xdr:to>
      <xdr:col>8</xdr:col>
      <xdr:colOff>47625</xdr:colOff>
      <xdr:row>24</xdr:row>
      <xdr:rowOff>180975</xdr:rowOff>
    </xdr:to>
    <xdr:graphicFrame macro="">
      <xdr:nvGraphicFramePr>
        <xdr:cNvPr id="102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0</xdr:colOff>
      <xdr:row>31</xdr:row>
      <xdr:rowOff>28575</xdr:rowOff>
    </xdr:to>
    <xdr:graphicFrame macro="">
      <xdr:nvGraphicFramePr>
        <xdr:cNvPr id="245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0.76563</cdr:x>
      <cdr:y>0.04013</cdr:y>
    </cdr:from>
    <cdr:to>
      <cdr:x>0.94043</cdr:x>
      <cdr:y>0.16226</cdr:y>
    </cdr:to>
    <cdr:sp macro="" textlink="'Achieve Graph'!$C$32">
      <cdr:nvSpPr>
        <cdr:cNvPr id="2" name="TextBox 1"/>
        <cdr:cNvSpPr txBox="1"/>
      </cdr:nvSpPr>
      <cdr:spPr>
        <a:xfrm xmlns:a="http://schemas.openxmlformats.org/drawingml/2006/main">
          <a:off x="7467600" y="238125"/>
          <a:ext cx="1704975" cy="7247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>
          <a:solidFill>
            <a:prstClr val="black"/>
          </a:solidFill>
        </a:ln>
        <a:effectLst xmlns:a="http://schemas.openxmlformats.org/drawingml/2006/main">
          <a:innerShdw blurRad="114300">
            <a:prstClr val="black"/>
          </a:innerShdw>
        </a:effectLst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6FF37FF4-1DE4-4774-840C-E3AC4A78966E}" type="TxLink">
            <a:rPr lang="en-US" sz="1100"/>
            <a:pPr/>
            <a:t>Waterfall List Price = 100% down to NetNet Price for ACHIEVE</a:t>
          </a:fld>
          <a:endParaRPr lang="en-US" sz="11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0</xdr:colOff>
      <xdr:row>30</xdr:row>
      <xdr:rowOff>180975</xdr:rowOff>
    </xdr:to>
    <xdr:graphicFrame macro="">
      <xdr:nvGraphicFramePr>
        <xdr:cNvPr id="266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123825</xdr:colOff>
      <xdr:row>1</xdr:row>
      <xdr:rowOff>28575</xdr:rowOff>
    </xdr:from>
    <xdr:to>
      <xdr:col>15</xdr:col>
      <xdr:colOff>0</xdr:colOff>
      <xdr:row>4</xdr:row>
      <xdr:rowOff>181830</xdr:rowOff>
    </xdr:to>
    <xdr:sp macro="" textlink="$C$32">
      <xdr:nvSpPr>
        <xdr:cNvPr id="4" name="TextBox 1"/>
        <xdr:cNvSpPr txBox="1"/>
      </xdr:nvSpPr>
      <xdr:spPr>
        <a:xfrm>
          <a:off x="7439025" y="219075"/>
          <a:ext cx="1704975" cy="724755"/>
        </a:xfrm>
        <a:prstGeom prst="rect">
          <a:avLst/>
        </a:prstGeom>
        <a:solidFill>
          <a:srgbClr val="FFFF00"/>
        </a:solidFill>
        <a:ln>
          <a:solidFill>
            <a:prstClr val="black"/>
          </a:solidFill>
        </a:ln>
        <a:effectLst>
          <a:innerShdw blurRad="114300">
            <a:prstClr val="black"/>
          </a:innerShdw>
        </a:effectLst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fld id="{4412645E-5D1E-42BB-8E69-338276271F2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Waterfall Base Price (after Multiplier) = 100% down to NetNet Price for ACHIEVE</a:t>
          </a:fld>
          <a:endParaRPr 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23</xdr:row>
      <xdr:rowOff>57150</xdr:rowOff>
    </xdr:from>
    <xdr:to>
      <xdr:col>18</xdr:col>
      <xdr:colOff>38100</xdr:colOff>
      <xdr:row>32</xdr:row>
      <xdr:rowOff>352425</xdr:rowOff>
    </xdr:to>
    <xdr:graphicFrame macro="">
      <xdr:nvGraphicFramePr>
        <xdr:cNvPr id="28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605678</xdr:colOff>
      <xdr:row>1</xdr:row>
      <xdr:rowOff>19050</xdr:rowOff>
    </xdr:from>
    <xdr:to>
      <xdr:col>14</xdr:col>
      <xdr:colOff>133350</xdr:colOff>
      <xdr:row>30</xdr:row>
      <xdr:rowOff>19050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607918</xdr:colOff>
      <xdr:row>30</xdr:row>
      <xdr:rowOff>184898</xdr:rowOff>
    </xdr:from>
    <xdr:to>
      <xdr:col>4</xdr:col>
      <xdr:colOff>314326</xdr:colOff>
      <xdr:row>32</xdr:row>
      <xdr:rowOff>180975</xdr:rowOff>
    </xdr:to>
    <xdr:sp macro="" textlink="">
      <xdr:nvSpPr>
        <xdr:cNvPr id="3" name="Rectangle 2"/>
        <xdr:cNvSpPr/>
      </xdr:nvSpPr>
      <xdr:spPr>
        <a:xfrm>
          <a:off x="607918" y="5899898"/>
          <a:ext cx="4449858" cy="386602"/>
        </a:xfrm>
        <a:prstGeom prst="rect">
          <a:avLst/>
        </a:prstGeom>
        <a:solidFill>
          <a:schemeClr val="bg1">
            <a:lumMod val="95000"/>
          </a:schemeClr>
        </a:solidFill>
        <a:ln w="31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1</xdr:col>
      <xdr:colOff>19049</xdr:colOff>
      <xdr:row>32</xdr:row>
      <xdr:rowOff>9525</xdr:rowOff>
    </xdr:from>
    <xdr:to>
      <xdr:col>2</xdr:col>
      <xdr:colOff>152399</xdr:colOff>
      <xdr:row>33</xdr:row>
      <xdr:rowOff>19049</xdr:rowOff>
    </xdr:to>
    <xdr:sp macro="" textlink="">
      <xdr:nvSpPr>
        <xdr:cNvPr id="4" name="TextBox 3"/>
        <xdr:cNvSpPr txBox="1"/>
      </xdr:nvSpPr>
      <xdr:spPr>
        <a:xfrm>
          <a:off x="628649" y="6105525"/>
          <a:ext cx="1190625" cy="2000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Downloads</a:t>
          </a:r>
        </a:p>
      </xdr:txBody>
    </xdr:sp>
    <xdr:clientData/>
  </xdr:twoCellAnchor>
  <xdr:twoCellAnchor editAs="oneCell">
    <xdr:from>
      <xdr:col>1</xdr:col>
      <xdr:colOff>1028700</xdr:colOff>
      <xdr:row>32</xdr:row>
      <xdr:rowOff>0</xdr:rowOff>
    </xdr:from>
    <xdr:to>
      <xdr:col>2</xdr:col>
      <xdr:colOff>1162050</xdr:colOff>
      <xdr:row>33</xdr:row>
      <xdr:rowOff>9524</xdr:rowOff>
    </xdr:to>
    <xdr:sp macro="" textlink="">
      <xdr:nvSpPr>
        <xdr:cNvPr id="5" name="TextBox 4"/>
        <xdr:cNvSpPr txBox="1"/>
      </xdr:nvSpPr>
      <xdr:spPr>
        <a:xfrm>
          <a:off x="1638300" y="6096000"/>
          <a:ext cx="1190625" cy="2000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Memberships</a:t>
          </a:r>
        </a:p>
      </xdr:txBody>
    </xdr:sp>
    <xdr:clientData/>
  </xdr:twoCellAnchor>
  <xdr:twoCellAnchor editAs="oneCell">
    <xdr:from>
      <xdr:col>2</xdr:col>
      <xdr:colOff>1047750</xdr:colOff>
      <xdr:row>31</xdr:row>
      <xdr:rowOff>180975</xdr:rowOff>
    </xdr:from>
    <xdr:to>
      <xdr:col>2</xdr:col>
      <xdr:colOff>2238375</xdr:colOff>
      <xdr:row>32</xdr:row>
      <xdr:rowOff>190499</xdr:rowOff>
    </xdr:to>
    <xdr:sp macro="" textlink="">
      <xdr:nvSpPr>
        <xdr:cNvPr id="6" name="TextBox 5"/>
        <xdr:cNvSpPr txBox="1"/>
      </xdr:nvSpPr>
      <xdr:spPr>
        <a:xfrm>
          <a:off x="2714625" y="6086475"/>
          <a:ext cx="1190625" cy="2000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PM Templates</a:t>
          </a:r>
        </a:p>
      </xdr:txBody>
    </xdr:sp>
    <xdr:clientData/>
  </xdr:twoCellAnchor>
  <xdr:twoCellAnchor editAs="oneCell">
    <xdr:from>
      <xdr:col>2</xdr:col>
      <xdr:colOff>2333625</xdr:colOff>
      <xdr:row>31</xdr:row>
      <xdr:rowOff>180975</xdr:rowOff>
    </xdr:from>
    <xdr:to>
      <xdr:col>5</xdr:col>
      <xdr:colOff>133350</xdr:colOff>
      <xdr:row>33</xdr:row>
      <xdr:rowOff>0</xdr:rowOff>
    </xdr:to>
    <xdr:sp macro="" textlink="">
      <xdr:nvSpPr>
        <xdr:cNvPr id="7" name="TextBox 6"/>
        <xdr:cNvSpPr txBox="1"/>
      </xdr:nvSpPr>
      <xdr:spPr>
        <a:xfrm>
          <a:off x="4000500" y="6086475"/>
          <a:ext cx="1485900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Totals</a:t>
          </a:r>
        </a:p>
      </xdr:txBody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10</xdr:col>
      <xdr:colOff>581025</xdr:colOff>
      <xdr:row>33</xdr:row>
      <xdr:rowOff>9524</xdr:rowOff>
    </xdr:to>
    <xdr:sp macro="" textlink="">
      <xdr:nvSpPr>
        <xdr:cNvPr id="8" name="TextBox 7"/>
        <xdr:cNvSpPr txBox="1"/>
      </xdr:nvSpPr>
      <xdr:spPr>
        <a:xfrm>
          <a:off x="5772150" y="6096000"/>
          <a:ext cx="1190625" cy="2000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endParaRPr lang="en-US" sz="1100" b="0" i="0" u="none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1</xdr:rowOff>
    </xdr:from>
    <xdr:to>
      <xdr:col>13</xdr:col>
      <xdr:colOff>0</xdr:colOff>
      <xdr:row>1</xdr:row>
      <xdr:rowOff>1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6515100" y="1"/>
          <a:ext cx="1171575" cy="400050"/>
        </a:xfrm>
        <a:prstGeom prst="rect">
          <a:avLst/>
        </a:prstGeom>
        <a:gradFill flip="none" rotWithShape="1">
          <a:gsLst>
            <a:gs pos="0">
              <a:schemeClr val="accent1">
                <a:lumMod val="40000"/>
                <a:lumOff val="60000"/>
              </a:schemeClr>
            </a:gs>
            <a:gs pos="23000">
              <a:schemeClr val="accent1">
                <a:lumMod val="20000"/>
                <a:lumOff val="80000"/>
              </a:schemeClr>
            </a:gs>
            <a:gs pos="100000">
              <a:schemeClr val="bg1"/>
            </a:gs>
            <a:gs pos="59000">
              <a:schemeClr val="bg1"/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en-US" sz="1000" u="sng">
              <a:solidFill>
                <a:srgbClr val="0070C0"/>
              </a:solidFill>
            </a:rPr>
            <a:t>Visit Chandoo.org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10</xdr:row>
      <xdr:rowOff>104775</xdr:rowOff>
    </xdr:from>
    <xdr:to>
      <xdr:col>8</xdr:col>
      <xdr:colOff>47625</xdr:colOff>
      <xdr:row>24</xdr:row>
      <xdr:rowOff>180975</xdr:rowOff>
    </xdr:to>
    <xdr:graphicFrame macro="">
      <xdr:nvGraphicFramePr>
        <xdr:cNvPr id="122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23</xdr:row>
      <xdr:rowOff>57150</xdr:rowOff>
    </xdr:from>
    <xdr:to>
      <xdr:col>18</xdr:col>
      <xdr:colOff>38100</xdr:colOff>
      <xdr:row>32</xdr:row>
      <xdr:rowOff>352425</xdr:rowOff>
    </xdr:to>
    <xdr:graphicFrame macro="">
      <xdr:nvGraphicFramePr>
        <xdr:cNvPr id="143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23</xdr:row>
      <xdr:rowOff>57150</xdr:rowOff>
    </xdr:from>
    <xdr:to>
      <xdr:col>18</xdr:col>
      <xdr:colOff>38100</xdr:colOff>
      <xdr:row>40</xdr:row>
      <xdr:rowOff>76200</xdr:rowOff>
    </xdr:to>
    <xdr:graphicFrame macro="">
      <xdr:nvGraphicFramePr>
        <xdr:cNvPr id="163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23</xdr:row>
      <xdr:rowOff>57150</xdr:rowOff>
    </xdr:from>
    <xdr:to>
      <xdr:col>22</xdr:col>
      <xdr:colOff>38100</xdr:colOff>
      <xdr:row>40</xdr:row>
      <xdr:rowOff>76200</xdr:rowOff>
    </xdr:to>
    <xdr:graphicFrame macro="">
      <xdr:nvGraphicFramePr>
        <xdr:cNvPr id="184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16</xdr:col>
      <xdr:colOff>19050</xdr:colOff>
      <xdr:row>31</xdr:row>
      <xdr:rowOff>0</xdr:rowOff>
    </xdr:to>
    <xdr:graphicFrame macro="">
      <xdr:nvGraphicFramePr>
        <xdr:cNvPr id="20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0.76396</cdr:x>
      <cdr:y>0.03852</cdr:y>
    </cdr:from>
    <cdr:to>
      <cdr:x>0.93928</cdr:x>
      <cdr:y>0.1573</cdr:y>
    </cdr:to>
    <cdr:sp macro="" textlink="'GC Graph'!$C$32">
      <cdr:nvSpPr>
        <cdr:cNvPr id="2" name="TextBox 1"/>
        <cdr:cNvSpPr txBox="1"/>
      </cdr:nvSpPr>
      <cdr:spPr>
        <a:xfrm xmlns:a="http://schemas.openxmlformats.org/drawingml/2006/main">
          <a:off x="7429500" y="228600"/>
          <a:ext cx="1704975" cy="7048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>
          <a:solidFill>
            <a:prstClr val="black"/>
          </a:solidFill>
        </a:ln>
        <a:effectLst xmlns:a="http://schemas.openxmlformats.org/drawingml/2006/main">
          <a:innerShdw blurRad="114300">
            <a:prstClr val="black"/>
          </a:innerShdw>
        </a:effectLst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7C53B910-1434-4D82-AF68-9D29DD0A773B}" type="TxLink">
            <a:rPr lang="en-US" sz="1100"/>
            <a:pPr/>
            <a:t>Waterfall List Price = 100% down to NetNet Price for GC</a:t>
          </a:fld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19050</xdr:colOff>
      <xdr:row>30</xdr:row>
      <xdr:rowOff>180975</xdr:rowOff>
    </xdr:to>
    <xdr:graphicFrame macro="">
      <xdr:nvGraphicFramePr>
        <xdr:cNvPr id="22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0.76218</cdr:x>
      <cdr:y>0.03821</cdr:y>
    </cdr:from>
    <cdr:to>
      <cdr:x>0.93665</cdr:x>
      <cdr:y>0.16113</cdr:y>
    </cdr:to>
    <cdr:sp macro="" textlink="'UHT Graph'!$C$32">
      <cdr:nvSpPr>
        <cdr:cNvPr id="2" name="TextBox 1"/>
        <cdr:cNvSpPr txBox="1"/>
      </cdr:nvSpPr>
      <cdr:spPr>
        <a:xfrm xmlns:a="http://schemas.openxmlformats.org/drawingml/2006/main">
          <a:off x="7448550" y="219075"/>
          <a:ext cx="1704975" cy="7048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>
          <a:solidFill>
            <a:prstClr val="black"/>
          </a:solidFill>
        </a:ln>
        <a:effectLst xmlns:a="http://schemas.openxmlformats.org/drawingml/2006/main">
          <a:innerShdw blurRad="114300">
            <a:prstClr val="black"/>
          </a:innerShdw>
        </a:effectLst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035C1FA5-5BC0-49DF-A901-C7626DF5630A}" type="TxLink">
            <a:rPr lang="en-US" sz="1100"/>
            <a:pPr/>
            <a:t>Waterfall List Price = 100% down to NetNet Price for UHT</a:t>
          </a:fld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2:U40"/>
  <sheetViews>
    <sheetView topLeftCell="B4" workbookViewId="0">
      <selection activeCell="F34" sqref="F34"/>
    </sheetView>
  </sheetViews>
  <sheetFormatPr defaultColWidth="9.140625" defaultRowHeight="15"/>
  <cols>
    <col min="1" max="1" width="14.85546875" customWidth="1"/>
    <col min="2" max="2" width="16.28515625" customWidth="1"/>
    <col min="3" max="3" width="17.85546875" customWidth="1"/>
    <col min="4" max="4" width="16.42578125" customWidth="1"/>
    <col min="5" max="5" width="12" customWidth="1"/>
    <col min="6" max="6" width="15" customWidth="1"/>
    <col min="7" max="7" width="9.140625" customWidth="1"/>
    <col min="8" max="8" width="11" customWidth="1"/>
    <col min="9" max="9" width="10.7109375" customWidth="1"/>
    <col min="10" max="10" width="12.85546875" customWidth="1"/>
    <col min="11" max="11" width="14" customWidth="1"/>
    <col min="12" max="12" width="9.140625" customWidth="1"/>
    <col min="13" max="13" width="11.5703125" customWidth="1"/>
  </cols>
  <sheetData>
    <row r="2" spans="1:21">
      <c r="C2" t="s">
        <v>17</v>
      </c>
      <c r="I2" t="s">
        <v>18</v>
      </c>
    </row>
    <row r="3" spans="1:21" s="8" customFormat="1" ht="29.25" customHeight="1">
      <c r="C3" s="8" t="s">
        <v>7</v>
      </c>
      <c r="D3" s="8" t="s">
        <v>22</v>
      </c>
      <c r="E3" s="8" t="s">
        <v>10</v>
      </c>
      <c r="F3" s="8" t="s">
        <v>13</v>
      </c>
      <c r="G3" s="8" t="s">
        <v>11</v>
      </c>
      <c r="H3" s="10" t="s">
        <v>12</v>
      </c>
      <c r="I3" s="10" t="s">
        <v>16</v>
      </c>
      <c r="J3" s="13" t="s">
        <v>23</v>
      </c>
      <c r="K3" s="8" t="s">
        <v>20</v>
      </c>
      <c r="L3" s="8" t="s">
        <v>21</v>
      </c>
      <c r="M3" s="8" t="s">
        <v>19</v>
      </c>
    </row>
    <row r="4" spans="1:21">
      <c r="B4" t="s">
        <v>8</v>
      </c>
      <c r="C4" s="9">
        <v>100</v>
      </c>
      <c r="D4" s="9"/>
      <c r="E4" s="9"/>
      <c r="G4" s="9"/>
      <c r="H4" s="11"/>
      <c r="I4" s="11"/>
      <c r="J4" s="14"/>
      <c r="L4" s="9"/>
      <c r="N4" s="9"/>
    </row>
    <row r="5" spans="1:21">
      <c r="B5" t="s">
        <v>6</v>
      </c>
      <c r="C5" s="9">
        <v>75</v>
      </c>
      <c r="D5" s="9"/>
      <c r="E5" s="9"/>
      <c r="G5" s="9"/>
      <c r="H5" s="11"/>
      <c r="I5" s="11"/>
      <c r="J5" s="14"/>
      <c r="L5" s="9"/>
      <c r="N5" s="9"/>
    </row>
    <row r="6" spans="1:21">
      <c r="B6" t="s">
        <v>9</v>
      </c>
      <c r="C6" s="9">
        <v>65</v>
      </c>
      <c r="D6" s="9">
        <v>5</v>
      </c>
      <c r="E6" s="9"/>
      <c r="G6" s="9"/>
      <c r="H6" s="11"/>
      <c r="I6" s="11"/>
      <c r="J6" s="14"/>
      <c r="K6" s="12">
        <v>2.5</v>
      </c>
      <c r="L6" s="12">
        <v>4</v>
      </c>
      <c r="N6" s="9"/>
    </row>
    <row r="7" spans="1:21">
      <c r="B7" t="s">
        <v>14</v>
      </c>
      <c r="C7" s="9">
        <v>65</v>
      </c>
      <c r="D7" s="9">
        <v>4.3</v>
      </c>
      <c r="E7" s="9">
        <v>3.8</v>
      </c>
      <c r="F7" s="9">
        <v>0.01</v>
      </c>
      <c r="G7" s="9">
        <v>0.75</v>
      </c>
      <c r="H7" s="11">
        <v>0.75</v>
      </c>
      <c r="I7" s="11">
        <v>5.8</v>
      </c>
      <c r="J7" s="14"/>
      <c r="L7" s="9"/>
      <c r="M7" s="12">
        <v>2</v>
      </c>
      <c r="N7" s="9"/>
    </row>
    <row r="8" spans="1:21">
      <c r="B8" t="s">
        <v>5</v>
      </c>
      <c r="C8" s="9">
        <v>32.5</v>
      </c>
      <c r="D8" s="9"/>
      <c r="E8" s="9"/>
      <c r="G8" s="9"/>
      <c r="H8" s="11"/>
      <c r="I8" s="11"/>
      <c r="J8" s="14"/>
      <c r="L8" s="9"/>
      <c r="N8" s="9"/>
    </row>
    <row r="9" spans="1:21">
      <c r="B9" t="s">
        <v>15</v>
      </c>
      <c r="C9" s="9">
        <v>30</v>
      </c>
      <c r="D9" s="9"/>
      <c r="E9" s="9"/>
      <c r="G9" s="9"/>
      <c r="H9" s="11"/>
      <c r="I9" s="11"/>
      <c r="J9" s="14">
        <v>1</v>
      </c>
      <c r="L9" s="9"/>
      <c r="N9" s="9"/>
    </row>
    <row r="12" spans="1:21" ht="15.75" thickBot="1"/>
    <row r="13" spans="1:21">
      <c r="A13" s="20"/>
      <c r="B13" s="31"/>
      <c r="C13" s="20" t="s">
        <v>25</v>
      </c>
      <c r="D13" s="21"/>
      <c r="E13" s="21"/>
      <c r="F13" s="21"/>
      <c r="G13" s="22"/>
      <c r="H13" s="35" t="s">
        <v>29</v>
      </c>
      <c r="I13" s="31"/>
      <c r="J13" s="20" t="s">
        <v>34</v>
      </c>
      <c r="K13" s="21"/>
      <c r="L13" s="22"/>
      <c r="M13" s="35" t="s">
        <v>38</v>
      </c>
      <c r="N13" s="21"/>
      <c r="O13" s="21"/>
      <c r="P13" s="31"/>
      <c r="Q13" s="20" t="s">
        <v>42</v>
      </c>
      <c r="R13" s="21"/>
      <c r="S13" s="21"/>
      <c r="T13" s="21"/>
      <c r="U13" s="22"/>
    </row>
    <row r="14" spans="1:21" s="8" customFormat="1" ht="75">
      <c r="A14" s="23"/>
      <c r="B14" s="32" t="s">
        <v>8</v>
      </c>
      <c r="C14" s="23" t="s">
        <v>24</v>
      </c>
      <c r="D14" s="18" t="s">
        <v>26</v>
      </c>
      <c r="E14" s="18" t="s">
        <v>27</v>
      </c>
      <c r="F14" s="18" t="s">
        <v>28</v>
      </c>
      <c r="G14" s="24" t="s">
        <v>30</v>
      </c>
      <c r="H14" s="36" t="s">
        <v>35</v>
      </c>
      <c r="I14" s="32" t="s">
        <v>36</v>
      </c>
      <c r="J14" s="23" t="s">
        <v>2</v>
      </c>
      <c r="K14" s="18" t="s">
        <v>37</v>
      </c>
      <c r="L14" s="24" t="s">
        <v>44</v>
      </c>
      <c r="M14" s="36" t="s">
        <v>39</v>
      </c>
      <c r="N14" s="18" t="s">
        <v>40</v>
      </c>
      <c r="O14" s="18" t="s">
        <v>4</v>
      </c>
      <c r="P14" s="32" t="s">
        <v>41</v>
      </c>
      <c r="Q14" s="23" t="s">
        <v>40</v>
      </c>
      <c r="R14" s="18" t="s">
        <v>4</v>
      </c>
      <c r="S14" s="18" t="s">
        <v>41</v>
      </c>
      <c r="T14" s="18" t="s">
        <v>45</v>
      </c>
      <c r="U14" s="24" t="s">
        <v>43</v>
      </c>
    </row>
    <row r="15" spans="1:21">
      <c r="A15" s="25" t="s">
        <v>31</v>
      </c>
      <c r="B15" s="33">
        <v>1</v>
      </c>
      <c r="C15" s="40">
        <f>1-32.5%</f>
        <v>0.67500000000000004</v>
      </c>
      <c r="D15" s="19"/>
      <c r="E15" s="19"/>
      <c r="F15" s="19"/>
      <c r="G15" s="27"/>
      <c r="H15" s="37">
        <v>1.2E-2</v>
      </c>
      <c r="I15" s="33">
        <v>1.2999999999999999E-2</v>
      </c>
      <c r="J15" s="40">
        <f>0.03*(B15-SUM(C15:I15))</f>
        <v>8.9999999999999976E-3</v>
      </c>
      <c r="K15" s="19"/>
      <c r="L15" s="27"/>
      <c r="M15" s="37"/>
      <c r="N15" s="19"/>
      <c r="O15" s="17"/>
      <c r="P15" s="42"/>
      <c r="Q15" s="25"/>
      <c r="R15" s="17"/>
      <c r="S15" s="17"/>
      <c r="T15" s="19">
        <v>0.01</v>
      </c>
      <c r="U15" s="26"/>
    </row>
    <row r="16" spans="1:21">
      <c r="A16" s="25" t="s">
        <v>32</v>
      </c>
      <c r="B16" s="33">
        <v>1</v>
      </c>
      <c r="C16" s="40">
        <v>0.25</v>
      </c>
      <c r="D16" s="19">
        <v>0.1</v>
      </c>
      <c r="E16" s="19">
        <v>3.7999999999999999E-2</v>
      </c>
      <c r="F16" s="19">
        <v>6.9999999999999999E-4</v>
      </c>
      <c r="G16" s="27">
        <v>4.2999999999999997E-2</v>
      </c>
      <c r="H16" s="38"/>
      <c r="I16" s="33"/>
      <c r="J16" s="40">
        <f>0.03*(B16-SUM(C16:I16))</f>
        <v>1.7049000000000002E-2</v>
      </c>
      <c r="K16" s="19">
        <v>6.0000000000000001E-3</v>
      </c>
      <c r="L16" s="27"/>
      <c r="M16" s="37">
        <v>8.0000000000000004E-4</v>
      </c>
      <c r="N16" s="19">
        <v>2.1499999999999998E-2</v>
      </c>
      <c r="O16" s="19">
        <v>2.1499999999999998E-2</v>
      </c>
      <c r="P16" s="33">
        <v>1.3999999999999999E-2</v>
      </c>
      <c r="Q16" s="25"/>
      <c r="R16" s="17"/>
      <c r="S16" s="17"/>
      <c r="T16" s="17"/>
      <c r="U16" s="27">
        <v>0.02</v>
      </c>
    </row>
    <row r="17" spans="1:21" ht="15.75" thickBot="1">
      <c r="A17" s="28" t="s">
        <v>33</v>
      </c>
      <c r="B17" s="34">
        <v>1</v>
      </c>
      <c r="C17" s="41">
        <v>0.25</v>
      </c>
      <c r="D17" s="29">
        <v>0.1</v>
      </c>
      <c r="E17" s="29">
        <v>1.7000000000000001E-2</v>
      </c>
      <c r="F17" s="29">
        <v>2.9999999999999997E-4</v>
      </c>
      <c r="G17" s="30">
        <v>2.5000000000000001E-2</v>
      </c>
      <c r="H17" s="39">
        <v>2.5000000000000001E-2</v>
      </c>
      <c r="I17" s="34"/>
      <c r="J17" s="41">
        <f>0.03*(B17-SUM(C17:I17))</f>
        <v>1.7481E-2</v>
      </c>
      <c r="K17" s="29">
        <v>4.0000000000000001E-3</v>
      </c>
      <c r="L17" s="30">
        <v>4.0000000000000001E-3</v>
      </c>
      <c r="M17" s="39"/>
      <c r="N17" s="29"/>
      <c r="O17" s="29">
        <v>1.7000000000000001E-2</v>
      </c>
      <c r="P17" s="34"/>
      <c r="Q17" s="41">
        <v>2.3300000000000001E-2</v>
      </c>
      <c r="R17" s="29"/>
      <c r="S17" s="29"/>
      <c r="T17" s="29">
        <v>1.17E-2</v>
      </c>
      <c r="U17" s="30">
        <v>4.8999999999999998E-3</v>
      </c>
    </row>
    <row r="18" spans="1:21">
      <c r="C18" s="9"/>
      <c r="D18" s="9"/>
      <c r="E18" s="9"/>
      <c r="G18" s="9"/>
      <c r="H18" s="9"/>
      <c r="J18" s="9"/>
      <c r="K18" s="9"/>
      <c r="L18" s="9"/>
      <c r="Q18" s="16"/>
    </row>
    <row r="19" spans="1:21" ht="15.75" thickBot="1">
      <c r="C19" s="9"/>
    </row>
    <row r="20" spans="1:21">
      <c r="B20" s="1"/>
      <c r="C20" s="15"/>
      <c r="D20" s="2" t="s">
        <v>31</v>
      </c>
      <c r="E20" s="2" t="s">
        <v>32</v>
      </c>
      <c r="F20" s="3" t="s">
        <v>33</v>
      </c>
    </row>
    <row r="21" spans="1:21" ht="15.75" thickBot="1">
      <c r="B21" s="4"/>
      <c r="C21" s="13" t="s">
        <v>8</v>
      </c>
      <c r="D21" s="43">
        <v>1</v>
      </c>
      <c r="E21" s="43">
        <v>1</v>
      </c>
      <c r="F21" s="45">
        <v>1</v>
      </c>
    </row>
    <row r="22" spans="1:21" ht="30">
      <c r="B22" s="1" t="s">
        <v>25</v>
      </c>
      <c r="C22" s="15" t="s">
        <v>24</v>
      </c>
      <c r="D22" s="49">
        <f>-(1-32.5%)</f>
        <v>-0.67500000000000004</v>
      </c>
      <c r="E22" s="49">
        <v>0.25</v>
      </c>
      <c r="F22" s="50">
        <v>0.25</v>
      </c>
    </row>
    <row r="23" spans="1:21" ht="30">
      <c r="B23" s="4"/>
      <c r="C23" s="13" t="s">
        <v>26</v>
      </c>
      <c r="D23" s="43"/>
      <c r="E23" s="43">
        <v>0.1</v>
      </c>
      <c r="F23" s="45">
        <v>0.1</v>
      </c>
    </row>
    <row r="24" spans="1:21" ht="30">
      <c r="B24" s="4"/>
      <c r="C24" s="13" t="s">
        <v>27</v>
      </c>
      <c r="D24" s="43"/>
      <c r="E24" s="43">
        <v>3.7999999999999999E-2</v>
      </c>
      <c r="F24" s="45">
        <v>1.7000000000000001E-2</v>
      </c>
    </row>
    <row r="25" spans="1:21" ht="30">
      <c r="B25" s="4"/>
      <c r="C25" s="13" t="s">
        <v>28</v>
      </c>
      <c r="D25" s="43"/>
      <c r="E25" s="43">
        <v>6.9999999999999999E-4</v>
      </c>
      <c r="F25" s="45">
        <v>2.9999999999999997E-4</v>
      </c>
    </row>
    <row r="26" spans="1:21" ht="15.75" thickBot="1">
      <c r="B26" s="6"/>
      <c r="C26" s="46" t="s">
        <v>30</v>
      </c>
      <c r="D26" s="47"/>
      <c r="E26" s="47">
        <v>4.2999999999999997E-2</v>
      </c>
      <c r="F26" s="48">
        <v>2.5000000000000001E-2</v>
      </c>
    </row>
    <row r="27" spans="1:21" ht="45">
      <c r="B27" s="4" t="s">
        <v>29</v>
      </c>
      <c r="C27" s="13" t="s">
        <v>35</v>
      </c>
      <c r="D27" s="43">
        <v>1.2E-2</v>
      </c>
      <c r="E27" s="44"/>
      <c r="F27" s="45">
        <v>2.5000000000000001E-2</v>
      </c>
    </row>
    <row r="28" spans="1:21" ht="15.75" thickBot="1">
      <c r="B28" s="4"/>
      <c r="C28" s="13" t="s">
        <v>36</v>
      </c>
      <c r="D28" s="43">
        <v>1.2999999999999999E-2</v>
      </c>
      <c r="E28" s="43"/>
      <c r="F28" s="45"/>
    </row>
    <row r="29" spans="1:21">
      <c r="B29" s="1" t="s">
        <v>34</v>
      </c>
      <c r="C29" s="15" t="s">
        <v>2</v>
      </c>
      <c r="D29" s="49">
        <f>0.03*(D21-SUM(D22:D28))</f>
        <v>4.9499999999999995E-2</v>
      </c>
      <c r="E29" s="49">
        <f>0.03*(E21-SUM(E22:E28))</f>
        <v>1.7049000000000002E-2</v>
      </c>
      <c r="F29" s="50">
        <f>0.03*(F21-SUM(F22:F28))</f>
        <v>1.7481E-2</v>
      </c>
    </row>
    <row r="30" spans="1:21">
      <c r="B30" s="4"/>
      <c r="C30" s="13" t="s">
        <v>37</v>
      </c>
      <c r="D30" s="43"/>
      <c r="E30" s="43">
        <v>6.0000000000000001E-3</v>
      </c>
      <c r="F30" s="45">
        <v>4.0000000000000001E-3</v>
      </c>
    </row>
    <row r="31" spans="1:21" ht="45.75" thickBot="1">
      <c r="B31" s="6"/>
      <c r="C31" s="46" t="s">
        <v>44</v>
      </c>
      <c r="D31" s="47"/>
      <c r="E31" s="47"/>
      <c r="F31" s="48">
        <v>4.0000000000000001E-3</v>
      </c>
    </row>
    <row r="32" spans="1:21">
      <c r="B32" s="4" t="s">
        <v>38</v>
      </c>
      <c r="C32" s="13" t="s">
        <v>39</v>
      </c>
      <c r="D32" s="43"/>
      <c r="E32" s="43">
        <v>8.0000000000000004E-4</v>
      </c>
      <c r="F32" s="45"/>
    </row>
    <row r="33" spans="2:6">
      <c r="B33" s="4"/>
      <c r="C33" s="13" t="s">
        <v>40</v>
      </c>
      <c r="D33" s="43"/>
      <c r="E33" s="43">
        <v>2.1499999999999998E-2</v>
      </c>
      <c r="F33" s="45"/>
    </row>
    <row r="34" spans="2:6">
      <c r="B34" s="4"/>
      <c r="C34" s="13" t="s">
        <v>4</v>
      </c>
      <c r="D34" s="5"/>
      <c r="E34" s="43">
        <v>2.1499999999999998E-2</v>
      </c>
      <c r="F34" s="45">
        <v>1.7000000000000001E-2</v>
      </c>
    </row>
    <row r="35" spans="2:6" ht="30.75" thickBot="1">
      <c r="B35" s="4"/>
      <c r="C35" s="13" t="s">
        <v>41</v>
      </c>
      <c r="D35" s="5"/>
      <c r="E35" s="43">
        <v>1.3999999999999999E-2</v>
      </c>
      <c r="F35" s="45"/>
    </row>
    <row r="36" spans="2:6">
      <c r="B36" s="1" t="s">
        <v>42</v>
      </c>
      <c r="C36" s="15" t="s">
        <v>40</v>
      </c>
      <c r="D36" s="2"/>
      <c r="E36" s="2"/>
      <c r="F36" s="50">
        <v>2.3300000000000001E-2</v>
      </c>
    </row>
    <row r="37" spans="2:6">
      <c r="B37" s="4"/>
      <c r="C37" s="13" t="s">
        <v>4</v>
      </c>
      <c r="D37" s="5"/>
      <c r="E37" s="5"/>
      <c r="F37" s="45"/>
    </row>
    <row r="38" spans="2:6" ht="30">
      <c r="B38" s="4"/>
      <c r="C38" s="13" t="s">
        <v>41</v>
      </c>
      <c r="D38" s="5"/>
      <c r="E38" s="5"/>
      <c r="F38" s="45"/>
    </row>
    <row r="39" spans="2:6" ht="30">
      <c r="B39" s="4"/>
      <c r="C39" s="13" t="s">
        <v>45</v>
      </c>
      <c r="D39" s="43">
        <v>0.01</v>
      </c>
      <c r="E39" s="5"/>
      <c r="F39" s="45">
        <v>1.17E-2</v>
      </c>
    </row>
    <row r="40" spans="2:6" ht="45.75" thickBot="1">
      <c r="B40" s="6"/>
      <c r="C40" s="46" t="s">
        <v>43</v>
      </c>
      <c r="D40" s="7"/>
      <c r="E40" s="47">
        <v>0.02</v>
      </c>
      <c r="F40" s="48">
        <v>4.8999999999999998E-3</v>
      </c>
    </row>
  </sheetData>
  <phoneticPr fontId="5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/>
  <dimension ref="C32"/>
  <sheetViews>
    <sheetView workbookViewId="0">
      <selection activeCell="F34" sqref="F34"/>
    </sheetView>
  </sheetViews>
  <sheetFormatPr defaultColWidth="9.140625" defaultRowHeight="15"/>
  <sheetData>
    <row r="32" spans="3:3">
      <c r="C32" t="str">
        <f>"Waterfall Base Price (after Multiplier) = 100% down to NetNet Price for ACHIEVE"</f>
        <v>Waterfall Base Price (after Multiplier) = 100% down to NetNet Price for ACHIEVE</v>
      </c>
    </row>
  </sheetData>
  <phoneticPr fontId="5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2"/>
  <dimension ref="A4:W36"/>
  <sheetViews>
    <sheetView topLeftCell="A2" workbookViewId="0">
      <selection activeCell="F34" sqref="F34"/>
    </sheetView>
  </sheetViews>
  <sheetFormatPr defaultColWidth="9.140625" defaultRowHeight="15"/>
  <cols>
    <col min="1" max="1" width="14" customWidth="1"/>
    <col min="2" max="2" width="28.7109375" customWidth="1"/>
    <col min="3" max="3" width="9.140625" customWidth="1"/>
    <col min="4" max="4" width="10" bestFit="1" customWidth="1"/>
    <col min="5" max="5" width="9.140625" customWidth="1"/>
    <col min="6" max="18" width="7.5703125" customWidth="1"/>
    <col min="19" max="23" width="7.85546875" customWidth="1"/>
  </cols>
  <sheetData>
    <row r="4" spans="1:23">
      <c r="A4" t="s">
        <v>70</v>
      </c>
      <c r="B4" t="s">
        <v>52</v>
      </c>
      <c r="C4" t="s">
        <v>46</v>
      </c>
      <c r="D4" t="s">
        <v>47</v>
      </c>
      <c r="E4" t="s">
        <v>53</v>
      </c>
      <c r="F4" t="s">
        <v>48</v>
      </c>
      <c r="G4" t="s">
        <v>49</v>
      </c>
      <c r="H4" t="s">
        <v>50</v>
      </c>
      <c r="I4" t="s">
        <v>54</v>
      </c>
      <c r="J4" t="s">
        <v>55</v>
      </c>
      <c r="K4" t="s">
        <v>71</v>
      </c>
      <c r="L4" t="s">
        <v>72</v>
      </c>
      <c r="M4" t="s">
        <v>73</v>
      </c>
      <c r="N4" t="s">
        <v>74</v>
      </c>
      <c r="O4" t="s">
        <v>75</v>
      </c>
      <c r="P4" t="s">
        <v>76</v>
      </c>
      <c r="Q4" t="s">
        <v>77</v>
      </c>
      <c r="R4" t="s">
        <v>78</v>
      </c>
      <c r="S4" t="s">
        <v>79</v>
      </c>
      <c r="T4" t="s">
        <v>80</v>
      </c>
      <c r="U4" t="s">
        <v>81</v>
      </c>
      <c r="V4" t="s">
        <v>82</v>
      </c>
      <c r="W4" t="s">
        <v>83</v>
      </c>
    </row>
    <row r="5" spans="1:23">
      <c r="A5" t="s">
        <v>69</v>
      </c>
      <c r="B5" t="s">
        <v>8</v>
      </c>
      <c r="D5">
        <v>100</v>
      </c>
      <c r="E5">
        <v>10</v>
      </c>
      <c r="F5">
        <f>D5</f>
        <v>100</v>
      </c>
    </row>
    <row r="6" spans="1:23">
      <c r="A6" t="s">
        <v>69</v>
      </c>
      <c r="B6" t="s">
        <v>57</v>
      </c>
      <c r="C6">
        <f>D5-D6</f>
        <v>65</v>
      </c>
      <c r="D6" s="55">
        <v>35</v>
      </c>
      <c r="E6">
        <v>10</v>
      </c>
      <c r="F6">
        <f>F5</f>
        <v>100</v>
      </c>
      <c r="G6">
        <f>C6</f>
        <v>65</v>
      </c>
    </row>
    <row r="7" spans="1:23">
      <c r="A7" t="s">
        <v>69</v>
      </c>
      <c r="B7" t="s">
        <v>58</v>
      </c>
      <c r="C7">
        <f t="shared" ref="C7:C20" si="0">C6-D7</f>
        <v>65</v>
      </c>
      <c r="D7" s="55">
        <v>0</v>
      </c>
      <c r="E7">
        <v>10</v>
      </c>
      <c r="G7">
        <f>G6</f>
        <v>65</v>
      </c>
      <c r="H7">
        <f>C7</f>
        <v>65</v>
      </c>
    </row>
    <row r="8" spans="1:23">
      <c r="A8" t="s">
        <v>69</v>
      </c>
      <c r="B8" t="s">
        <v>59</v>
      </c>
      <c r="C8">
        <f t="shared" si="0"/>
        <v>62</v>
      </c>
      <c r="D8" s="55">
        <v>3</v>
      </c>
      <c r="E8">
        <v>10</v>
      </c>
      <c r="H8">
        <f>H7</f>
        <v>65</v>
      </c>
      <c r="I8">
        <f>C8</f>
        <v>62</v>
      </c>
    </row>
    <row r="9" spans="1:23">
      <c r="A9" t="s">
        <v>69</v>
      </c>
      <c r="B9" t="s">
        <v>60</v>
      </c>
      <c r="C9" s="56">
        <f t="shared" si="0"/>
        <v>62</v>
      </c>
      <c r="D9" s="55">
        <v>0</v>
      </c>
      <c r="E9">
        <v>10</v>
      </c>
      <c r="I9">
        <f>I8</f>
        <v>62</v>
      </c>
      <c r="J9">
        <f>C9</f>
        <v>62</v>
      </c>
    </row>
    <row r="10" spans="1:23">
      <c r="A10" t="s">
        <v>69</v>
      </c>
      <c r="B10" t="s">
        <v>61</v>
      </c>
      <c r="C10" s="56">
        <f t="shared" si="0"/>
        <v>53</v>
      </c>
      <c r="D10" s="55">
        <v>9</v>
      </c>
      <c r="E10">
        <v>10</v>
      </c>
      <c r="J10">
        <f>J9</f>
        <v>62</v>
      </c>
      <c r="K10">
        <f>C10</f>
        <v>53</v>
      </c>
    </row>
    <row r="11" spans="1:23">
      <c r="B11" t="s">
        <v>62</v>
      </c>
      <c r="C11" s="56">
        <f t="shared" si="0"/>
        <v>53</v>
      </c>
      <c r="D11" s="55"/>
      <c r="E11">
        <v>10</v>
      </c>
      <c r="K11">
        <f>K10</f>
        <v>53</v>
      </c>
      <c r="L11">
        <f>C11</f>
        <v>53</v>
      </c>
    </row>
    <row r="12" spans="1:23">
      <c r="B12" t="s">
        <v>63</v>
      </c>
      <c r="C12" s="56">
        <f t="shared" si="0"/>
        <v>53</v>
      </c>
      <c r="D12" s="55"/>
      <c r="E12">
        <v>10</v>
      </c>
      <c r="L12">
        <f>L11</f>
        <v>53</v>
      </c>
      <c r="M12">
        <f>C12</f>
        <v>53</v>
      </c>
    </row>
    <row r="13" spans="1:23">
      <c r="A13" t="s">
        <v>3</v>
      </c>
      <c r="B13" t="s">
        <v>2</v>
      </c>
      <c r="C13" s="56">
        <f t="shared" si="0"/>
        <v>48.5</v>
      </c>
      <c r="D13" s="58">
        <v>4.5</v>
      </c>
      <c r="E13">
        <v>10</v>
      </c>
      <c r="G13" s="55"/>
      <c r="M13">
        <f>M12</f>
        <v>53</v>
      </c>
      <c r="N13" s="54">
        <f>C13</f>
        <v>48.5</v>
      </c>
    </row>
    <row r="14" spans="1:23">
      <c r="A14" t="s">
        <v>3</v>
      </c>
      <c r="B14" t="s">
        <v>64</v>
      </c>
      <c r="C14" s="56">
        <f t="shared" si="0"/>
        <v>48.5</v>
      </c>
      <c r="D14" s="55"/>
      <c r="E14">
        <v>10</v>
      </c>
      <c r="G14" s="55"/>
      <c r="N14" s="54">
        <f>N13</f>
        <v>48.5</v>
      </c>
      <c r="O14" s="56">
        <f>C14</f>
        <v>48.5</v>
      </c>
    </row>
    <row r="15" spans="1:23">
      <c r="B15" t="s">
        <v>65</v>
      </c>
      <c r="C15" s="56">
        <f t="shared" si="0"/>
        <v>48.5</v>
      </c>
      <c r="D15" s="55">
        <f>0*C12/100</f>
        <v>0</v>
      </c>
      <c r="E15">
        <v>10</v>
      </c>
      <c r="G15" s="55"/>
      <c r="O15" s="56">
        <f>O14</f>
        <v>48.5</v>
      </c>
      <c r="P15" s="56">
        <f>C15</f>
        <v>48.5</v>
      </c>
    </row>
    <row r="16" spans="1:23">
      <c r="A16" t="s">
        <v>85</v>
      </c>
      <c r="B16" t="s">
        <v>39</v>
      </c>
      <c r="C16" s="56">
        <f t="shared" si="0"/>
        <v>48.5</v>
      </c>
      <c r="D16" s="55"/>
      <c r="E16">
        <v>10</v>
      </c>
      <c r="F16" t="s">
        <v>97</v>
      </c>
      <c r="G16" s="55"/>
      <c r="P16" s="56">
        <f>P15</f>
        <v>48.5</v>
      </c>
      <c r="Q16" s="56">
        <f>C16</f>
        <v>48.5</v>
      </c>
    </row>
    <row r="17" spans="1:22">
      <c r="A17" t="s">
        <v>85</v>
      </c>
      <c r="B17" t="s">
        <v>66</v>
      </c>
      <c r="C17" s="56">
        <f t="shared" si="0"/>
        <v>44.5</v>
      </c>
      <c r="D17" s="55">
        <v>4</v>
      </c>
      <c r="E17">
        <v>10</v>
      </c>
      <c r="G17" s="55"/>
      <c r="Q17" s="56">
        <f>Q16</f>
        <v>48.5</v>
      </c>
      <c r="R17" s="56">
        <f>C17</f>
        <v>44.5</v>
      </c>
    </row>
    <row r="18" spans="1:22">
      <c r="A18" t="s">
        <v>85</v>
      </c>
      <c r="B18" t="s">
        <v>67</v>
      </c>
      <c r="C18" s="56">
        <f t="shared" si="0"/>
        <v>40.5</v>
      </c>
      <c r="D18" s="55">
        <v>4</v>
      </c>
      <c r="E18">
        <v>10</v>
      </c>
      <c r="G18" s="55"/>
      <c r="R18" s="56">
        <f>R17</f>
        <v>44.5</v>
      </c>
      <c r="S18" s="56">
        <f>C18</f>
        <v>40.5</v>
      </c>
    </row>
    <row r="19" spans="1:22">
      <c r="A19" t="s">
        <v>85</v>
      </c>
      <c r="B19" s="61" t="s">
        <v>96</v>
      </c>
      <c r="C19" s="56">
        <f t="shared" si="0"/>
        <v>36.5</v>
      </c>
      <c r="D19" s="55">
        <f>0.8*5</f>
        <v>4</v>
      </c>
      <c r="E19">
        <v>10</v>
      </c>
      <c r="G19" s="55"/>
      <c r="S19" s="56">
        <f>S18</f>
        <v>40.5</v>
      </c>
      <c r="T19" s="56">
        <f>C19</f>
        <v>36.5</v>
      </c>
    </row>
    <row r="20" spans="1:22">
      <c r="A20" t="s">
        <v>86</v>
      </c>
      <c r="B20" s="61" t="s">
        <v>84</v>
      </c>
      <c r="C20" s="56">
        <f t="shared" si="0"/>
        <v>32.4</v>
      </c>
      <c r="D20" s="55">
        <v>4.0999999999999996</v>
      </c>
      <c r="E20">
        <v>10</v>
      </c>
      <c r="F20" s="61" t="s">
        <v>98</v>
      </c>
      <c r="G20" s="55"/>
      <c r="T20" s="56">
        <f>T19</f>
        <v>36.5</v>
      </c>
      <c r="U20" s="56">
        <f>C20</f>
        <v>32.4</v>
      </c>
    </row>
    <row r="21" spans="1:22">
      <c r="B21" t="s">
        <v>51</v>
      </c>
      <c r="C21" s="56"/>
      <c r="D21" s="55">
        <f>C20</f>
        <v>32.4</v>
      </c>
      <c r="E21">
        <v>10</v>
      </c>
      <c r="G21" s="55"/>
      <c r="U21" s="56">
        <f>U20</f>
        <v>32.4</v>
      </c>
      <c r="V21" s="56">
        <f>C21</f>
        <v>0</v>
      </c>
    </row>
    <row r="22" spans="1:22">
      <c r="C22" s="57"/>
      <c r="D22" s="51"/>
      <c r="V22" s="56">
        <f>V21</f>
        <v>0</v>
      </c>
    </row>
    <row r="26" spans="1:22" ht="15.75" thickBot="1"/>
    <row r="27" spans="1:22">
      <c r="B27" s="1"/>
      <c r="C27" s="15"/>
      <c r="D27" s="2" t="s">
        <v>31</v>
      </c>
      <c r="E27" s="2" t="s">
        <v>32</v>
      </c>
    </row>
    <row r="28" spans="1:22">
      <c r="B28" s="4"/>
      <c r="C28" s="13" t="s">
        <v>8</v>
      </c>
      <c r="D28" s="43">
        <v>1</v>
      </c>
      <c r="E28" s="43">
        <v>1</v>
      </c>
    </row>
    <row r="29" spans="1:22" ht="30">
      <c r="B29" s="4"/>
      <c r="C29" s="13" t="s">
        <v>40</v>
      </c>
      <c r="D29" s="43"/>
      <c r="E29" s="43">
        <v>2.1499999999999998E-2</v>
      </c>
    </row>
    <row r="30" spans="1:22" ht="30">
      <c r="B30" s="4"/>
      <c r="C30" s="13" t="s">
        <v>4</v>
      </c>
      <c r="D30" s="5"/>
      <c r="E30" s="43">
        <v>2.1499999999999998E-2</v>
      </c>
    </row>
    <row r="31" spans="1:22" ht="45.75" thickBot="1">
      <c r="B31" s="4"/>
      <c r="C31" s="13" t="s">
        <v>41</v>
      </c>
      <c r="D31" s="5"/>
      <c r="E31" s="43">
        <v>1.3999999999999999E-2</v>
      </c>
    </row>
    <row r="32" spans="1:22" ht="30">
      <c r="B32" s="1" t="s">
        <v>42</v>
      </c>
      <c r="C32" s="15" t="s">
        <v>40</v>
      </c>
      <c r="D32" s="2"/>
      <c r="E32" s="2"/>
    </row>
    <row r="33" spans="2:5" ht="30">
      <c r="B33" s="4"/>
      <c r="C33" s="13" t="s">
        <v>4</v>
      </c>
      <c r="D33" s="5"/>
      <c r="E33" s="5"/>
    </row>
    <row r="34" spans="2:5" ht="45">
      <c r="B34" s="4"/>
      <c r="C34" s="13" t="s">
        <v>41</v>
      </c>
      <c r="D34" s="5"/>
      <c r="E34" s="5"/>
    </row>
    <row r="35" spans="2:5" ht="60">
      <c r="B35" s="4"/>
      <c r="C35" s="13" t="s">
        <v>45</v>
      </c>
      <c r="D35" s="43">
        <v>0.01</v>
      </c>
      <c r="E35" s="5"/>
    </row>
    <row r="36" spans="2:5" ht="75.75" thickBot="1">
      <c r="B36" s="6"/>
      <c r="C36" s="46" t="s">
        <v>43</v>
      </c>
      <c r="D36" s="7"/>
      <c r="E36" s="47">
        <v>0.02</v>
      </c>
    </row>
  </sheetData>
  <autoFilter ref="A4:R22"/>
  <phoneticPr fontId="5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B13:R64"/>
  <sheetViews>
    <sheetView tabSelected="1" workbookViewId="0">
      <selection activeCell="F32" sqref="F32:N39"/>
    </sheetView>
  </sheetViews>
  <sheetFormatPr defaultRowHeight="15"/>
  <cols>
    <col min="2" max="2" width="15.85546875" customWidth="1"/>
    <col min="3" max="3" width="35.42578125" customWidth="1"/>
    <col min="4" max="4" width="10.7109375" customWidth="1"/>
    <col min="15" max="15" width="12.28515625" customWidth="1"/>
    <col min="16" max="16" width="12.140625" customWidth="1"/>
  </cols>
  <sheetData>
    <row r="13" spans="2:5">
      <c r="B13" s="66"/>
      <c r="C13" s="66"/>
      <c r="D13" s="66"/>
      <c r="E13" s="66"/>
    </row>
    <row r="14" spans="2:5">
      <c r="B14" s="66"/>
      <c r="C14" s="66"/>
      <c r="D14" s="66"/>
      <c r="E14" s="66"/>
    </row>
    <row r="15" spans="2:5">
      <c r="B15" s="66"/>
      <c r="C15" s="66"/>
      <c r="D15" s="66"/>
      <c r="E15" s="66"/>
    </row>
    <row r="16" spans="2:5">
      <c r="B16" s="66"/>
      <c r="C16" s="66"/>
      <c r="D16" s="66"/>
      <c r="E16" s="66"/>
    </row>
    <row r="17" spans="2:14">
      <c r="B17" s="66"/>
      <c r="C17" s="66"/>
      <c r="D17" s="66"/>
      <c r="E17" s="66"/>
    </row>
    <row r="18" spans="2:14">
      <c r="B18" s="66"/>
      <c r="C18" s="66"/>
      <c r="D18" s="66"/>
      <c r="E18" s="66"/>
    </row>
    <row r="19" spans="2:14">
      <c r="B19" s="66"/>
      <c r="C19" s="66"/>
      <c r="D19" s="66"/>
      <c r="E19" s="66"/>
    </row>
    <row r="20" spans="2:14">
      <c r="B20" s="66"/>
      <c r="C20" s="66"/>
      <c r="D20" s="66"/>
      <c r="E20" s="66"/>
    </row>
    <row r="21" spans="2:14">
      <c r="B21" s="66"/>
      <c r="C21" s="66"/>
      <c r="D21" s="66"/>
      <c r="E21" s="66"/>
    </row>
    <row r="22" spans="2:14">
      <c r="B22" s="66"/>
      <c r="C22" s="66"/>
      <c r="D22" s="66"/>
      <c r="E22" s="66"/>
    </row>
    <row r="23" spans="2:14">
      <c r="B23" s="66"/>
      <c r="C23" s="66"/>
      <c r="D23" s="66"/>
      <c r="E23" s="66"/>
    </row>
    <row r="24" spans="2:14">
      <c r="B24" s="66"/>
      <c r="C24" s="66"/>
      <c r="D24" s="66"/>
      <c r="E24" s="66"/>
    </row>
    <row r="25" spans="2:14">
      <c r="B25" s="66"/>
      <c r="C25" s="66"/>
      <c r="D25" s="66"/>
      <c r="E25" s="66"/>
    </row>
    <row r="26" spans="2:14">
      <c r="B26" s="66"/>
      <c r="C26" s="66"/>
      <c r="D26" s="66"/>
      <c r="E26" s="66"/>
    </row>
    <row r="27" spans="2:14">
      <c r="B27" s="66"/>
      <c r="C27" s="66"/>
      <c r="D27" s="66"/>
      <c r="E27" s="66"/>
    </row>
    <row r="28" spans="2:14">
      <c r="B28" s="66"/>
      <c r="C28" s="66"/>
      <c r="D28" s="66"/>
      <c r="E28" s="66"/>
    </row>
    <row r="29" spans="2:14">
      <c r="B29" s="66"/>
      <c r="C29" s="66"/>
      <c r="D29" s="66"/>
      <c r="E29" s="66"/>
    </row>
    <row r="30" spans="2:14">
      <c r="B30" s="66"/>
      <c r="C30" s="66"/>
      <c r="D30" s="66"/>
      <c r="E30" s="66"/>
    </row>
    <row r="31" spans="2:14" ht="15.75" thickBot="1">
      <c r="B31" s="66"/>
      <c r="C31" s="66"/>
      <c r="D31" s="66"/>
      <c r="E31" s="66"/>
    </row>
    <row r="32" spans="2:14">
      <c r="B32" s="66"/>
      <c r="C32" s="66"/>
      <c r="D32" s="66"/>
      <c r="E32" s="66"/>
      <c r="F32" s="126" t="s">
        <v>127</v>
      </c>
      <c r="G32" s="127"/>
      <c r="H32" s="127"/>
      <c r="I32" s="127"/>
      <c r="J32" s="127"/>
      <c r="K32" s="127"/>
      <c r="L32" s="127"/>
      <c r="M32" s="127"/>
      <c r="N32" s="128"/>
    </row>
    <row r="33" spans="2:18">
      <c r="B33" s="66"/>
      <c r="C33" s="66"/>
      <c r="D33" s="66"/>
      <c r="E33" s="66"/>
      <c r="F33" s="129"/>
      <c r="G33" s="130"/>
      <c r="H33" s="130"/>
      <c r="I33" s="130"/>
      <c r="J33" s="130"/>
      <c r="K33" s="130"/>
      <c r="L33" s="130"/>
      <c r="M33" s="130"/>
      <c r="N33" s="131"/>
    </row>
    <row r="34" spans="2:18" ht="8.25" customHeight="1">
      <c r="B34" s="66"/>
      <c r="C34" s="66"/>
      <c r="D34" s="66"/>
      <c r="E34" s="66"/>
      <c r="F34" s="129"/>
      <c r="G34" s="130"/>
      <c r="H34" s="130"/>
      <c r="I34" s="130"/>
      <c r="J34" s="130"/>
      <c r="K34" s="130"/>
      <c r="L34" s="130"/>
      <c r="M34" s="130"/>
      <c r="N34" s="131"/>
    </row>
    <row r="35" spans="2:18" ht="15" customHeight="1">
      <c r="F35" s="129"/>
      <c r="G35" s="130"/>
      <c r="H35" s="130"/>
      <c r="I35" s="130"/>
      <c r="J35" s="130"/>
      <c r="K35" s="130"/>
      <c r="L35" s="130"/>
      <c r="M35" s="130"/>
      <c r="N35" s="131"/>
    </row>
    <row r="36" spans="2:18">
      <c r="F36" s="129"/>
      <c r="G36" s="130"/>
      <c r="H36" s="130"/>
      <c r="I36" s="130"/>
      <c r="J36" s="130"/>
      <c r="K36" s="130"/>
      <c r="L36" s="130"/>
      <c r="M36" s="130"/>
      <c r="N36" s="131"/>
    </row>
    <row r="37" spans="2:18">
      <c r="F37" s="129"/>
      <c r="G37" s="130"/>
      <c r="H37" s="130"/>
      <c r="I37" s="130"/>
      <c r="J37" s="130"/>
      <c r="K37" s="130"/>
      <c r="L37" s="130"/>
      <c r="M37" s="130"/>
      <c r="N37" s="131"/>
    </row>
    <row r="38" spans="2:18">
      <c r="F38" s="129"/>
      <c r="G38" s="130"/>
      <c r="H38" s="130"/>
      <c r="I38" s="130"/>
      <c r="J38" s="130"/>
      <c r="K38" s="130"/>
      <c r="L38" s="130"/>
      <c r="M38" s="130"/>
      <c r="N38" s="131"/>
    </row>
    <row r="39" spans="2:18" ht="15.75" thickBot="1">
      <c r="F39" s="132"/>
      <c r="G39" s="133"/>
      <c r="H39" s="133"/>
      <c r="I39" s="133"/>
      <c r="J39" s="133"/>
      <c r="K39" s="133"/>
      <c r="L39" s="133"/>
      <c r="M39" s="133"/>
      <c r="N39" s="134"/>
    </row>
    <row r="40" spans="2:18" ht="12" customHeight="1" thickBot="1">
      <c r="D40" t="s">
        <v>125</v>
      </c>
    </row>
    <row r="41" spans="2:18">
      <c r="B41" t="s">
        <v>99</v>
      </c>
      <c r="C41" s="68"/>
      <c r="D41" s="69" t="str">
        <f>'Visualize Product Sales - Data'!N5</f>
        <v>Jan</v>
      </c>
      <c r="E41" s="69" t="str">
        <f>'Visualize Product Sales - Data'!O5</f>
        <v>Feb</v>
      </c>
      <c r="F41" s="69" t="str">
        <f>'Visualize Product Sales - Data'!P5</f>
        <v>Mar</v>
      </c>
      <c r="G41" s="69" t="str">
        <f>'Visualize Product Sales - Data'!Q5</f>
        <v>Apr</v>
      </c>
      <c r="H41" s="69" t="str">
        <f>'Visualize Product Sales - Data'!R5</f>
        <v>May</v>
      </c>
      <c r="I41" s="69" t="s">
        <v>124</v>
      </c>
    </row>
    <row r="42" spans="2:18">
      <c r="B42" s="121" t="b">
        <v>0</v>
      </c>
      <c r="C42" s="70" t="e">
        <f>IF($B42,'Visualize Product Sales - Data'!B6,NA())</f>
        <v>#N/A</v>
      </c>
      <c r="D42" s="67" t="e">
        <f>IF($B$42,'Visualize Product Sales - Data'!N6,NA())</f>
        <v>#N/A</v>
      </c>
      <c r="E42" s="67" t="e">
        <f>IF($B$42,'Visualize Product Sales - Data'!O6,NA())</f>
        <v>#N/A</v>
      </c>
      <c r="F42" s="67" t="e">
        <f>IF($B$42,'Visualize Product Sales - Data'!P6,NA())</f>
        <v>#N/A</v>
      </c>
      <c r="G42" s="67" t="e">
        <f>IF($B$42,'Visualize Product Sales - Data'!Q6,NA())</f>
        <v>#N/A</v>
      </c>
      <c r="H42" s="67" t="e">
        <f>IF($B$42,'Visualize Product Sales - Data'!R6,NA())</f>
        <v>#N/A</v>
      </c>
      <c r="I42" s="67" t="e">
        <f>IF($B$42,'Visualize Product Sales - Data'!S6,NA())</f>
        <v>#N/A</v>
      </c>
      <c r="Q42" s="64"/>
    </row>
    <row r="43" spans="2:18">
      <c r="B43" s="121" t="b">
        <f>B42</f>
        <v>0</v>
      </c>
      <c r="C43" s="70" t="e">
        <f>IF($B43,'Visualize Product Sales - Data'!B7,NA())</f>
        <v>#N/A</v>
      </c>
      <c r="D43" s="67" t="e">
        <f>IF($B$43,'Visualize Product Sales - Data'!N7,NA())</f>
        <v>#N/A</v>
      </c>
      <c r="E43" s="67" t="e">
        <f>IF($B$43,'Visualize Product Sales - Data'!O7,NA())</f>
        <v>#N/A</v>
      </c>
      <c r="F43" s="67" t="e">
        <f>IF($B$43,'Visualize Product Sales - Data'!P7,NA())</f>
        <v>#N/A</v>
      </c>
      <c r="G43" s="67" t="e">
        <f>IF($B$43,'Visualize Product Sales - Data'!Q7,NA())</f>
        <v>#N/A</v>
      </c>
      <c r="H43" s="67" t="e">
        <f>IF($B$43,'Visualize Product Sales - Data'!R7,NA())</f>
        <v>#N/A</v>
      </c>
      <c r="I43" s="67" t="e">
        <f>IF($B$43,'Visualize Product Sales - Data'!S7,NA())</f>
        <v>#N/A</v>
      </c>
      <c r="R43" s="64"/>
    </row>
    <row r="44" spans="2:18">
      <c r="B44" s="122" t="b">
        <v>1</v>
      </c>
      <c r="C44" s="109" t="str">
        <f>IF($B44,'Visualize Product Sales - Data'!B8,NA())</f>
        <v>Subtotal Downloads</v>
      </c>
      <c r="D44" s="110">
        <f>IF($B$44,'Visualize Product Sales - Data'!N8,NA())</f>
        <v>1233</v>
      </c>
      <c r="E44" s="110">
        <f>IF($B$44,'Visualize Product Sales - Data'!O8,NA())</f>
        <v>1371</v>
      </c>
      <c r="F44" s="110">
        <f>IF($B$44,'Visualize Product Sales - Data'!P8,NA())</f>
        <v>1878</v>
      </c>
      <c r="G44" s="110">
        <f>IF($B$44,'Visualize Product Sales - Data'!Q8,NA())</f>
        <v>2257.6</v>
      </c>
      <c r="H44" s="110">
        <f>IF($B$44,'Visualize Product Sales - Data'!R8,NA())</f>
        <v>1278</v>
      </c>
      <c r="I44" s="110">
        <f>IF($B$44,'Visualize Product Sales - Data'!S8,NA())</f>
        <v>6739.6</v>
      </c>
      <c r="Q44" s="64"/>
    </row>
    <row r="45" spans="2:18">
      <c r="B45" s="123" t="b">
        <v>0</v>
      </c>
      <c r="C45" s="70" t="e">
        <f>IF($B45,'Visualize Product Sales - Data'!B9,NA())</f>
        <v>#N/A</v>
      </c>
      <c r="D45" s="67" t="e">
        <f>IF($B$45,'Visualize Product Sales - Data'!N9,NA())</f>
        <v>#N/A</v>
      </c>
      <c r="E45" s="67" t="e">
        <f>IF($B$45,'Visualize Product Sales - Data'!O9,NA())</f>
        <v>#N/A</v>
      </c>
      <c r="F45" s="67" t="e">
        <f>IF($B$45,'Visualize Product Sales - Data'!P9,NA())</f>
        <v>#N/A</v>
      </c>
      <c r="G45" s="67" t="e">
        <f>IF($B$45,'Visualize Product Sales - Data'!Q9,NA())</f>
        <v>#N/A</v>
      </c>
      <c r="H45" s="67" t="e">
        <f>IF($B$45,'Visualize Product Sales - Data'!R9,NA())</f>
        <v>#N/A</v>
      </c>
      <c r="I45" s="67" t="e">
        <f>IF($B$45,'Visualize Product Sales - Data'!S9,NA())</f>
        <v>#N/A</v>
      </c>
      <c r="R45" s="64"/>
    </row>
    <row r="46" spans="2:18">
      <c r="B46" s="123" t="b">
        <f>B45</f>
        <v>0</v>
      </c>
      <c r="C46" s="70" t="e">
        <f>IF($B46,'Visualize Product Sales - Data'!B10,NA())</f>
        <v>#N/A</v>
      </c>
      <c r="D46" s="67" t="e">
        <f>IF($B$46,'Visualize Product Sales - Data'!N10,NA())</f>
        <v>#N/A</v>
      </c>
      <c r="E46" s="67" t="e">
        <f>IF($B$46,'Visualize Product Sales - Data'!O10,NA())</f>
        <v>#N/A</v>
      </c>
      <c r="F46" s="67" t="e">
        <f>IF($B$46,'Visualize Product Sales - Data'!P10,NA())</f>
        <v>#N/A</v>
      </c>
      <c r="G46" s="67" t="e">
        <f>IF($B$46,'Visualize Product Sales - Data'!Q10,NA())</f>
        <v>#N/A</v>
      </c>
      <c r="H46" s="67" t="e">
        <f>IF($B$46,'Visualize Product Sales - Data'!R10,NA())</f>
        <v>#N/A</v>
      </c>
      <c r="I46" s="67" t="e">
        <f>IF($B$46,'Visualize Product Sales - Data'!S10,NA())</f>
        <v>#N/A</v>
      </c>
      <c r="Q46" s="64"/>
    </row>
    <row r="47" spans="2:18">
      <c r="B47" s="123" t="b">
        <f>B46</f>
        <v>0</v>
      </c>
      <c r="C47" s="70" t="e">
        <f>IF($B47,'Visualize Product Sales - Data'!B11,NA())</f>
        <v>#N/A</v>
      </c>
      <c r="D47" s="67" t="e">
        <f>IF($B$47,'Visualize Product Sales - Data'!N11,NA())</f>
        <v>#N/A</v>
      </c>
      <c r="E47" s="67" t="e">
        <f>IF($B$47,'Visualize Product Sales - Data'!O11,NA())</f>
        <v>#N/A</v>
      </c>
      <c r="F47" s="67" t="e">
        <f>IF($B$47,'Visualize Product Sales - Data'!P11,NA())</f>
        <v>#N/A</v>
      </c>
      <c r="G47" s="67" t="e">
        <f>IF($B$47,'Visualize Product Sales - Data'!Q11,NA())</f>
        <v>#N/A</v>
      </c>
      <c r="H47" s="67" t="e">
        <f>IF($B$47,'Visualize Product Sales - Data'!R11,NA())</f>
        <v>#N/A</v>
      </c>
      <c r="I47" s="67" t="e">
        <f>IF($B$47,'Visualize Product Sales - Data'!S11,NA())</f>
        <v>#N/A</v>
      </c>
      <c r="R47" s="64"/>
    </row>
    <row r="48" spans="2:18">
      <c r="B48" s="122" t="b">
        <f>B44</f>
        <v>1</v>
      </c>
      <c r="C48" s="109" t="str">
        <f>IF($B48,'Visualize Product Sales - Data'!B12,NA())</f>
        <v>Subtotal Memberships</v>
      </c>
      <c r="D48" s="110">
        <f>IF($B$48,'Visualize Product Sales - Data'!N12,NA())</f>
        <v>25898.849999999995</v>
      </c>
      <c r="E48" s="110">
        <f>IF($B$48,'Visualize Product Sales - Data'!O12,NA())</f>
        <v>10699.7</v>
      </c>
      <c r="F48" s="110">
        <f>IF($B$48,'Visualize Product Sales - Data'!P12,NA())</f>
        <v>11093.74</v>
      </c>
      <c r="G48" s="110">
        <f>IF($B$48,'Visualize Product Sales - Data'!Q12,NA())</f>
        <v>7224.9</v>
      </c>
      <c r="H48" s="110">
        <f>IF($B$48,'Visualize Product Sales - Data'!R12,NA())</f>
        <v>7890.5</v>
      </c>
      <c r="I48" s="110">
        <f>IF($B$48,'Visualize Product Sales - Data'!S12,NA())</f>
        <v>54917.19</v>
      </c>
      <c r="Q48" s="64"/>
    </row>
    <row r="49" spans="2:18">
      <c r="B49" s="124" t="b">
        <v>0</v>
      </c>
      <c r="C49" s="70" t="e">
        <f>IF($B49,'Visualize Product Sales - Data'!B13,NA())</f>
        <v>#N/A</v>
      </c>
      <c r="D49" s="67" t="e">
        <f>IF($B$49,'Visualize Product Sales - Data'!N13,NA())</f>
        <v>#N/A</v>
      </c>
      <c r="E49" s="67" t="e">
        <f>IF($B$49,'Visualize Product Sales - Data'!O13,NA())</f>
        <v>#N/A</v>
      </c>
      <c r="F49" s="67" t="e">
        <f>IF($B$49,'Visualize Product Sales - Data'!P13,NA())</f>
        <v>#N/A</v>
      </c>
      <c r="G49" s="67" t="e">
        <f>IF($B$49,'Visualize Product Sales - Data'!Q13,NA())</f>
        <v>#N/A</v>
      </c>
      <c r="H49" s="67" t="e">
        <f>IF($B$49,'Visualize Product Sales - Data'!R13,NA())</f>
        <v>#N/A</v>
      </c>
      <c r="I49" s="67" t="e">
        <f>IF($B$49,'Visualize Product Sales - Data'!S13,NA())</f>
        <v>#N/A</v>
      </c>
      <c r="R49" s="64"/>
    </row>
    <row r="50" spans="2:18">
      <c r="B50" s="124" t="b">
        <f>B49</f>
        <v>0</v>
      </c>
      <c r="C50" s="70" t="e">
        <f>IF($B50,'Visualize Product Sales - Data'!B14,NA())</f>
        <v>#N/A</v>
      </c>
      <c r="D50" s="67" t="e">
        <f>IF($B$50,'Visualize Product Sales - Data'!N14,NA())</f>
        <v>#N/A</v>
      </c>
      <c r="E50" s="67" t="e">
        <f>IF($B$50,'Visualize Product Sales - Data'!O14,NA())</f>
        <v>#N/A</v>
      </c>
      <c r="F50" s="67" t="e">
        <f>IF($B$50,'Visualize Product Sales - Data'!P14,NA())</f>
        <v>#N/A</v>
      </c>
      <c r="G50" s="67" t="e">
        <f>IF($B$50,'Visualize Product Sales - Data'!Q14,NA())</f>
        <v>#N/A</v>
      </c>
      <c r="H50" s="67" t="e">
        <f>IF($B$50,'Visualize Product Sales - Data'!R14,NA())</f>
        <v>#N/A</v>
      </c>
      <c r="I50" s="67" t="e">
        <f>IF($B$50,'Visualize Product Sales - Data'!S14,NA())</f>
        <v>#N/A</v>
      </c>
      <c r="Q50" s="64"/>
    </row>
    <row r="51" spans="2:18">
      <c r="B51" s="124" t="b">
        <f>B50</f>
        <v>0</v>
      </c>
      <c r="C51" s="70" t="e">
        <f>IF($B51,'Visualize Product Sales - Data'!B15,NA())</f>
        <v>#N/A</v>
      </c>
      <c r="D51" s="67" t="e">
        <f>IF($B$51,'Visualize Product Sales - Data'!N15,NA())</f>
        <v>#N/A</v>
      </c>
      <c r="E51" s="67" t="e">
        <f>IF($B$51,'Visualize Product Sales - Data'!O15,NA())</f>
        <v>#N/A</v>
      </c>
      <c r="F51" s="67" t="e">
        <f>IF($B$51,'Visualize Product Sales - Data'!P15,NA())</f>
        <v>#N/A</v>
      </c>
      <c r="G51" s="67" t="e">
        <f>IF($B$51,'Visualize Product Sales - Data'!Q15,NA())</f>
        <v>#N/A</v>
      </c>
      <c r="H51" s="67" t="e">
        <f>IF($B$51,'Visualize Product Sales - Data'!R15,NA())</f>
        <v>#N/A</v>
      </c>
      <c r="I51" s="67" t="e">
        <f>IF($B$51,'Visualize Product Sales - Data'!S15,NA())</f>
        <v>#N/A</v>
      </c>
    </row>
    <row r="52" spans="2:18" ht="15.75" thickBot="1">
      <c r="B52" s="122" t="b">
        <f>B44</f>
        <v>1</v>
      </c>
      <c r="C52" s="109" t="str">
        <f>IF($B52,'Visualize Product Sales - Data'!B16,NA())</f>
        <v>Subtotal PM Templates</v>
      </c>
      <c r="D52" s="110">
        <f>IF($B$52,'Visualize Product Sales - Data'!N16,NA())</f>
        <v>3480</v>
      </c>
      <c r="E52" s="110">
        <f>IF($B$52,'Visualize Product Sales - Data'!O16,NA())</f>
        <v>4441.47</v>
      </c>
      <c r="F52" s="110">
        <f>IF($B$52,'Visualize Product Sales - Data'!P16,NA())</f>
        <v>3886.21</v>
      </c>
      <c r="G52" s="110">
        <f>IF($B$52,'Visualize Product Sales - Data'!Q16,NA())</f>
        <v>4350</v>
      </c>
      <c r="H52" s="110">
        <f>IF($B$52,'Visualize Product Sales - Data'!R16,NA())</f>
        <v>4695</v>
      </c>
      <c r="I52" s="110">
        <f>IF($B$52,'Visualize Product Sales - Data'!S16,NA())</f>
        <v>16157.68</v>
      </c>
      <c r="Q52" s="71"/>
      <c r="R52" s="71"/>
    </row>
    <row r="53" spans="2:18">
      <c r="B53" s="68"/>
      <c r="C53" s="69" t="s">
        <v>126</v>
      </c>
      <c r="D53" s="69"/>
      <c r="E53" s="69"/>
      <c r="F53" s="69"/>
      <c r="G53" s="69"/>
      <c r="H53" s="69"/>
      <c r="I53" s="68"/>
      <c r="Q53" s="71"/>
      <c r="R53" s="71"/>
    </row>
    <row r="54" spans="2:18">
      <c r="C54" s="67" t="e">
        <f t="shared" ref="C54:C64" si="0">C42&amp;" MoM %"</f>
        <v>#N/A</v>
      </c>
      <c r="D54" s="108" t="e">
        <f>IF($B$42,'Visualize Product Sales - Data'!T6-1,NA())</f>
        <v>#N/A</v>
      </c>
      <c r="E54" s="108" t="e">
        <f>IF($B$42,'Visualize Product Sales - Data'!U6,NA())</f>
        <v>#N/A</v>
      </c>
      <c r="F54" s="108" t="e">
        <f>IF($B$42,'Visualize Product Sales - Data'!V6,NA())</f>
        <v>#N/A</v>
      </c>
      <c r="G54" s="108" t="e">
        <f>IF($B$42,'Visualize Product Sales - Data'!W6,NA())</f>
        <v>#N/A</v>
      </c>
      <c r="H54" s="108" t="e">
        <f>IF($B$42,'Visualize Product Sales - Data'!X6,NA())</f>
        <v>#N/A</v>
      </c>
      <c r="I54" s="108" t="e">
        <f>IF($B$42,'Visualize Product Sales - Data'!Y6,NA())</f>
        <v>#N/A</v>
      </c>
    </row>
    <row r="55" spans="2:18">
      <c r="C55" s="67" t="e">
        <f t="shared" si="0"/>
        <v>#N/A</v>
      </c>
      <c r="D55" s="108" t="e">
        <f>IF($B$43,'Visualize Product Sales - Data'!T7-1,NA())</f>
        <v>#N/A</v>
      </c>
      <c r="E55" s="108" t="e">
        <f>IF($B$43,'Visualize Product Sales - Data'!U7,NA())</f>
        <v>#N/A</v>
      </c>
      <c r="F55" s="108" t="e">
        <f>IF($B$43,'Visualize Product Sales - Data'!V7,NA())</f>
        <v>#N/A</v>
      </c>
      <c r="G55" s="108" t="e">
        <f>IF($B$43,'Visualize Product Sales - Data'!W7,NA())</f>
        <v>#N/A</v>
      </c>
      <c r="H55" s="108" t="e">
        <f>IF($B$43,'Visualize Product Sales - Data'!X7,NA())</f>
        <v>#N/A</v>
      </c>
      <c r="I55" s="108" t="e">
        <f>IF($B$43,'Visualize Product Sales - Data'!Y7,NA())</f>
        <v>#N/A</v>
      </c>
    </row>
    <row r="56" spans="2:18">
      <c r="C56" s="110" t="str">
        <f t="shared" si="0"/>
        <v>Subtotal Downloads MoM %</v>
      </c>
      <c r="D56" s="108">
        <f>IF($B$44,'Visualize Product Sales - Data'!T8-1,NA())</f>
        <v>0</v>
      </c>
      <c r="E56" s="108">
        <f>IF($B$44,'Visualize Product Sales - Data'!U8,NA())</f>
        <v>0.11192214111922141</v>
      </c>
      <c r="F56" s="108">
        <f>IF($B$44,'Visualize Product Sales - Data'!V8,NA())</f>
        <v>0.36980306345733044</v>
      </c>
      <c r="G56" s="108">
        <f>IF($B$44,'Visualize Product Sales - Data'!W8,NA())</f>
        <v>0.2021299254526091</v>
      </c>
      <c r="H56" s="108">
        <f>IF($B$44,'Visualize Product Sales - Data'!X8,NA())</f>
        <v>-0.43391211906449323</v>
      </c>
      <c r="I56" s="108" t="e">
        <f>IF($B$42,'Visualize Product Sales - Data'!Y8,NA())</f>
        <v>#N/A</v>
      </c>
    </row>
    <row r="57" spans="2:18">
      <c r="C57" s="67" t="e">
        <f t="shared" si="0"/>
        <v>#N/A</v>
      </c>
      <c r="D57" s="108" t="e">
        <f>IF($B$45,'Visualize Product Sales - Data'!T9-1,NA())</f>
        <v>#N/A</v>
      </c>
      <c r="E57" s="108" t="e">
        <f>IF($B$45,'Visualize Product Sales - Data'!U9,NA())</f>
        <v>#N/A</v>
      </c>
      <c r="F57" s="108" t="e">
        <f>IF($B$45,'Visualize Product Sales - Data'!V9,NA())</f>
        <v>#N/A</v>
      </c>
      <c r="G57" s="108" t="e">
        <f>IF($B$45,'Visualize Product Sales - Data'!W9,NA())</f>
        <v>#N/A</v>
      </c>
      <c r="H57" s="108" t="e">
        <f>IF($B$45,'Visualize Product Sales - Data'!X9,NA())</f>
        <v>#N/A</v>
      </c>
      <c r="I57" s="108" t="e">
        <f>IF($B$42,'Visualize Product Sales - Data'!Y9,NA())</f>
        <v>#N/A</v>
      </c>
    </row>
    <row r="58" spans="2:18">
      <c r="C58" s="67" t="e">
        <f t="shared" si="0"/>
        <v>#N/A</v>
      </c>
      <c r="D58" s="108" t="e">
        <f>IF($B$46,'Visualize Product Sales - Data'!T10-1,NA())</f>
        <v>#N/A</v>
      </c>
      <c r="E58" s="108" t="e">
        <f>IF($B$46,'Visualize Product Sales - Data'!U10,NA())</f>
        <v>#N/A</v>
      </c>
      <c r="F58" s="108" t="e">
        <f>IF($B$46,'Visualize Product Sales - Data'!V10,NA())</f>
        <v>#N/A</v>
      </c>
      <c r="G58" s="108" t="e">
        <f>IF($B$46,'Visualize Product Sales - Data'!W10,NA())</f>
        <v>#N/A</v>
      </c>
      <c r="H58" s="108" t="e">
        <f>IF($B$46,'Visualize Product Sales - Data'!X10,NA())</f>
        <v>#N/A</v>
      </c>
      <c r="I58" s="108" t="e">
        <f>IF($B$42,'Visualize Product Sales - Data'!Y10,NA())</f>
        <v>#N/A</v>
      </c>
    </row>
    <row r="59" spans="2:18">
      <c r="C59" s="67" t="e">
        <f t="shared" si="0"/>
        <v>#N/A</v>
      </c>
      <c r="D59" s="108" t="e">
        <f>IF($B$47,'Visualize Product Sales - Data'!T11-1,NA())</f>
        <v>#N/A</v>
      </c>
      <c r="E59" s="108" t="e">
        <f>IF($B$47,'Visualize Product Sales - Data'!U11,NA())</f>
        <v>#N/A</v>
      </c>
      <c r="F59" s="108" t="e">
        <f>IF($B$47,'Visualize Product Sales - Data'!V11,NA())</f>
        <v>#N/A</v>
      </c>
      <c r="G59" s="108" t="e">
        <f>IF($B$47,'Visualize Product Sales - Data'!W11,NA())</f>
        <v>#N/A</v>
      </c>
      <c r="H59" s="108" t="e">
        <f>IF($B$47,'Visualize Product Sales - Data'!X11,NA())</f>
        <v>#N/A</v>
      </c>
      <c r="I59" s="108" t="e">
        <f>IF($B$42,'Visualize Product Sales - Data'!Y11,NA())</f>
        <v>#N/A</v>
      </c>
    </row>
    <row r="60" spans="2:18">
      <c r="C60" s="110" t="str">
        <f t="shared" si="0"/>
        <v>Subtotal Memberships MoM %</v>
      </c>
      <c r="D60" s="108">
        <f>IF($B$48,'Visualize Product Sales - Data'!T12-1,NA())</f>
        <v>0</v>
      </c>
      <c r="E60" s="108">
        <f>IF($B$48,'Visualize Product Sales - Data'!U12,NA())</f>
        <v>-0.58686582608880311</v>
      </c>
      <c r="F60" s="108">
        <f>IF($B$48,'Visualize Product Sales - Data'!V12,NA())</f>
        <v>3.6827200762638117E-2</v>
      </c>
      <c r="G60" s="108">
        <f>IF($B$48,'Visualize Product Sales - Data'!W12,NA())</f>
        <v>-0.34874082140017704</v>
      </c>
      <c r="H60" s="108">
        <f>IF($B$48,'Visualize Product Sales - Data'!X12,NA())</f>
        <v>9.2125842572215594E-2</v>
      </c>
      <c r="I60" s="108" t="e">
        <f>IF($B$42,'Visualize Product Sales - Data'!Y12,NA())</f>
        <v>#N/A</v>
      </c>
    </row>
    <row r="61" spans="2:18">
      <c r="C61" s="67" t="e">
        <f t="shared" si="0"/>
        <v>#N/A</v>
      </c>
      <c r="D61" s="108" t="e">
        <f>IF($B$49,'Visualize Product Sales - Data'!T13-1,NA())</f>
        <v>#N/A</v>
      </c>
      <c r="E61" s="108" t="e">
        <f>IF($B$49,'Visualize Product Sales - Data'!U13,NA())</f>
        <v>#N/A</v>
      </c>
      <c r="F61" s="108" t="e">
        <f>IF($B$49,'Visualize Product Sales - Data'!V13,NA())</f>
        <v>#N/A</v>
      </c>
      <c r="G61" s="108" t="e">
        <f>IF($B$49,'Visualize Product Sales - Data'!W13,NA())</f>
        <v>#N/A</v>
      </c>
      <c r="H61" s="108" t="e">
        <f>IF($B$49,'Visualize Product Sales - Data'!X13,NA())</f>
        <v>#N/A</v>
      </c>
      <c r="I61" s="108" t="e">
        <f>IF($B$42,'Visualize Product Sales - Data'!Y13,NA())</f>
        <v>#N/A</v>
      </c>
    </row>
    <row r="62" spans="2:18">
      <c r="C62" s="67" t="e">
        <f t="shared" si="0"/>
        <v>#N/A</v>
      </c>
      <c r="D62" s="108" t="e">
        <f>IF($B$50,'Visualize Product Sales - Data'!T14-1,NA())</f>
        <v>#N/A</v>
      </c>
      <c r="E62" s="108" t="e">
        <f>IF($B$50,'Visualize Product Sales - Data'!U14,NA())</f>
        <v>#N/A</v>
      </c>
      <c r="F62" s="108" t="e">
        <f>IF($B$50,'Visualize Product Sales - Data'!V14,NA())</f>
        <v>#N/A</v>
      </c>
      <c r="G62" s="108" t="e">
        <f>IF($B$50,'Visualize Product Sales - Data'!W14,NA())</f>
        <v>#N/A</v>
      </c>
      <c r="H62" s="108" t="e">
        <f>IF($B$50,'Visualize Product Sales - Data'!X14,NA())</f>
        <v>#N/A</v>
      </c>
      <c r="I62" s="108" t="e">
        <f>IF($B$42,'Visualize Product Sales - Data'!Y14,NA())</f>
        <v>#N/A</v>
      </c>
    </row>
    <row r="63" spans="2:18">
      <c r="C63" s="67" t="e">
        <f t="shared" si="0"/>
        <v>#N/A</v>
      </c>
      <c r="D63" s="108" t="e">
        <f>IF($B$51,'Visualize Product Sales - Data'!T15-1,NA())</f>
        <v>#N/A</v>
      </c>
      <c r="E63" s="108" t="e">
        <f>IF($B$51,'Visualize Product Sales - Data'!U15,NA())</f>
        <v>#N/A</v>
      </c>
      <c r="F63" s="108" t="e">
        <f>IF($B$51,'Visualize Product Sales - Data'!V15,NA())</f>
        <v>#N/A</v>
      </c>
      <c r="G63" s="108" t="e">
        <f>IF($B$51,'Visualize Product Sales - Data'!W15,NA())</f>
        <v>#N/A</v>
      </c>
      <c r="H63" s="108" t="e">
        <f>IF($B$51,'Visualize Product Sales - Data'!X15,NA())</f>
        <v>#N/A</v>
      </c>
      <c r="I63" s="108" t="e">
        <f>IF($B$42,'Visualize Product Sales - Data'!Y15,NA())</f>
        <v>#N/A</v>
      </c>
    </row>
    <row r="64" spans="2:18">
      <c r="C64" s="110" t="str">
        <f t="shared" si="0"/>
        <v>Subtotal PM Templates MoM %</v>
      </c>
      <c r="D64" s="108">
        <f>IF($B$52,'Visualize Product Sales - Data'!T16-1,NA())</f>
        <v>0</v>
      </c>
      <c r="E64" s="108">
        <f>IF($B$52,'Visualize Product Sales - Data'!U16,NA())</f>
        <v>0.27628448275862078</v>
      </c>
      <c r="F64" s="108">
        <f>IF($B$52,'Visualize Product Sales - Data'!V16,NA())</f>
        <v>-0.12501716773950972</v>
      </c>
      <c r="G64" s="108">
        <f>IF($B$52,'Visualize Product Sales - Data'!W16,NA())</f>
        <v>0.11934249564485706</v>
      </c>
      <c r="H64" s="108">
        <f>IF($B$52,'Visualize Product Sales - Data'!X16,NA())</f>
        <v>7.9310344827586213E-2</v>
      </c>
      <c r="I64" s="108" t="e">
        <f>IF($B$42,'Visualize Product Sales - Data'!Y16,NA())</f>
        <v>#N/A</v>
      </c>
    </row>
  </sheetData>
  <mergeCells count="1">
    <mergeCell ref="F32:N39"/>
  </mergeCells>
  <pageMargins left="0.7" right="0.7" top="0.75" bottom="0.75" header="0.3" footer="0.3"/>
  <pageSetup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B1:X17"/>
  <sheetViews>
    <sheetView showGridLines="0" zoomScaleNormal="100" workbookViewId="0">
      <selection activeCell="B38" sqref="B38"/>
    </sheetView>
  </sheetViews>
  <sheetFormatPr defaultRowHeight="15"/>
  <cols>
    <col min="1" max="1" width="2.140625" customWidth="1"/>
    <col min="2" max="2" width="46.85546875" customWidth="1"/>
    <col min="3" max="7" width="5.85546875" customWidth="1"/>
    <col min="8" max="8" width="7.7109375" customWidth="1"/>
    <col min="9" max="13" width="5.85546875" customWidth="1"/>
    <col min="257" max="257" width="2.140625" customWidth="1"/>
    <col min="258" max="258" width="46.85546875" customWidth="1"/>
    <col min="259" max="263" width="5.85546875" customWidth="1"/>
    <col min="264" max="264" width="7.7109375" customWidth="1"/>
    <col min="265" max="269" width="5.85546875" customWidth="1"/>
    <col min="513" max="513" width="2.140625" customWidth="1"/>
    <col min="514" max="514" width="46.85546875" customWidth="1"/>
    <col min="515" max="519" width="5.85546875" customWidth="1"/>
    <col min="520" max="520" width="7.7109375" customWidth="1"/>
    <col min="521" max="525" width="5.85546875" customWidth="1"/>
    <col min="769" max="769" width="2.140625" customWidth="1"/>
    <col min="770" max="770" width="46.85546875" customWidth="1"/>
    <col min="771" max="775" width="5.85546875" customWidth="1"/>
    <col min="776" max="776" width="7.7109375" customWidth="1"/>
    <col min="777" max="781" width="5.85546875" customWidth="1"/>
    <col min="1025" max="1025" width="2.140625" customWidth="1"/>
    <col min="1026" max="1026" width="46.85546875" customWidth="1"/>
    <col min="1027" max="1031" width="5.85546875" customWidth="1"/>
    <col min="1032" max="1032" width="7.7109375" customWidth="1"/>
    <col min="1033" max="1037" width="5.85546875" customWidth="1"/>
    <col min="1281" max="1281" width="2.140625" customWidth="1"/>
    <col min="1282" max="1282" width="46.85546875" customWidth="1"/>
    <col min="1283" max="1287" width="5.85546875" customWidth="1"/>
    <col min="1288" max="1288" width="7.7109375" customWidth="1"/>
    <col min="1289" max="1293" width="5.85546875" customWidth="1"/>
    <col min="1537" max="1537" width="2.140625" customWidth="1"/>
    <col min="1538" max="1538" width="46.85546875" customWidth="1"/>
    <col min="1539" max="1543" width="5.85546875" customWidth="1"/>
    <col min="1544" max="1544" width="7.7109375" customWidth="1"/>
    <col min="1545" max="1549" width="5.85546875" customWidth="1"/>
    <col min="1793" max="1793" width="2.140625" customWidth="1"/>
    <col min="1794" max="1794" width="46.85546875" customWidth="1"/>
    <col min="1795" max="1799" width="5.85546875" customWidth="1"/>
    <col min="1800" max="1800" width="7.7109375" customWidth="1"/>
    <col min="1801" max="1805" width="5.85546875" customWidth="1"/>
    <col min="2049" max="2049" width="2.140625" customWidth="1"/>
    <col min="2050" max="2050" width="46.85546875" customWidth="1"/>
    <col min="2051" max="2055" width="5.85546875" customWidth="1"/>
    <col min="2056" max="2056" width="7.7109375" customWidth="1"/>
    <col min="2057" max="2061" width="5.85546875" customWidth="1"/>
    <col min="2305" max="2305" width="2.140625" customWidth="1"/>
    <col min="2306" max="2306" width="46.85546875" customWidth="1"/>
    <col min="2307" max="2311" width="5.85546875" customWidth="1"/>
    <col min="2312" max="2312" width="7.7109375" customWidth="1"/>
    <col min="2313" max="2317" width="5.85546875" customWidth="1"/>
    <col min="2561" max="2561" width="2.140625" customWidth="1"/>
    <col min="2562" max="2562" width="46.85546875" customWidth="1"/>
    <col min="2563" max="2567" width="5.85546875" customWidth="1"/>
    <col min="2568" max="2568" width="7.7109375" customWidth="1"/>
    <col min="2569" max="2573" width="5.85546875" customWidth="1"/>
    <col min="2817" max="2817" width="2.140625" customWidth="1"/>
    <col min="2818" max="2818" width="46.85546875" customWidth="1"/>
    <col min="2819" max="2823" width="5.85546875" customWidth="1"/>
    <col min="2824" max="2824" width="7.7109375" customWidth="1"/>
    <col min="2825" max="2829" width="5.85546875" customWidth="1"/>
    <col min="3073" max="3073" width="2.140625" customWidth="1"/>
    <col min="3074" max="3074" width="46.85546875" customWidth="1"/>
    <col min="3075" max="3079" width="5.85546875" customWidth="1"/>
    <col min="3080" max="3080" width="7.7109375" customWidth="1"/>
    <col min="3081" max="3085" width="5.85546875" customWidth="1"/>
    <col min="3329" max="3329" width="2.140625" customWidth="1"/>
    <col min="3330" max="3330" width="46.85546875" customWidth="1"/>
    <col min="3331" max="3335" width="5.85546875" customWidth="1"/>
    <col min="3336" max="3336" width="7.7109375" customWidth="1"/>
    <col min="3337" max="3341" width="5.85546875" customWidth="1"/>
    <col min="3585" max="3585" width="2.140625" customWidth="1"/>
    <col min="3586" max="3586" width="46.85546875" customWidth="1"/>
    <col min="3587" max="3591" width="5.85546875" customWidth="1"/>
    <col min="3592" max="3592" width="7.7109375" customWidth="1"/>
    <col min="3593" max="3597" width="5.85546875" customWidth="1"/>
    <col min="3841" max="3841" width="2.140625" customWidth="1"/>
    <col min="3842" max="3842" width="46.85546875" customWidth="1"/>
    <col min="3843" max="3847" width="5.85546875" customWidth="1"/>
    <col min="3848" max="3848" width="7.7109375" customWidth="1"/>
    <col min="3849" max="3853" width="5.85546875" customWidth="1"/>
    <col min="4097" max="4097" width="2.140625" customWidth="1"/>
    <col min="4098" max="4098" width="46.85546875" customWidth="1"/>
    <col min="4099" max="4103" width="5.85546875" customWidth="1"/>
    <col min="4104" max="4104" width="7.7109375" customWidth="1"/>
    <col min="4105" max="4109" width="5.85546875" customWidth="1"/>
    <col min="4353" max="4353" width="2.140625" customWidth="1"/>
    <col min="4354" max="4354" width="46.85546875" customWidth="1"/>
    <col min="4355" max="4359" width="5.85546875" customWidth="1"/>
    <col min="4360" max="4360" width="7.7109375" customWidth="1"/>
    <col min="4361" max="4365" width="5.85546875" customWidth="1"/>
    <col min="4609" max="4609" width="2.140625" customWidth="1"/>
    <col min="4610" max="4610" width="46.85546875" customWidth="1"/>
    <col min="4611" max="4615" width="5.85546875" customWidth="1"/>
    <col min="4616" max="4616" width="7.7109375" customWidth="1"/>
    <col min="4617" max="4621" width="5.85546875" customWidth="1"/>
    <col min="4865" max="4865" width="2.140625" customWidth="1"/>
    <col min="4866" max="4866" width="46.85546875" customWidth="1"/>
    <col min="4867" max="4871" width="5.85546875" customWidth="1"/>
    <col min="4872" max="4872" width="7.7109375" customWidth="1"/>
    <col min="4873" max="4877" width="5.85546875" customWidth="1"/>
    <col min="5121" max="5121" width="2.140625" customWidth="1"/>
    <col min="5122" max="5122" width="46.85546875" customWidth="1"/>
    <col min="5123" max="5127" width="5.85546875" customWidth="1"/>
    <col min="5128" max="5128" width="7.7109375" customWidth="1"/>
    <col min="5129" max="5133" width="5.85546875" customWidth="1"/>
    <col min="5377" max="5377" width="2.140625" customWidth="1"/>
    <col min="5378" max="5378" width="46.85546875" customWidth="1"/>
    <col min="5379" max="5383" width="5.85546875" customWidth="1"/>
    <col min="5384" max="5384" width="7.7109375" customWidth="1"/>
    <col min="5385" max="5389" width="5.85546875" customWidth="1"/>
    <col min="5633" max="5633" width="2.140625" customWidth="1"/>
    <col min="5634" max="5634" width="46.85546875" customWidth="1"/>
    <col min="5635" max="5639" width="5.85546875" customWidth="1"/>
    <col min="5640" max="5640" width="7.7109375" customWidth="1"/>
    <col min="5641" max="5645" width="5.85546875" customWidth="1"/>
    <col min="5889" max="5889" width="2.140625" customWidth="1"/>
    <col min="5890" max="5890" width="46.85546875" customWidth="1"/>
    <col min="5891" max="5895" width="5.85546875" customWidth="1"/>
    <col min="5896" max="5896" width="7.7109375" customWidth="1"/>
    <col min="5897" max="5901" width="5.85546875" customWidth="1"/>
    <col min="6145" max="6145" width="2.140625" customWidth="1"/>
    <col min="6146" max="6146" width="46.85546875" customWidth="1"/>
    <col min="6147" max="6151" width="5.85546875" customWidth="1"/>
    <col min="6152" max="6152" width="7.7109375" customWidth="1"/>
    <col min="6153" max="6157" width="5.85546875" customWidth="1"/>
    <col min="6401" max="6401" width="2.140625" customWidth="1"/>
    <col min="6402" max="6402" width="46.85546875" customWidth="1"/>
    <col min="6403" max="6407" width="5.85546875" customWidth="1"/>
    <col min="6408" max="6408" width="7.7109375" customWidth="1"/>
    <col min="6409" max="6413" width="5.85546875" customWidth="1"/>
    <col min="6657" max="6657" width="2.140625" customWidth="1"/>
    <col min="6658" max="6658" width="46.85546875" customWidth="1"/>
    <col min="6659" max="6663" width="5.85546875" customWidth="1"/>
    <col min="6664" max="6664" width="7.7109375" customWidth="1"/>
    <col min="6665" max="6669" width="5.85546875" customWidth="1"/>
    <col min="6913" max="6913" width="2.140625" customWidth="1"/>
    <col min="6914" max="6914" width="46.85546875" customWidth="1"/>
    <col min="6915" max="6919" width="5.85546875" customWidth="1"/>
    <col min="6920" max="6920" width="7.7109375" customWidth="1"/>
    <col min="6921" max="6925" width="5.85546875" customWidth="1"/>
    <col min="7169" max="7169" width="2.140625" customWidth="1"/>
    <col min="7170" max="7170" width="46.85546875" customWidth="1"/>
    <col min="7171" max="7175" width="5.85546875" customWidth="1"/>
    <col min="7176" max="7176" width="7.7109375" customWidth="1"/>
    <col min="7177" max="7181" width="5.85546875" customWidth="1"/>
    <col min="7425" max="7425" width="2.140625" customWidth="1"/>
    <col min="7426" max="7426" width="46.85546875" customWidth="1"/>
    <col min="7427" max="7431" width="5.85546875" customWidth="1"/>
    <col min="7432" max="7432" width="7.7109375" customWidth="1"/>
    <col min="7433" max="7437" width="5.85546875" customWidth="1"/>
    <col min="7681" max="7681" width="2.140625" customWidth="1"/>
    <col min="7682" max="7682" width="46.85546875" customWidth="1"/>
    <col min="7683" max="7687" width="5.85546875" customWidth="1"/>
    <col min="7688" max="7688" width="7.7109375" customWidth="1"/>
    <col min="7689" max="7693" width="5.85546875" customWidth="1"/>
    <col min="7937" max="7937" width="2.140625" customWidth="1"/>
    <col min="7938" max="7938" width="46.85546875" customWidth="1"/>
    <col min="7939" max="7943" width="5.85546875" customWidth="1"/>
    <col min="7944" max="7944" width="7.7109375" customWidth="1"/>
    <col min="7945" max="7949" width="5.85546875" customWidth="1"/>
    <col min="8193" max="8193" width="2.140625" customWidth="1"/>
    <col min="8194" max="8194" width="46.85546875" customWidth="1"/>
    <col min="8195" max="8199" width="5.85546875" customWidth="1"/>
    <col min="8200" max="8200" width="7.7109375" customWidth="1"/>
    <col min="8201" max="8205" width="5.85546875" customWidth="1"/>
    <col min="8449" max="8449" width="2.140625" customWidth="1"/>
    <col min="8450" max="8450" width="46.85546875" customWidth="1"/>
    <col min="8451" max="8455" width="5.85546875" customWidth="1"/>
    <col min="8456" max="8456" width="7.7109375" customWidth="1"/>
    <col min="8457" max="8461" width="5.85546875" customWidth="1"/>
    <col min="8705" max="8705" width="2.140625" customWidth="1"/>
    <col min="8706" max="8706" width="46.85546875" customWidth="1"/>
    <col min="8707" max="8711" width="5.85546875" customWidth="1"/>
    <col min="8712" max="8712" width="7.7109375" customWidth="1"/>
    <col min="8713" max="8717" width="5.85546875" customWidth="1"/>
    <col min="8961" max="8961" width="2.140625" customWidth="1"/>
    <col min="8962" max="8962" width="46.85546875" customWidth="1"/>
    <col min="8963" max="8967" width="5.85546875" customWidth="1"/>
    <col min="8968" max="8968" width="7.7109375" customWidth="1"/>
    <col min="8969" max="8973" width="5.85546875" customWidth="1"/>
    <col min="9217" max="9217" width="2.140625" customWidth="1"/>
    <col min="9218" max="9218" width="46.85546875" customWidth="1"/>
    <col min="9219" max="9223" width="5.85546875" customWidth="1"/>
    <col min="9224" max="9224" width="7.7109375" customWidth="1"/>
    <col min="9225" max="9229" width="5.85546875" customWidth="1"/>
    <col min="9473" max="9473" width="2.140625" customWidth="1"/>
    <col min="9474" max="9474" width="46.85546875" customWidth="1"/>
    <col min="9475" max="9479" width="5.85546875" customWidth="1"/>
    <col min="9480" max="9480" width="7.7109375" customWidth="1"/>
    <col min="9481" max="9485" width="5.85546875" customWidth="1"/>
    <col min="9729" max="9729" width="2.140625" customWidth="1"/>
    <col min="9730" max="9730" width="46.85546875" customWidth="1"/>
    <col min="9731" max="9735" width="5.85546875" customWidth="1"/>
    <col min="9736" max="9736" width="7.7109375" customWidth="1"/>
    <col min="9737" max="9741" width="5.85546875" customWidth="1"/>
    <col min="9985" max="9985" width="2.140625" customWidth="1"/>
    <col min="9986" max="9986" width="46.85546875" customWidth="1"/>
    <col min="9987" max="9991" width="5.85546875" customWidth="1"/>
    <col min="9992" max="9992" width="7.7109375" customWidth="1"/>
    <col min="9993" max="9997" width="5.85546875" customWidth="1"/>
    <col min="10241" max="10241" width="2.140625" customWidth="1"/>
    <col min="10242" max="10242" width="46.85546875" customWidth="1"/>
    <col min="10243" max="10247" width="5.85546875" customWidth="1"/>
    <col min="10248" max="10248" width="7.7109375" customWidth="1"/>
    <col min="10249" max="10253" width="5.85546875" customWidth="1"/>
    <col min="10497" max="10497" width="2.140625" customWidth="1"/>
    <col min="10498" max="10498" width="46.85546875" customWidth="1"/>
    <col min="10499" max="10503" width="5.85546875" customWidth="1"/>
    <col min="10504" max="10504" width="7.7109375" customWidth="1"/>
    <col min="10505" max="10509" width="5.85546875" customWidth="1"/>
    <col min="10753" max="10753" width="2.140625" customWidth="1"/>
    <col min="10754" max="10754" width="46.85546875" customWidth="1"/>
    <col min="10755" max="10759" width="5.85546875" customWidth="1"/>
    <col min="10760" max="10760" width="7.7109375" customWidth="1"/>
    <col min="10761" max="10765" width="5.85546875" customWidth="1"/>
    <col min="11009" max="11009" width="2.140625" customWidth="1"/>
    <col min="11010" max="11010" width="46.85546875" customWidth="1"/>
    <col min="11011" max="11015" width="5.85546875" customWidth="1"/>
    <col min="11016" max="11016" width="7.7109375" customWidth="1"/>
    <col min="11017" max="11021" width="5.85546875" customWidth="1"/>
    <col min="11265" max="11265" width="2.140625" customWidth="1"/>
    <col min="11266" max="11266" width="46.85546875" customWidth="1"/>
    <col min="11267" max="11271" width="5.85546875" customWidth="1"/>
    <col min="11272" max="11272" width="7.7109375" customWidth="1"/>
    <col min="11273" max="11277" width="5.85546875" customWidth="1"/>
    <col min="11521" max="11521" width="2.140625" customWidth="1"/>
    <col min="11522" max="11522" width="46.85546875" customWidth="1"/>
    <col min="11523" max="11527" width="5.85546875" customWidth="1"/>
    <col min="11528" max="11528" width="7.7109375" customWidth="1"/>
    <col min="11529" max="11533" width="5.85546875" customWidth="1"/>
    <col min="11777" max="11777" width="2.140625" customWidth="1"/>
    <col min="11778" max="11778" width="46.85546875" customWidth="1"/>
    <col min="11779" max="11783" width="5.85546875" customWidth="1"/>
    <col min="11784" max="11784" width="7.7109375" customWidth="1"/>
    <col min="11785" max="11789" width="5.85546875" customWidth="1"/>
    <col min="12033" max="12033" width="2.140625" customWidth="1"/>
    <col min="12034" max="12034" width="46.85546875" customWidth="1"/>
    <col min="12035" max="12039" width="5.85546875" customWidth="1"/>
    <col min="12040" max="12040" width="7.7109375" customWidth="1"/>
    <col min="12041" max="12045" width="5.85546875" customWidth="1"/>
    <col min="12289" max="12289" width="2.140625" customWidth="1"/>
    <col min="12290" max="12290" width="46.85546875" customWidth="1"/>
    <col min="12291" max="12295" width="5.85546875" customWidth="1"/>
    <col min="12296" max="12296" width="7.7109375" customWidth="1"/>
    <col min="12297" max="12301" width="5.85546875" customWidth="1"/>
    <col min="12545" max="12545" width="2.140625" customWidth="1"/>
    <col min="12546" max="12546" width="46.85546875" customWidth="1"/>
    <col min="12547" max="12551" width="5.85546875" customWidth="1"/>
    <col min="12552" max="12552" width="7.7109375" customWidth="1"/>
    <col min="12553" max="12557" width="5.85546875" customWidth="1"/>
    <col min="12801" max="12801" width="2.140625" customWidth="1"/>
    <col min="12802" max="12802" width="46.85546875" customWidth="1"/>
    <col min="12803" max="12807" width="5.85546875" customWidth="1"/>
    <col min="12808" max="12808" width="7.7109375" customWidth="1"/>
    <col min="12809" max="12813" width="5.85546875" customWidth="1"/>
    <col min="13057" max="13057" width="2.140625" customWidth="1"/>
    <col min="13058" max="13058" width="46.85546875" customWidth="1"/>
    <col min="13059" max="13063" width="5.85546875" customWidth="1"/>
    <col min="13064" max="13064" width="7.7109375" customWidth="1"/>
    <col min="13065" max="13069" width="5.85546875" customWidth="1"/>
    <col min="13313" max="13313" width="2.140625" customWidth="1"/>
    <col min="13314" max="13314" width="46.85546875" customWidth="1"/>
    <col min="13315" max="13319" width="5.85546875" customWidth="1"/>
    <col min="13320" max="13320" width="7.7109375" customWidth="1"/>
    <col min="13321" max="13325" width="5.85546875" customWidth="1"/>
    <col min="13569" max="13569" width="2.140625" customWidth="1"/>
    <col min="13570" max="13570" width="46.85546875" customWidth="1"/>
    <col min="13571" max="13575" width="5.85546875" customWidth="1"/>
    <col min="13576" max="13576" width="7.7109375" customWidth="1"/>
    <col min="13577" max="13581" width="5.85546875" customWidth="1"/>
    <col min="13825" max="13825" width="2.140625" customWidth="1"/>
    <col min="13826" max="13826" width="46.85546875" customWidth="1"/>
    <col min="13827" max="13831" width="5.85546875" customWidth="1"/>
    <col min="13832" max="13832" width="7.7109375" customWidth="1"/>
    <col min="13833" max="13837" width="5.85546875" customWidth="1"/>
    <col min="14081" max="14081" width="2.140625" customWidth="1"/>
    <col min="14082" max="14082" width="46.85546875" customWidth="1"/>
    <col min="14083" max="14087" width="5.85546875" customWidth="1"/>
    <col min="14088" max="14088" width="7.7109375" customWidth="1"/>
    <col min="14089" max="14093" width="5.85546875" customWidth="1"/>
    <col min="14337" max="14337" width="2.140625" customWidth="1"/>
    <col min="14338" max="14338" width="46.85546875" customWidth="1"/>
    <col min="14339" max="14343" width="5.85546875" customWidth="1"/>
    <col min="14344" max="14344" width="7.7109375" customWidth="1"/>
    <col min="14345" max="14349" width="5.85546875" customWidth="1"/>
    <col min="14593" max="14593" width="2.140625" customWidth="1"/>
    <col min="14594" max="14594" width="46.85546875" customWidth="1"/>
    <col min="14595" max="14599" width="5.85546875" customWidth="1"/>
    <col min="14600" max="14600" width="7.7109375" customWidth="1"/>
    <col min="14601" max="14605" width="5.85546875" customWidth="1"/>
    <col min="14849" max="14849" width="2.140625" customWidth="1"/>
    <col min="14850" max="14850" width="46.85546875" customWidth="1"/>
    <col min="14851" max="14855" width="5.85546875" customWidth="1"/>
    <col min="14856" max="14856" width="7.7109375" customWidth="1"/>
    <col min="14857" max="14861" width="5.85546875" customWidth="1"/>
    <col min="15105" max="15105" width="2.140625" customWidth="1"/>
    <col min="15106" max="15106" width="46.85546875" customWidth="1"/>
    <col min="15107" max="15111" width="5.85546875" customWidth="1"/>
    <col min="15112" max="15112" width="7.7109375" customWidth="1"/>
    <col min="15113" max="15117" width="5.85546875" customWidth="1"/>
    <col min="15361" max="15361" width="2.140625" customWidth="1"/>
    <col min="15362" max="15362" width="46.85546875" customWidth="1"/>
    <col min="15363" max="15367" width="5.85546875" customWidth="1"/>
    <col min="15368" max="15368" width="7.7109375" customWidth="1"/>
    <col min="15369" max="15373" width="5.85546875" customWidth="1"/>
    <col min="15617" max="15617" width="2.140625" customWidth="1"/>
    <col min="15618" max="15618" width="46.85546875" customWidth="1"/>
    <col min="15619" max="15623" width="5.85546875" customWidth="1"/>
    <col min="15624" max="15624" width="7.7109375" customWidth="1"/>
    <col min="15625" max="15629" width="5.85546875" customWidth="1"/>
    <col min="15873" max="15873" width="2.140625" customWidth="1"/>
    <col min="15874" max="15874" width="46.85546875" customWidth="1"/>
    <col min="15875" max="15879" width="5.85546875" customWidth="1"/>
    <col min="15880" max="15880" width="7.7109375" customWidth="1"/>
    <col min="15881" max="15885" width="5.85546875" customWidth="1"/>
    <col min="16129" max="16129" width="2.140625" customWidth="1"/>
    <col min="16130" max="16130" width="46.85546875" customWidth="1"/>
    <col min="16131" max="16135" width="5.85546875" customWidth="1"/>
    <col min="16136" max="16136" width="7.7109375" customWidth="1"/>
    <col min="16137" max="16141" width="5.85546875" customWidth="1"/>
  </cols>
  <sheetData>
    <row r="1" spans="2:24" ht="31.5" customHeight="1" thickBot="1">
      <c r="B1" s="73" t="s">
        <v>100</v>
      </c>
      <c r="K1" s="125"/>
      <c r="L1" s="125"/>
      <c r="M1" s="125"/>
    </row>
    <row r="2" spans="2:24" ht="15.75" thickTop="1">
      <c r="B2" s="74" t="s">
        <v>101</v>
      </c>
    </row>
    <row r="3" spans="2:24" ht="15.75" thickBot="1"/>
    <row r="4" spans="2:24">
      <c r="B4" s="75"/>
      <c r="C4" s="76" t="s">
        <v>102</v>
      </c>
      <c r="D4" s="77"/>
      <c r="E4" s="77"/>
      <c r="F4" s="77"/>
      <c r="G4" s="77"/>
      <c r="H4" s="78" t="s">
        <v>0</v>
      </c>
      <c r="I4" s="79" t="s">
        <v>103</v>
      </c>
      <c r="J4" s="80"/>
      <c r="K4" s="80"/>
      <c r="L4" s="80"/>
      <c r="M4" s="81"/>
      <c r="N4" s="76" t="s">
        <v>104</v>
      </c>
      <c r="O4" s="80"/>
      <c r="P4" s="80"/>
      <c r="Q4" s="80"/>
      <c r="R4" s="80"/>
      <c r="S4" s="22" t="s">
        <v>105</v>
      </c>
      <c r="T4" s="76" t="s">
        <v>106</v>
      </c>
      <c r="U4" s="80"/>
      <c r="V4" s="80"/>
      <c r="W4" s="80"/>
      <c r="X4" s="82"/>
    </row>
    <row r="5" spans="2:24">
      <c r="B5" s="83" t="s">
        <v>107</v>
      </c>
      <c r="C5" s="84" t="s">
        <v>108</v>
      </c>
      <c r="D5" s="85" t="s">
        <v>109</v>
      </c>
      <c r="E5" s="85" t="s">
        <v>110</v>
      </c>
      <c r="F5" s="85" t="s">
        <v>111</v>
      </c>
      <c r="G5" s="85" t="s">
        <v>112</v>
      </c>
      <c r="H5" s="86"/>
      <c r="I5" s="87" t="str">
        <f>C5</f>
        <v>Jan</v>
      </c>
      <c r="J5" s="88" t="str">
        <f>D5</f>
        <v>Feb</v>
      </c>
      <c r="K5" s="88" t="str">
        <f>E5</f>
        <v>Mar</v>
      </c>
      <c r="L5" s="88" t="str">
        <f>F5</f>
        <v>Apr</v>
      </c>
      <c r="M5" s="89" t="str">
        <f>G5</f>
        <v>May</v>
      </c>
      <c r="N5" s="90" t="str">
        <f>I5</f>
        <v>Jan</v>
      </c>
      <c r="O5" s="88" t="str">
        <f>J5</f>
        <v>Feb</v>
      </c>
      <c r="P5" s="88" t="str">
        <f>K5</f>
        <v>Mar</v>
      </c>
      <c r="Q5" s="88" t="str">
        <f>L5</f>
        <v>Apr</v>
      </c>
      <c r="R5" s="88" t="str">
        <f>M5</f>
        <v>May</v>
      </c>
      <c r="S5" s="86"/>
      <c r="T5" s="90" t="str">
        <f>N5</f>
        <v>Jan</v>
      </c>
      <c r="U5" s="88" t="str">
        <f>O5</f>
        <v>Feb</v>
      </c>
      <c r="V5" s="88" t="str">
        <f>P5</f>
        <v>Mar</v>
      </c>
      <c r="W5" s="88" t="str">
        <f>Q5</f>
        <v>Apr</v>
      </c>
      <c r="X5" s="91" t="str">
        <f>R5</f>
        <v>May</v>
      </c>
    </row>
    <row r="6" spans="2:24">
      <c r="B6" s="63" t="s">
        <v>113</v>
      </c>
      <c r="C6" s="92">
        <v>29</v>
      </c>
      <c r="D6" s="93">
        <v>35</v>
      </c>
      <c r="E6" s="93">
        <v>34</v>
      </c>
      <c r="F6" s="93">
        <v>57</v>
      </c>
      <c r="G6" s="93">
        <v>25</v>
      </c>
      <c r="H6" s="94">
        <f>SUM(C6:F6)</f>
        <v>155</v>
      </c>
      <c r="I6" s="95">
        <v>37</v>
      </c>
      <c r="J6" s="96">
        <v>34.885714285714286</v>
      </c>
      <c r="K6" s="96">
        <v>37</v>
      </c>
      <c r="L6" s="96">
        <v>35.571929824561401</v>
      </c>
      <c r="M6" s="97">
        <v>45.12</v>
      </c>
      <c r="N6" s="98">
        <f>C6*I6</f>
        <v>1073</v>
      </c>
      <c r="O6" s="96">
        <f>D6*J6</f>
        <v>1221</v>
      </c>
      <c r="P6" s="96">
        <f>E6*K6</f>
        <v>1258</v>
      </c>
      <c r="Q6" s="96">
        <f>F6*L6</f>
        <v>2027.6</v>
      </c>
      <c r="R6" s="96">
        <f>G6*M6</f>
        <v>1128</v>
      </c>
      <c r="S6" s="94">
        <f>SUM(N6:Q6)</f>
        <v>5579.6</v>
      </c>
      <c r="T6" s="99">
        <v>1</v>
      </c>
      <c r="U6" s="100">
        <f t="shared" ref="U6:U16" si="0">(O6-N6)/N6</f>
        <v>0.13793103448275862</v>
      </c>
      <c r="V6" s="100">
        <f t="shared" ref="V6:V16" si="1">(P6-O6)/O6</f>
        <v>3.0303030303030304E-2</v>
      </c>
      <c r="W6" s="100">
        <f t="shared" ref="W6:W16" si="2">(Q6-P6)/P6</f>
        <v>0.61176470588235288</v>
      </c>
      <c r="X6" s="101">
        <f t="shared" ref="X6:X16" si="3">(R6-Q6)/Q6</f>
        <v>-0.44367725389623197</v>
      </c>
    </row>
    <row r="7" spans="2:24">
      <c r="B7" s="63" t="s">
        <v>114</v>
      </c>
      <c r="C7" s="92">
        <v>16</v>
      </c>
      <c r="D7" s="93">
        <v>15</v>
      </c>
      <c r="E7" s="93">
        <v>62</v>
      </c>
      <c r="F7" s="93">
        <v>24</v>
      </c>
      <c r="G7" s="93">
        <v>15</v>
      </c>
      <c r="H7" s="94">
        <f>SUM(C7:F7)</f>
        <v>117</v>
      </c>
      <c r="I7" s="95">
        <v>10</v>
      </c>
      <c r="J7" s="96">
        <v>10</v>
      </c>
      <c r="K7" s="96">
        <v>10</v>
      </c>
      <c r="L7" s="96">
        <v>9.5833333333333339</v>
      </c>
      <c r="M7" s="97">
        <v>10</v>
      </c>
      <c r="N7" s="98">
        <f t="shared" ref="N7:R15" si="4">C7*I7</f>
        <v>160</v>
      </c>
      <c r="O7" s="96">
        <f t="shared" si="4"/>
        <v>150</v>
      </c>
      <c r="P7" s="96">
        <f t="shared" si="4"/>
        <v>620</v>
      </c>
      <c r="Q7" s="96">
        <f t="shared" si="4"/>
        <v>230</v>
      </c>
      <c r="R7" s="96">
        <f t="shared" si="4"/>
        <v>150</v>
      </c>
      <c r="S7" s="94">
        <f>SUM(N7:Q7)</f>
        <v>1160</v>
      </c>
      <c r="T7" s="99">
        <v>1</v>
      </c>
      <c r="U7" s="100">
        <f t="shared" si="0"/>
        <v>-6.25E-2</v>
      </c>
      <c r="V7" s="100">
        <f t="shared" si="1"/>
        <v>3.1333333333333333</v>
      </c>
      <c r="W7" s="100">
        <f t="shared" si="2"/>
        <v>-0.62903225806451613</v>
      </c>
      <c r="X7" s="101">
        <f t="shared" si="3"/>
        <v>-0.34782608695652173</v>
      </c>
    </row>
    <row r="8" spans="2:24">
      <c r="B8" s="63" t="s">
        <v>115</v>
      </c>
      <c r="C8" s="111"/>
      <c r="D8" s="112"/>
      <c r="E8" s="112"/>
      <c r="F8" s="112"/>
      <c r="G8" s="112"/>
      <c r="H8" s="113"/>
      <c r="I8" s="114"/>
      <c r="J8" s="112"/>
      <c r="K8" s="112"/>
      <c r="L8" s="112"/>
      <c r="M8" s="115"/>
      <c r="N8" s="116">
        <f t="shared" ref="N8:S8" si="5">SUBTOTAL(109,N6:N7)</f>
        <v>1233</v>
      </c>
      <c r="O8" s="117">
        <f t="shared" si="5"/>
        <v>1371</v>
      </c>
      <c r="P8" s="117">
        <f t="shared" si="5"/>
        <v>1878</v>
      </c>
      <c r="Q8" s="117">
        <f t="shared" si="5"/>
        <v>2257.6</v>
      </c>
      <c r="R8" s="117">
        <f t="shared" si="5"/>
        <v>1278</v>
      </c>
      <c r="S8" s="94">
        <f t="shared" si="5"/>
        <v>6739.6</v>
      </c>
      <c r="T8" s="118">
        <v>1</v>
      </c>
      <c r="U8" s="119">
        <f t="shared" si="0"/>
        <v>0.11192214111922141</v>
      </c>
      <c r="V8" s="119">
        <f t="shared" si="1"/>
        <v>0.36980306345733044</v>
      </c>
      <c r="W8" s="119">
        <f t="shared" si="2"/>
        <v>0.2021299254526091</v>
      </c>
      <c r="X8" s="120">
        <f t="shared" si="3"/>
        <v>-0.43391211906449323</v>
      </c>
    </row>
    <row r="9" spans="2:24">
      <c r="B9" s="63" t="s">
        <v>116</v>
      </c>
      <c r="C9" s="92">
        <v>121</v>
      </c>
      <c r="D9" s="93">
        <v>42</v>
      </c>
      <c r="E9" s="93">
        <v>50</v>
      </c>
      <c r="F9" s="93">
        <v>32</v>
      </c>
      <c r="G9" s="93">
        <v>35</v>
      </c>
      <c r="H9" s="94">
        <f>SUM(C9:F9)</f>
        <v>245</v>
      </c>
      <c r="I9" s="95">
        <v>177.04214876033055</v>
      </c>
      <c r="J9" s="96">
        <v>185.60000000000002</v>
      </c>
      <c r="K9" s="96">
        <v>188.29679999999999</v>
      </c>
      <c r="L9" s="96">
        <v>191.27812499999999</v>
      </c>
      <c r="M9" s="97">
        <v>191.96</v>
      </c>
      <c r="N9" s="98">
        <f t="shared" si="4"/>
        <v>21422.099999999995</v>
      </c>
      <c r="O9" s="96">
        <f t="shared" si="4"/>
        <v>7795.2000000000007</v>
      </c>
      <c r="P9" s="96">
        <f t="shared" si="4"/>
        <v>9414.84</v>
      </c>
      <c r="Q9" s="96">
        <f t="shared" si="4"/>
        <v>6120.9</v>
      </c>
      <c r="R9" s="96">
        <f t="shared" si="4"/>
        <v>6718.6</v>
      </c>
      <c r="S9" s="94">
        <f>SUM(N9:Q9)</f>
        <v>44753.04</v>
      </c>
      <c r="T9" s="99">
        <v>1</v>
      </c>
      <c r="U9" s="100">
        <f t="shared" si="0"/>
        <v>-0.63611410646015087</v>
      </c>
      <c r="V9" s="100">
        <f t="shared" si="1"/>
        <v>0.20777401477832502</v>
      </c>
      <c r="W9" s="100">
        <f t="shared" si="2"/>
        <v>-0.34986680602113263</v>
      </c>
      <c r="X9" s="101">
        <f t="shared" si="3"/>
        <v>9.7649038540084096E-2</v>
      </c>
    </row>
    <row r="10" spans="2:24">
      <c r="B10" s="63" t="s">
        <v>117</v>
      </c>
      <c r="C10" s="92">
        <v>42</v>
      </c>
      <c r="D10" s="93">
        <v>25</v>
      </c>
      <c r="E10" s="93">
        <v>13</v>
      </c>
      <c r="F10" s="93">
        <v>10</v>
      </c>
      <c r="G10" s="93">
        <v>11</v>
      </c>
      <c r="H10" s="94">
        <f>SUM(C10:F10)</f>
        <v>90</v>
      </c>
      <c r="I10" s="95">
        <v>88.160714285714292</v>
      </c>
      <c r="J10" s="96">
        <v>92.1</v>
      </c>
      <c r="K10" s="96">
        <v>93.584615384615375</v>
      </c>
      <c r="L10" s="96">
        <v>97</v>
      </c>
      <c r="M10" s="97">
        <v>94.354545454545445</v>
      </c>
      <c r="N10" s="98">
        <f t="shared" si="4"/>
        <v>3702.7500000000005</v>
      </c>
      <c r="O10" s="96">
        <f t="shared" si="4"/>
        <v>2302.5</v>
      </c>
      <c r="P10" s="96">
        <f t="shared" si="4"/>
        <v>1216.5999999999999</v>
      </c>
      <c r="Q10" s="96">
        <f t="shared" si="4"/>
        <v>970</v>
      </c>
      <c r="R10" s="96">
        <f t="shared" si="4"/>
        <v>1037.8999999999999</v>
      </c>
      <c r="S10" s="94">
        <f>SUM(N10:Q10)</f>
        <v>8191.85</v>
      </c>
      <c r="T10" s="99">
        <v>1</v>
      </c>
      <c r="U10" s="100">
        <f t="shared" si="0"/>
        <v>-0.37816487745594496</v>
      </c>
      <c r="V10" s="100">
        <f t="shared" si="1"/>
        <v>-0.4716178067318133</v>
      </c>
      <c r="W10" s="100">
        <f t="shared" si="2"/>
        <v>-0.20269603813907605</v>
      </c>
      <c r="X10" s="101">
        <f t="shared" si="3"/>
        <v>6.9999999999999854E-2</v>
      </c>
    </row>
    <row r="11" spans="2:24">
      <c r="B11" s="63" t="s">
        <v>118</v>
      </c>
      <c r="C11" s="92">
        <v>12</v>
      </c>
      <c r="D11" s="93">
        <v>10</v>
      </c>
      <c r="E11" s="93">
        <v>7</v>
      </c>
      <c r="F11" s="93">
        <v>2</v>
      </c>
      <c r="G11" s="93">
        <v>2</v>
      </c>
      <c r="H11" s="94">
        <f>SUM(C11:F11)</f>
        <v>31</v>
      </c>
      <c r="I11" s="95">
        <v>64.5</v>
      </c>
      <c r="J11" s="96">
        <v>60.2</v>
      </c>
      <c r="K11" s="96">
        <v>66.042857142857144</v>
      </c>
      <c r="L11" s="96">
        <v>67</v>
      </c>
      <c r="M11" s="97">
        <v>67</v>
      </c>
      <c r="N11" s="98">
        <f t="shared" si="4"/>
        <v>774</v>
      </c>
      <c r="O11" s="96">
        <f t="shared" si="4"/>
        <v>602</v>
      </c>
      <c r="P11" s="96">
        <f t="shared" si="4"/>
        <v>462.3</v>
      </c>
      <c r="Q11" s="96">
        <f t="shared" si="4"/>
        <v>134</v>
      </c>
      <c r="R11" s="96">
        <f t="shared" si="4"/>
        <v>134</v>
      </c>
      <c r="S11" s="94">
        <f>SUM(N11:Q11)</f>
        <v>1972.3</v>
      </c>
      <c r="T11" s="99">
        <v>1</v>
      </c>
      <c r="U11" s="100">
        <f t="shared" si="0"/>
        <v>-0.22222222222222221</v>
      </c>
      <c r="V11" s="100">
        <f t="shared" si="1"/>
        <v>-0.23205980066445181</v>
      </c>
      <c r="W11" s="100">
        <f t="shared" si="2"/>
        <v>-0.71014492753623193</v>
      </c>
      <c r="X11" s="101">
        <f t="shared" si="3"/>
        <v>0</v>
      </c>
    </row>
    <row r="12" spans="2:24">
      <c r="B12" s="63" t="s">
        <v>119</v>
      </c>
      <c r="C12" s="111"/>
      <c r="D12" s="112"/>
      <c r="E12" s="112"/>
      <c r="F12" s="112"/>
      <c r="G12" s="112"/>
      <c r="H12" s="113"/>
      <c r="I12" s="114"/>
      <c r="J12" s="112"/>
      <c r="K12" s="112"/>
      <c r="L12" s="112"/>
      <c r="M12" s="115"/>
      <c r="N12" s="116">
        <f t="shared" ref="N12:S12" si="6">SUBTOTAL(109,N9:N11)</f>
        <v>25898.849999999995</v>
      </c>
      <c r="O12" s="117">
        <f t="shared" si="6"/>
        <v>10699.7</v>
      </c>
      <c r="P12" s="117">
        <f t="shared" si="6"/>
        <v>11093.74</v>
      </c>
      <c r="Q12" s="117">
        <f t="shared" si="6"/>
        <v>7224.9</v>
      </c>
      <c r="R12" s="117">
        <f t="shared" si="6"/>
        <v>7890.5</v>
      </c>
      <c r="S12" s="94">
        <f t="shared" si="6"/>
        <v>54917.19</v>
      </c>
      <c r="T12" s="118">
        <v>1</v>
      </c>
      <c r="U12" s="119">
        <f t="shared" si="0"/>
        <v>-0.58686582608880311</v>
      </c>
      <c r="V12" s="119">
        <f t="shared" si="1"/>
        <v>3.6827200762638117E-2</v>
      </c>
      <c r="W12" s="119">
        <f t="shared" si="2"/>
        <v>-0.34874082140017704</v>
      </c>
      <c r="X12" s="120">
        <f t="shared" si="3"/>
        <v>9.2125842572215594E-2</v>
      </c>
    </row>
    <row r="13" spans="2:24">
      <c r="B13" s="63" t="s">
        <v>120</v>
      </c>
      <c r="C13" s="92">
        <v>15</v>
      </c>
      <c r="D13" s="93">
        <v>22</v>
      </c>
      <c r="E13" s="93">
        <v>16</v>
      </c>
      <c r="F13" s="93">
        <v>12</v>
      </c>
      <c r="G13" s="93">
        <v>18</v>
      </c>
      <c r="H13" s="94">
        <f>SUM(C13:F13)</f>
        <v>65</v>
      </c>
      <c r="I13" s="95">
        <v>30</v>
      </c>
      <c r="J13" s="96">
        <v>30</v>
      </c>
      <c r="K13" s="96">
        <v>30</v>
      </c>
      <c r="L13" s="96">
        <v>30</v>
      </c>
      <c r="M13" s="97">
        <v>30</v>
      </c>
      <c r="N13" s="98">
        <f t="shared" si="4"/>
        <v>450</v>
      </c>
      <c r="O13" s="96">
        <f t="shared" si="4"/>
        <v>660</v>
      </c>
      <c r="P13" s="96">
        <f t="shared" si="4"/>
        <v>480</v>
      </c>
      <c r="Q13" s="96">
        <f t="shared" si="4"/>
        <v>360</v>
      </c>
      <c r="R13" s="96">
        <f t="shared" si="4"/>
        <v>540</v>
      </c>
      <c r="S13" s="94">
        <f>SUM(N13:Q13)</f>
        <v>1950</v>
      </c>
      <c r="T13" s="99">
        <v>1</v>
      </c>
      <c r="U13" s="100">
        <f t="shared" si="0"/>
        <v>0.46666666666666667</v>
      </c>
      <c r="V13" s="100">
        <f t="shared" si="1"/>
        <v>-0.27272727272727271</v>
      </c>
      <c r="W13" s="100">
        <f t="shared" si="2"/>
        <v>-0.25</v>
      </c>
      <c r="X13" s="101">
        <f t="shared" si="3"/>
        <v>0.5</v>
      </c>
    </row>
    <row r="14" spans="2:24">
      <c r="B14" s="63" t="s">
        <v>121</v>
      </c>
      <c r="C14" s="92">
        <v>72</v>
      </c>
      <c r="D14" s="93">
        <v>106</v>
      </c>
      <c r="E14" s="93">
        <v>96</v>
      </c>
      <c r="F14" s="93">
        <v>114</v>
      </c>
      <c r="G14" s="93">
        <v>115</v>
      </c>
      <c r="H14" s="94">
        <f>SUM(C14:F14)</f>
        <v>388</v>
      </c>
      <c r="I14" s="95">
        <v>29.583333333333332</v>
      </c>
      <c r="J14" s="96">
        <v>29.730849056603777</v>
      </c>
      <c r="K14" s="96">
        <v>29.075104166666666</v>
      </c>
      <c r="L14" s="96">
        <v>29.473684210526315</v>
      </c>
      <c r="M14" s="97">
        <v>29.478260869565219</v>
      </c>
      <c r="N14" s="98">
        <f t="shared" si="4"/>
        <v>2130</v>
      </c>
      <c r="O14" s="96">
        <f t="shared" si="4"/>
        <v>3151.4700000000003</v>
      </c>
      <c r="P14" s="96">
        <f t="shared" si="4"/>
        <v>2791.21</v>
      </c>
      <c r="Q14" s="96">
        <f t="shared" si="4"/>
        <v>3360</v>
      </c>
      <c r="R14" s="96">
        <f t="shared" si="4"/>
        <v>3390</v>
      </c>
      <c r="S14" s="94">
        <f>SUM(N14:Q14)</f>
        <v>11432.68</v>
      </c>
      <c r="T14" s="99">
        <v>1</v>
      </c>
      <c r="U14" s="100">
        <f t="shared" si="0"/>
        <v>0.47956338028169027</v>
      </c>
      <c r="V14" s="100">
        <f t="shared" si="1"/>
        <v>-0.11431490701164859</v>
      </c>
      <c r="W14" s="100">
        <f t="shared" si="2"/>
        <v>0.20377900623743822</v>
      </c>
      <c r="X14" s="101">
        <f t="shared" si="3"/>
        <v>8.9285714285714281E-3</v>
      </c>
    </row>
    <row r="15" spans="2:24">
      <c r="B15" s="63" t="s">
        <v>122</v>
      </c>
      <c r="C15" s="92">
        <v>20</v>
      </c>
      <c r="D15" s="93">
        <v>14</v>
      </c>
      <c r="E15" s="93">
        <v>14</v>
      </c>
      <c r="F15" s="93">
        <v>14</v>
      </c>
      <c r="G15" s="93">
        <v>17</v>
      </c>
      <c r="H15" s="94">
        <f>SUM(C15:F15)</f>
        <v>62</v>
      </c>
      <c r="I15" s="95">
        <v>45</v>
      </c>
      <c r="J15" s="96">
        <v>45</v>
      </c>
      <c r="K15" s="96">
        <v>43.928571428571431</v>
      </c>
      <c r="L15" s="96">
        <v>45</v>
      </c>
      <c r="M15" s="97">
        <v>45</v>
      </c>
      <c r="N15" s="98">
        <f t="shared" si="4"/>
        <v>900</v>
      </c>
      <c r="O15" s="96">
        <f t="shared" si="4"/>
        <v>630</v>
      </c>
      <c r="P15" s="96">
        <f t="shared" si="4"/>
        <v>615</v>
      </c>
      <c r="Q15" s="96">
        <f t="shared" si="4"/>
        <v>630</v>
      </c>
      <c r="R15" s="96">
        <f t="shared" si="4"/>
        <v>765</v>
      </c>
      <c r="S15" s="94">
        <f>SUM(N15:Q15)</f>
        <v>2775</v>
      </c>
      <c r="T15" s="99">
        <v>1</v>
      </c>
      <c r="U15" s="100">
        <f t="shared" si="0"/>
        <v>-0.3</v>
      </c>
      <c r="V15" s="100">
        <f t="shared" si="1"/>
        <v>-2.3809523809523808E-2</v>
      </c>
      <c r="W15" s="100">
        <f t="shared" si="2"/>
        <v>2.4390243902439025E-2</v>
      </c>
      <c r="X15" s="101">
        <f t="shared" si="3"/>
        <v>0.21428571428571427</v>
      </c>
    </row>
    <row r="16" spans="2:24">
      <c r="B16" s="63" t="s">
        <v>123</v>
      </c>
      <c r="C16" s="111"/>
      <c r="D16" s="112"/>
      <c r="E16" s="112"/>
      <c r="F16" s="112"/>
      <c r="G16" s="112"/>
      <c r="H16" s="113"/>
      <c r="I16" s="114"/>
      <c r="J16" s="112"/>
      <c r="K16" s="112"/>
      <c r="L16" s="112"/>
      <c r="M16" s="115"/>
      <c r="N16" s="116">
        <f t="shared" ref="N16:S16" si="7">SUBTOTAL(109,N13:N15)</f>
        <v>3480</v>
      </c>
      <c r="O16" s="117">
        <f t="shared" si="7"/>
        <v>4441.47</v>
      </c>
      <c r="P16" s="117">
        <f t="shared" si="7"/>
        <v>3886.21</v>
      </c>
      <c r="Q16" s="117">
        <f t="shared" si="7"/>
        <v>4350</v>
      </c>
      <c r="R16" s="117">
        <f t="shared" si="7"/>
        <v>4695</v>
      </c>
      <c r="S16" s="94">
        <f t="shared" si="7"/>
        <v>16157.68</v>
      </c>
      <c r="T16" s="118">
        <v>1</v>
      </c>
      <c r="U16" s="119">
        <f t="shared" si="0"/>
        <v>0.27628448275862078</v>
      </c>
      <c r="V16" s="119">
        <f t="shared" si="1"/>
        <v>-0.12501716773950972</v>
      </c>
      <c r="W16" s="119">
        <f t="shared" si="2"/>
        <v>0.11934249564485706</v>
      </c>
      <c r="X16" s="120">
        <f t="shared" si="3"/>
        <v>7.9310344827586213E-2</v>
      </c>
    </row>
    <row r="17" spans="2:24" ht="15.75" thickBot="1">
      <c r="B17" s="102" t="s">
        <v>0</v>
      </c>
      <c r="C17" s="103">
        <f t="shared" ref="C17:H17" si="8">SUM(C6:C15)</f>
        <v>327</v>
      </c>
      <c r="D17" s="104">
        <f t="shared" si="8"/>
        <v>269</v>
      </c>
      <c r="E17" s="104">
        <f t="shared" si="8"/>
        <v>292</v>
      </c>
      <c r="F17" s="104">
        <f t="shared" si="8"/>
        <v>265</v>
      </c>
      <c r="G17" s="104">
        <f t="shared" si="8"/>
        <v>238</v>
      </c>
      <c r="H17" s="105">
        <f t="shared" si="8"/>
        <v>1153</v>
      </c>
      <c r="I17" s="65"/>
      <c r="J17" s="62"/>
      <c r="K17" s="62"/>
      <c r="L17" s="62"/>
      <c r="M17" s="72"/>
      <c r="N17" s="103">
        <f t="shared" ref="N17:S17" si="9">SUM(N6:N15)</f>
        <v>57743.69999999999</v>
      </c>
      <c r="O17" s="104">
        <f t="shared" si="9"/>
        <v>28582.870000000003</v>
      </c>
      <c r="P17" s="104">
        <f t="shared" si="9"/>
        <v>29829.69</v>
      </c>
      <c r="Q17" s="104">
        <f t="shared" si="9"/>
        <v>23315</v>
      </c>
      <c r="R17" s="104">
        <f t="shared" si="9"/>
        <v>23032</v>
      </c>
      <c r="S17" s="105">
        <f t="shared" si="9"/>
        <v>139471.26</v>
      </c>
      <c r="T17" s="106">
        <v>1</v>
      </c>
      <c r="U17" s="104">
        <f>SUM(U6:U15)</f>
        <v>-0.98978380967678414</v>
      </c>
      <c r="V17" s="104">
        <f>SUM(V6:V15)</f>
        <v>2.6635113316899477</v>
      </c>
      <c r="W17" s="104">
        <f>SUM(W6:W15)</f>
        <v>-1.4484169696862945</v>
      </c>
      <c r="X17" s="107">
        <f>SUM(X6:X15)</f>
        <v>-0.24242629309066163</v>
      </c>
    </row>
  </sheetData>
  <mergeCells count="1">
    <mergeCell ref="K1:M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B4:J28"/>
  <sheetViews>
    <sheetView workbookViewId="0">
      <selection activeCell="F34" sqref="F34"/>
    </sheetView>
  </sheetViews>
  <sheetFormatPr defaultColWidth="9.140625" defaultRowHeight="15"/>
  <cols>
    <col min="1" max="1" width="9.140625" customWidth="1"/>
    <col min="2" max="2" width="12.85546875" customWidth="1"/>
  </cols>
  <sheetData>
    <row r="4" spans="2:10">
      <c r="B4" t="s">
        <v>52</v>
      </c>
      <c r="C4" t="s">
        <v>46</v>
      </c>
      <c r="D4" t="s">
        <v>47</v>
      </c>
      <c r="E4" t="s">
        <v>53</v>
      </c>
      <c r="F4" t="s">
        <v>48</v>
      </c>
      <c r="G4" t="s">
        <v>49</v>
      </c>
      <c r="H4" t="s">
        <v>50</v>
      </c>
      <c r="I4" t="s">
        <v>54</v>
      </c>
      <c r="J4" t="s">
        <v>55</v>
      </c>
    </row>
    <row r="5" spans="2:10">
      <c r="B5" t="s">
        <v>91</v>
      </c>
      <c r="D5">
        <v>100</v>
      </c>
      <c r="E5">
        <v>10</v>
      </c>
      <c r="F5">
        <f>D5</f>
        <v>100</v>
      </c>
    </row>
    <row r="6" spans="2:10">
      <c r="B6" t="s">
        <v>93</v>
      </c>
      <c r="C6" s="59">
        <f>D5-D6</f>
        <v>96.307692307692307</v>
      </c>
      <c r="D6" s="55">
        <f>1.2/32.5*100</f>
        <v>3.6923076923076921</v>
      </c>
      <c r="E6">
        <v>10</v>
      </c>
      <c r="F6">
        <f>F5</f>
        <v>100</v>
      </c>
      <c r="G6">
        <f>C6</f>
        <v>96.307692307692307</v>
      </c>
    </row>
    <row r="7" spans="2:10">
      <c r="B7" t="s">
        <v>92</v>
      </c>
      <c r="C7" s="59">
        <f>C6-D7</f>
        <v>92.307692307692307</v>
      </c>
      <c r="D7" s="55">
        <f>1.3/32.5*100</f>
        <v>4</v>
      </c>
      <c r="E7">
        <v>10</v>
      </c>
      <c r="G7">
        <f>G6</f>
        <v>96.307692307692307</v>
      </c>
      <c r="H7">
        <f>C7</f>
        <v>92.307692307692307</v>
      </c>
    </row>
    <row r="8" spans="2:10">
      <c r="B8" t="s">
        <v>94</v>
      </c>
      <c r="C8" s="59">
        <f>C7-D8</f>
        <v>91.307692307692307</v>
      </c>
      <c r="D8" s="55">
        <v>1</v>
      </c>
      <c r="E8">
        <v>10</v>
      </c>
      <c r="H8">
        <f>H7</f>
        <v>92.307692307692307</v>
      </c>
      <c r="I8">
        <f>C8</f>
        <v>91.307692307692307</v>
      </c>
    </row>
    <row r="9" spans="2:10">
      <c r="B9" t="s">
        <v>51</v>
      </c>
      <c r="D9" s="59">
        <f>C8</f>
        <v>91.307692307692307</v>
      </c>
      <c r="E9">
        <v>10</v>
      </c>
      <c r="I9">
        <f>I8</f>
        <v>91.307692307692307</v>
      </c>
    </row>
    <row r="23" spans="3:4">
      <c r="D23" s="52"/>
    </row>
    <row r="24" spans="3:4">
      <c r="C24" s="53"/>
      <c r="D24" s="53"/>
    </row>
    <row r="25" spans="3:4">
      <c r="C25" s="53"/>
      <c r="D25" s="53"/>
    </row>
    <row r="26" spans="3:4">
      <c r="C26" s="52"/>
      <c r="D26" s="53"/>
    </row>
    <row r="27" spans="3:4">
      <c r="C27" s="52"/>
      <c r="D27" s="52"/>
    </row>
    <row r="28" spans="3:4">
      <c r="D28" s="52"/>
    </row>
  </sheetData>
  <phoneticPr fontId="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B4:J28"/>
  <sheetViews>
    <sheetView workbookViewId="0">
      <selection activeCell="F34" sqref="F34"/>
    </sheetView>
  </sheetViews>
  <sheetFormatPr defaultColWidth="9.140625" defaultRowHeight="15"/>
  <cols>
    <col min="1" max="1" width="9.140625" customWidth="1"/>
    <col min="2" max="2" width="12.85546875" customWidth="1"/>
  </cols>
  <sheetData>
    <row r="4" spans="2:10">
      <c r="B4" t="s">
        <v>52</v>
      </c>
      <c r="C4" t="s">
        <v>46</v>
      </c>
      <c r="D4" t="s">
        <v>47</v>
      </c>
      <c r="E4" t="s">
        <v>53</v>
      </c>
      <c r="F4" t="s">
        <v>48</v>
      </c>
      <c r="G4" t="s">
        <v>49</v>
      </c>
      <c r="H4" t="s">
        <v>50</v>
      </c>
      <c r="I4" t="s">
        <v>54</v>
      </c>
      <c r="J4" t="s">
        <v>55</v>
      </c>
    </row>
    <row r="5" spans="2:10">
      <c r="B5" t="s">
        <v>8</v>
      </c>
      <c r="D5">
        <v>100</v>
      </c>
      <c r="E5">
        <v>10</v>
      </c>
      <c r="F5">
        <f>D5</f>
        <v>100</v>
      </c>
    </row>
    <row r="6" spans="2:10">
      <c r="B6" t="s">
        <v>90</v>
      </c>
      <c r="C6">
        <v>32.5</v>
      </c>
      <c r="D6">
        <v>67.5</v>
      </c>
      <c r="E6">
        <v>10</v>
      </c>
      <c r="F6">
        <f>F5</f>
        <v>100</v>
      </c>
      <c r="G6">
        <f>C6</f>
        <v>32.5</v>
      </c>
    </row>
    <row r="7" spans="2:10">
      <c r="B7" t="s">
        <v>56</v>
      </c>
      <c r="C7">
        <v>31.3</v>
      </c>
      <c r="D7">
        <v>1.2</v>
      </c>
      <c r="E7">
        <v>10</v>
      </c>
      <c r="G7">
        <f>G6</f>
        <v>32.5</v>
      </c>
      <c r="H7">
        <f>C7</f>
        <v>31.3</v>
      </c>
    </row>
    <row r="8" spans="2:10">
      <c r="B8" t="s">
        <v>56</v>
      </c>
      <c r="C8">
        <v>30</v>
      </c>
      <c r="D8">
        <v>1.3</v>
      </c>
      <c r="E8">
        <v>10</v>
      </c>
      <c r="H8">
        <f>H7</f>
        <v>31.3</v>
      </c>
      <c r="I8">
        <f>C8</f>
        <v>30</v>
      </c>
    </row>
    <row r="9" spans="2:10">
      <c r="B9" t="s">
        <v>1</v>
      </c>
      <c r="C9">
        <f>C8*0.01</f>
        <v>0.3</v>
      </c>
      <c r="D9" s="54">
        <f>C8-C9</f>
        <v>29.7</v>
      </c>
      <c r="E9">
        <v>10</v>
      </c>
      <c r="I9">
        <f>I8</f>
        <v>30</v>
      </c>
      <c r="J9">
        <f>D10</f>
        <v>29</v>
      </c>
    </row>
    <row r="10" spans="2:10">
      <c r="B10" t="s">
        <v>51</v>
      </c>
      <c r="D10">
        <v>29</v>
      </c>
      <c r="E10">
        <v>10</v>
      </c>
      <c r="J10">
        <f>J9</f>
        <v>29</v>
      </c>
    </row>
    <row r="23" spans="3:4">
      <c r="D23" s="52"/>
    </row>
    <row r="24" spans="3:4">
      <c r="C24" s="53"/>
      <c r="D24" s="53"/>
    </row>
    <row r="25" spans="3:4">
      <c r="C25" s="53"/>
      <c r="D25" s="53"/>
    </row>
    <row r="26" spans="3:4">
      <c r="C26" s="52"/>
      <c r="D26" s="53"/>
    </row>
    <row r="27" spans="3:4">
      <c r="C27" s="52"/>
      <c r="D27" s="52"/>
    </row>
    <row r="28" spans="3:4">
      <c r="D28" s="52"/>
    </row>
  </sheetData>
  <phoneticPr fontId="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4:W36"/>
  <sheetViews>
    <sheetView topLeftCell="A2" workbookViewId="0">
      <selection activeCell="F34" sqref="F34"/>
    </sheetView>
  </sheetViews>
  <sheetFormatPr defaultColWidth="9.140625" defaultRowHeight="15"/>
  <cols>
    <col min="1" max="1" width="14" customWidth="1"/>
    <col min="2" max="2" width="12.85546875" customWidth="1"/>
    <col min="3" max="5" width="9.140625" customWidth="1"/>
    <col min="6" max="18" width="7.5703125" customWidth="1"/>
    <col min="19" max="23" width="7.85546875" customWidth="1"/>
  </cols>
  <sheetData>
    <row r="4" spans="1:23">
      <c r="A4" t="s">
        <v>70</v>
      </c>
      <c r="B4" t="s">
        <v>52</v>
      </c>
      <c r="C4" t="s">
        <v>46</v>
      </c>
      <c r="D4" t="s">
        <v>47</v>
      </c>
      <c r="E4" t="s">
        <v>53</v>
      </c>
      <c r="F4" t="s">
        <v>48</v>
      </c>
      <c r="G4" t="s">
        <v>49</v>
      </c>
      <c r="H4" t="s">
        <v>50</v>
      </c>
      <c r="I4" t="s">
        <v>54</v>
      </c>
      <c r="J4" t="s">
        <v>55</v>
      </c>
      <c r="K4" t="s">
        <v>71</v>
      </c>
      <c r="L4" t="s">
        <v>72</v>
      </c>
      <c r="M4" t="s">
        <v>73</v>
      </c>
      <c r="N4" t="s">
        <v>74</v>
      </c>
      <c r="O4" t="s">
        <v>75</v>
      </c>
      <c r="P4" t="s">
        <v>76</v>
      </c>
      <c r="Q4" t="s">
        <v>77</v>
      </c>
      <c r="R4" t="s">
        <v>78</v>
      </c>
      <c r="S4" t="s">
        <v>79</v>
      </c>
      <c r="T4" t="s">
        <v>80</v>
      </c>
      <c r="U4" t="s">
        <v>81</v>
      </c>
      <c r="V4" t="s">
        <v>82</v>
      </c>
      <c r="W4" t="s">
        <v>83</v>
      </c>
    </row>
    <row r="5" spans="1:23">
      <c r="A5" t="s">
        <v>69</v>
      </c>
      <c r="B5" t="s">
        <v>8</v>
      </c>
      <c r="D5">
        <v>100</v>
      </c>
      <c r="E5">
        <v>10</v>
      </c>
      <c r="F5">
        <f>D5</f>
        <v>100</v>
      </c>
    </row>
    <row r="6" spans="1:23">
      <c r="A6" t="s">
        <v>69</v>
      </c>
      <c r="B6" t="s">
        <v>57</v>
      </c>
      <c r="C6">
        <f>D5-D6</f>
        <v>75</v>
      </c>
      <c r="D6" s="55">
        <v>25</v>
      </c>
      <c r="E6">
        <v>10</v>
      </c>
      <c r="F6">
        <f>F5</f>
        <v>100</v>
      </c>
      <c r="G6">
        <f>C6</f>
        <v>75</v>
      </c>
    </row>
    <row r="7" spans="1:23">
      <c r="A7" t="s">
        <v>69</v>
      </c>
      <c r="B7" t="s">
        <v>58</v>
      </c>
      <c r="C7">
        <f t="shared" ref="C7:C20" si="0">C6-D7</f>
        <v>65</v>
      </c>
      <c r="D7" s="55">
        <v>10</v>
      </c>
      <c r="E7">
        <v>10</v>
      </c>
      <c r="G7">
        <f>G6</f>
        <v>75</v>
      </c>
      <c r="H7">
        <f>C7</f>
        <v>65</v>
      </c>
    </row>
    <row r="8" spans="1:23">
      <c r="A8" t="s">
        <v>69</v>
      </c>
      <c r="B8" t="s">
        <v>59</v>
      </c>
      <c r="C8">
        <f t="shared" si="0"/>
        <v>61.2</v>
      </c>
      <c r="D8" s="55">
        <v>3.8</v>
      </c>
      <c r="E8">
        <v>10</v>
      </c>
      <c r="H8">
        <f>H7</f>
        <v>65</v>
      </c>
      <c r="I8">
        <f>C8</f>
        <v>61.2</v>
      </c>
    </row>
    <row r="9" spans="1:23">
      <c r="A9" t="s">
        <v>69</v>
      </c>
      <c r="B9" t="s">
        <v>60</v>
      </c>
      <c r="C9" s="56">
        <f t="shared" si="0"/>
        <v>61.13</v>
      </c>
      <c r="D9" s="55">
        <v>7.0000000000000007E-2</v>
      </c>
      <c r="E9">
        <v>10</v>
      </c>
      <c r="I9">
        <f>I8</f>
        <v>61.2</v>
      </c>
      <c r="J9">
        <f>C9</f>
        <v>61.13</v>
      </c>
    </row>
    <row r="10" spans="1:23">
      <c r="A10" t="s">
        <v>69</v>
      </c>
      <c r="B10" t="s">
        <v>61</v>
      </c>
      <c r="C10" s="56">
        <f t="shared" si="0"/>
        <v>56.830000000000005</v>
      </c>
      <c r="D10" s="55">
        <v>4.3</v>
      </c>
      <c r="E10">
        <v>10</v>
      </c>
      <c r="J10">
        <f>J9</f>
        <v>61.13</v>
      </c>
      <c r="K10">
        <f>C10</f>
        <v>56.830000000000005</v>
      </c>
    </row>
    <row r="11" spans="1:23">
      <c r="B11" t="s">
        <v>62</v>
      </c>
      <c r="C11" s="56">
        <f t="shared" si="0"/>
        <v>56.830000000000005</v>
      </c>
      <c r="D11" s="55"/>
      <c r="E11">
        <v>10</v>
      </c>
      <c r="K11">
        <f>K10</f>
        <v>56.830000000000005</v>
      </c>
      <c r="L11">
        <f>C11</f>
        <v>56.830000000000005</v>
      </c>
    </row>
    <row r="12" spans="1:23">
      <c r="B12" t="s">
        <v>63</v>
      </c>
      <c r="C12" s="56">
        <f t="shared" si="0"/>
        <v>56.830000000000005</v>
      </c>
      <c r="D12" s="55"/>
      <c r="E12">
        <v>10</v>
      </c>
      <c r="L12">
        <f>L11</f>
        <v>56.830000000000005</v>
      </c>
      <c r="M12">
        <f>C12</f>
        <v>56.830000000000005</v>
      </c>
    </row>
    <row r="13" spans="1:23">
      <c r="A13" t="s">
        <v>3</v>
      </c>
      <c r="B13" t="s">
        <v>2</v>
      </c>
      <c r="C13" s="56">
        <f t="shared" si="0"/>
        <v>55.125100000000003</v>
      </c>
      <c r="D13" s="58">
        <f>3*C12/100</f>
        <v>1.7049000000000001</v>
      </c>
      <c r="E13">
        <v>10</v>
      </c>
      <c r="G13" s="55"/>
      <c r="M13">
        <f>M12</f>
        <v>56.830000000000005</v>
      </c>
      <c r="N13" s="54">
        <f>C13</f>
        <v>55.125100000000003</v>
      </c>
    </row>
    <row r="14" spans="1:23">
      <c r="A14" t="s">
        <v>3</v>
      </c>
      <c r="B14" t="s">
        <v>64</v>
      </c>
      <c r="C14" s="56">
        <f t="shared" si="0"/>
        <v>54.556800000000003</v>
      </c>
      <c r="D14" s="55">
        <f>1*C12/100</f>
        <v>0.56830000000000003</v>
      </c>
      <c r="E14">
        <v>10</v>
      </c>
      <c r="G14" s="55"/>
      <c r="N14" s="54">
        <f>N13</f>
        <v>55.125100000000003</v>
      </c>
      <c r="O14" s="56">
        <f>C14</f>
        <v>54.556800000000003</v>
      </c>
    </row>
    <row r="15" spans="1:23">
      <c r="B15" t="s">
        <v>65</v>
      </c>
      <c r="C15" s="56">
        <f t="shared" si="0"/>
        <v>54.556800000000003</v>
      </c>
      <c r="D15" s="55">
        <f>0*C12/100</f>
        <v>0</v>
      </c>
      <c r="E15">
        <v>10</v>
      </c>
      <c r="G15" s="55"/>
      <c r="O15" s="56">
        <f>O14</f>
        <v>54.556800000000003</v>
      </c>
      <c r="P15" s="56">
        <f>C15</f>
        <v>54.556800000000003</v>
      </c>
    </row>
    <row r="16" spans="1:23">
      <c r="A16" t="s">
        <v>85</v>
      </c>
      <c r="B16" t="s">
        <v>39</v>
      </c>
      <c r="C16" s="56">
        <f t="shared" si="0"/>
        <v>54.476800000000004</v>
      </c>
      <c r="D16" s="55">
        <v>0.08</v>
      </c>
      <c r="E16">
        <v>10</v>
      </c>
      <c r="G16" s="55"/>
      <c r="P16" s="56">
        <f>P15</f>
        <v>54.556800000000003</v>
      </c>
      <c r="Q16" s="56">
        <f>C16</f>
        <v>54.476800000000004</v>
      </c>
    </row>
    <row r="17" spans="1:22">
      <c r="A17" t="s">
        <v>85</v>
      </c>
      <c r="B17" t="s">
        <v>66</v>
      </c>
      <c r="C17" s="56">
        <f t="shared" si="0"/>
        <v>52.326800000000006</v>
      </c>
      <c r="D17" s="55">
        <v>2.15</v>
      </c>
      <c r="E17">
        <v>10</v>
      </c>
      <c r="G17" s="55"/>
      <c r="Q17" s="56">
        <f>Q16</f>
        <v>54.476800000000004</v>
      </c>
      <c r="R17" s="56">
        <f>C17</f>
        <v>52.326800000000006</v>
      </c>
    </row>
    <row r="18" spans="1:22">
      <c r="A18" t="s">
        <v>85</v>
      </c>
      <c r="B18" t="s">
        <v>67</v>
      </c>
      <c r="C18" s="56">
        <f t="shared" si="0"/>
        <v>50.176800000000007</v>
      </c>
      <c r="D18" s="55">
        <v>2.15</v>
      </c>
      <c r="E18">
        <v>10</v>
      </c>
      <c r="G18" s="55"/>
      <c r="R18" s="56">
        <f>R17</f>
        <v>52.326800000000006</v>
      </c>
      <c r="S18" s="56">
        <f>C18</f>
        <v>50.176800000000007</v>
      </c>
    </row>
    <row r="19" spans="1:22">
      <c r="A19" t="s">
        <v>85</v>
      </c>
      <c r="B19" t="s">
        <v>68</v>
      </c>
      <c r="C19" s="56">
        <f t="shared" si="0"/>
        <v>48.776800000000009</v>
      </c>
      <c r="D19" s="55">
        <v>1.4</v>
      </c>
      <c r="E19">
        <v>10</v>
      </c>
      <c r="G19" s="55"/>
      <c r="S19" s="56">
        <f>S18</f>
        <v>50.176800000000007</v>
      </c>
      <c r="T19" s="56">
        <f>C19</f>
        <v>48.776800000000009</v>
      </c>
    </row>
    <row r="20" spans="1:22">
      <c r="A20" t="s">
        <v>86</v>
      </c>
      <c r="B20" t="s">
        <v>84</v>
      </c>
      <c r="C20" s="56">
        <f t="shared" si="0"/>
        <v>46.37680000000001</v>
      </c>
      <c r="D20" s="55">
        <v>2.4</v>
      </c>
      <c r="E20">
        <v>10</v>
      </c>
      <c r="G20" s="55"/>
      <c r="T20" s="56">
        <f>T19</f>
        <v>48.776800000000009</v>
      </c>
      <c r="U20" s="56">
        <f>C20</f>
        <v>46.37680000000001</v>
      </c>
    </row>
    <row r="21" spans="1:22">
      <c r="B21" t="s">
        <v>51</v>
      </c>
      <c r="C21" s="56"/>
      <c r="D21" s="55">
        <f>C20</f>
        <v>46.37680000000001</v>
      </c>
      <c r="E21">
        <v>10</v>
      </c>
      <c r="G21" s="55"/>
      <c r="U21" s="56">
        <f>U20</f>
        <v>46.37680000000001</v>
      </c>
      <c r="V21" s="56">
        <f>C21</f>
        <v>0</v>
      </c>
    </row>
    <row r="22" spans="1:22">
      <c r="C22" s="57"/>
      <c r="D22" s="51"/>
      <c r="V22" s="56">
        <f>V21</f>
        <v>0</v>
      </c>
    </row>
    <row r="26" spans="1:22" ht="15.75" thickBot="1"/>
    <row r="27" spans="1:22">
      <c r="B27" s="1"/>
      <c r="C27" s="15"/>
      <c r="D27" s="2" t="s">
        <v>31</v>
      </c>
      <c r="E27" s="2" t="s">
        <v>32</v>
      </c>
    </row>
    <row r="28" spans="1:22">
      <c r="B28" s="4"/>
      <c r="C28" s="13" t="s">
        <v>8</v>
      </c>
      <c r="D28" s="43">
        <v>1</v>
      </c>
      <c r="E28" s="43">
        <v>1</v>
      </c>
    </row>
    <row r="29" spans="1:22" ht="30">
      <c r="B29" s="4"/>
      <c r="C29" s="13" t="s">
        <v>40</v>
      </c>
      <c r="D29" s="43"/>
      <c r="E29" s="43">
        <v>2.1499999999999998E-2</v>
      </c>
    </row>
    <row r="30" spans="1:22" ht="30">
      <c r="B30" s="4"/>
      <c r="C30" s="13" t="s">
        <v>4</v>
      </c>
      <c r="D30" s="5"/>
      <c r="E30" s="43">
        <v>2.1499999999999998E-2</v>
      </c>
    </row>
    <row r="31" spans="1:22" ht="45.75" thickBot="1">
      <c r="B31" s="4"/>
      <c r="C31" s="13" t="s">
        <v>41</v>
      </c>
      <c r="D31" s="5"/>
      <c r="E31" s="43">
        <v>1.3999999999999999E-2</v>
      </c>
    </row>
    <row r="32" spans="1:22" ht="30">
      <c r="B32" s="1" t="s">
        <v>42</v>
      </c>
      <c r="C32" s="15" t="s">
        <v>40</v>
      </c>
      <c r="D32" s="2"/>
      <c r="E32" s="2"/>
    </row>
    <row r="33" spans="2:5" ht="30">
      <c r="B33" s="4"/>
      <c r="C33" s="13" t="s">
        <v>4</v>
      </c>
      <c r="D33" s="5"/>
      <c r="E33" s="5"/>
    </row>
    <row r="34" spans="2:5" ht="45">
      <c r="B34" s="4"/>
      <c r="C34" s="13" t="s">
        <v>41</v>
      </c>
      <c r="D34" s="5"/>
      <c r="E34" s="5"/>
    </row>
    <row r="35" spans="2:5" ht="60">
      <c r="B35" s="4"/>
      <c r="C35" s="13" t="s">
        <v>45</v>
      </c>
      <c r="D35" s="43">
        <v>0.01</v>
      </c>
      <c r="E35" s="5"/>
    </row>
    <row r="36" spans="2:5" ht="75.75" thickBot="1">
      <c r="B36" s="6"/>
      <c r="C36" s="46" t="s">
        <v>43</v>
      </c>
      <c r="D36" s="7"/>
      <c r="E36" s="47">
        <v>0.02</v>
      </c>
    </row>
  </sheetData>
  <autoFilter ref="A4:R22"/>
  <phoneticPr fontId="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4:W42"/>
  <sheetViews>
    <sheetView workbookViewId="0">
      <selection activeCell="F34" sqref="F34"/>
    </sheetView>
  </sheetViews>
  <sheetFormatPr defaultColWidth="9.140625" defaultRowHeight="15"/>
  <cols>
    <col min="1" max="1" width="14.28515625" customWidth="1"/>
    <col min="2" max="2" width="12.85546875" customWidth="1"/>
    <col min="3" max="5" width="9.140625" customWidth="1"/>
    <col min="6" max="18" width="7.5703125" customWidth="1"/>
    <col min="19" max="23" width="7.85546875" customWidth="1"/>
  </cols>
  <sheetData>
    <row r="4" spans="1:23">
      <c r="A4" t="s">
        <v>70</v>
      </c>
      <c r="B4" t="s">
        <v>52</v>
      </c>
      <c r="C4" t="s">
        <v>46</v>
      </c>
      <c r="D4" t="s">
        <v>47</v>
      </c>
      <c r="E4" t="s">
        <v>53</v>
      </c>
      <c r="F4" t="s">
        <v>48</v>
      </c>
      <c r="G4" t="s">
        <v>49</v>
      </c>
      <c r="H4" t="s">
        <v>50</v>
      </c>
      <c r="I4" t="s">
        <v>54</v>
      </c>
      <c r="J4" t="s">
        <v>55</v>
      </c>
      <c r="K4" t="s">
        <v>71</v>
      </c>
      <c r="L4" t="s">
        <v>72</v>
      </c>
      <c r="M4" t="s">
        <v>73</v>
      </c>
      <c r="N4" t="s">
        <v>74</v>
      </c>
      <c r="O4" t="s">
        <v>75</v>
      </c>
      <c r="P4" t="s">
        <v>76</v>
      </c>
      <c r="Q4" t="s">
        <v>77</v>
      </c>
      <c r="R4" t="s">
        <v>78</v>
      </c>
      <c r="S4" t="s">
        <v>79</v>
      </c>
      <c r="T4" t="s">
        <v>80</v>
      </c>
      <c r="U4" t="s">
        <v>81</v>
      </c>
      <c r="V4" t="s">
        <v>82</v>
      </c>
      <c r="W4" t="s">
        <v>83</v>
      </c>
    </row>
    <row r="5" spans="1:23">
      <c r="A5" t="s">
        <v>69</v>
      </c>
      <c r="B5" t="s">
        <v>95</v>
      </c>
      <c r="D5">
        <v>100</v>
      </c>
      <c r="E5">
        <v>10</v>
      </c>
      <c r="F5">
        <f>D5</f>
        <v>100</v>
      </c>
    </row>
    <row r="6" spans="1:23">
      <c r="A6" t="s">
        <v>69</v>
      </c>
      <c r="B6" t="s">
        <v>58</v>
      </c>
      <c r="C6" s="60">
        <f>D5-D6</f>
        <v>86.666666666666671</v>
      </c>
      <c r="D6" s="55">
        <v>13.333333333333334</v>
      </c>
      <c r="E6">
        <v>10</v>
      </c>
      <c r="F6">
        <f>F5</f>
        <v>100</v>
      </c>
      <c r="G6">
        <f>C6</f>
        <v>86.666666666666671</v>
      </c>
    </row>
    <row r="7" spans="1:23">
      <c r="A7" t="s">
        <v>69</v>
      </c>
      <c r="B7" t="s">
        <v>59</v>
      </c>
      <c r="C7">
        <f t="shared" ref="C7:C19" si="0">C6-D7</f>
        <v>83.966666666666669</v>
      </c>
      <c r="D7" s="55">
        <v>2.7</v>
      </c>
      <c r="E7">
        <v>10</v>
      </c>
      <c r="G7">
        <f>G6</f>
        <v>86.666666666666671</v>
      </c>
      <c r="H7">
        <f>C7</f>
        <v>83.966666666666669</v>
      </c>
    </row>
    <row r="8" spans="1:23">
      <c r="A8" t="s">
        <v>69</v>
      </c>
      <c r="B8" t="s">
        <v>60</v>
      </c>
      <c r="C8" s="56">
        <f t="shared" si="0"/>
        <v>83.936666666666667</v>
      </c>
      <c r="D8" s="55">
        <v>0.03</v>
      </c>
      <c r="E8">
        <v>10</v>
      </c>
      <c r="H8">
        <f>H7</f>
        <v>83.966666666666669</v>
      </c>
      <c r="I8">
        <f>C8</f>
        <v>83.936666666666667</v>
      </c>
    </row>
    <row r="9" spans="1:23">
      <c r="A9" t="s">
        <v>69</v>
      </c>
      <c r="B9" t="s">
        <v>61</v>
      </c>
      <c r="C9" s="56">
        <f t="shared" si="0"/>
        <v>80.603333333333339</v>
      </c>
      <c r="D9" s="55">
        <v>3.3333333333333335</v>
      </c>
      <c r="E9">
        <v>10</v>
      </c>
      <c r="I9">
        <f>I8</f>
        <v>83.936666666666667</v>
      </c>
      <c r="J9">
        <f>C9</f>
        <v>80.603333333333339</v>
      </c>
    </row>
    <row r="10" spans="1:23">
      <c r="A10" t="s">
        <v>87</v>
      </c>
      <c r="B10" t="s">
        <v>62</v>
      </c>
      <c r="C10" s="56">
        <f t="shared" si="0"/>
        <v>77.27000000000001</v>
      </c>
      <c r="D10" s="55">
        <v>3.3333333333333335</v>
      </c>
      <c r="E10">
        <v>10</v>
      </c>
      <c r="J10">
        <f>J9</f>
        <v>80.603333333333339</v>
      </c>
      <c r="K10">
        <f>C10</f>
        <v>77.27000000000001</v>
      </c>
    </row>
    <row r="11" spans="1:23">
      <c r="B11" t="s">
        <v>63</v>
      </c>
      <c r="C11" s="56">
        <f t="shared" si="0"/>
        <v>77.27000000000001</v>
      </c>
      <c r="D11" s="55">
        <v>0</v>
      </c>
      <c r="E11">
        <v>10</v>
      </c>
      <c r="K11">
        <f>K10</f>
        <v>77.27000000000001</v>
      </c>
      <c r="L11">
        <f>C11</f>
        <v>77.27000000000001</v>
      </c>
    </row>
    <row r="12" spans="1:23">
      <c r="A12" t="s">
        <v>3</v>
      </c>
      <c r="B12" t="s">
        <v>2</v>
      </c>
      <c r="C12" s="56">
        <f t="shared" si="0"/>
        <v>74.358132522324325</v>
      </c>
      <c r="D12" s="55">
        <f>3/C11*75</f>
        <v>2.9118674776756821</v>
      </c>
      <c r="E12">
        <v>10</v>
      </c>
      <c r="L12">
        <f>L11</f>
        <v>77.27000000000001</v>
      </c>
      <c r="M12">
        <f>C12</f>
        <v>74.358132522324325</v>
      </c>
    </row>
    <row r="13" spans="1:23">
      <c r="A13" t="s">
        <v>3</v>
      </c>
      <c r="B13" t="s">
        <v>64</v>
      </c>
      <c r="C13" s="56">
        <f t="shared" si="0"/>
        <v>73.387510029765764</v>
      </c>
      <c r="D13" s="55">
        <f>1/C11*75</f>
        <v>0.97062249255856081</v>
      </c>
      <c r="E13">
        <v>10</v>
      </c>
      <c r="G13" s="55"/>
      <c r="M13">
        <f>M12</f>
        <v>74.358132522324325</v>
      </c>
      <c r="N13" s="54">
        <f>C13</f>
        <v>73.387510029765764</v>
      </c>
    </row>
    <row r="14" spans="1:23">
      <c r="A14" t="s">
        <v>3</v>
      </c>
      <c r="B14" t="s">
        <v>65</v>
      </c>
      <c r="C14" s="56">
        <f t="shared" si="0"/>
        <v>72.416887537207202</v>
      </c>
      <c r="D14" s="55">
        <f>1/C11*75</f>
        <v>0.97062249255856081</v>
      </c>
      <c r="E14">
        <v>10</v>
      </c>
      <c r="G14" s="55"/>
      <c r="N14" s="54">
        <f>N13</f>
        <v>73.387510029765764</v>
      </c>
      <c r="O14" s="56">
        <f>C14</f>
        <v>72.416887537207202</v>
      </c>
    </row>
    <row r="15" spans="1:23">
      <c r="A15" t="s">
        <v>88</v>
      </c>
      <c r="B15" t="s">
        <v>39</v>
      </c>
      <c r="C15" s="56">
        <f t="shared" si="0"/>
        <v>72.416887537207202</v>
      </c>
      <c r="D15" s="55">
        <v>0</v>
      </c>
      <c r="E15">
        <v>10</v>
      </c>
      <c r="G15" s="55"/>
      <c r="O15" s="56">
        <f>O14</f>
        <v>72.416887537207202</v>
      </c>
      <c r="P15" s="56">
        <f>C15</f>
        <v>72.416887537207202</v>
      </c>
    </row>
    <row r="16" spans="1:23">
      <c r="A16" t="s">
        <v>89</v>
      </c>
      <c r="B16" t="s">
        <v>66</v>
      </c>
      <c r="C16" s="56">
        <f t="shared" si="0"/>
        <v>71.85922087054054</v>
      </c>
      <c r="D16" s="55">
        <v>0.55766666666666698</v>
      </c>
      <c r="E16">
        <v>10</v>
      </c>
      <c r="G16" s="55"/>
      <c r="P16" s="56">
        <f>P15</f>
        <v>72.416887537207202</v>
      </c>
      <c r="Q16" s="56">
        <f>C16</f>
        <v>71.85922087054054</v>
      </c>
    </row>
    <row r="17" spans="1:22">
      <c r="A17" t="s">
        <v>88</v>
      </c>
      <c r="B17" t="s">
        <v>67</v>
      </c>
      <c r="C17" s="56">
        <f t="shared" si="0"/>
        <v>70.966954203873868</v>
      </c>
      <c r="D17" s="55">
        <v>0.89226666666666699</v>
      </c>
      <c r="E17">
        <v>10</v>
      </c>
      <c r="G17" s="55"/>
      <c r="Q17" s="56">
        <f>Q16</f>
        <v>71.85922087054054</v>
      </c>
      <c r="R17" s="56">
        <f>C17</f>
        <v>70.966954203873868</v>
      </c>
    </row>
    <row r="18" spans="1:22">
      <c r="B18" t="s">
        <v>68</v>
      </c>
      <c r="C18" s="56">
        <f t="shared" si="0"/>
        <v>70.966954203873868</v>
      </c>
      <c r="D18" s="55">
        <v>0</v>
      </c>
      <c r="E18">
        <v>10</v>
      </c>
      <c r="G18" s="55"/>
      <c r="R18" s="56">
        <f>R17</f>
        <v>70.966954203873868</v>
      </c>
      <c r="S18" s="56">
        <f>C18</f>
        <v>70.966954203873868</v>
      </c>
    </row>
    <row r="19" spans="1:22">
      <c r="A19" t="s">
        <v>89</v>
      </c>
      <c r="B19" t="s">
        <v>84</v>
      </c>
      <c r="C19" s="56">
        <f t="shared" si="0"/>
        <v>69.63362087054054</v>
      </c>
      <c r="D19" s="55">
        <v>1.3333333333333335</v>
      </c>
      <c r="E19">
        <v>10</v>
      </c>
      <c r="G19" s="55"/>
      <c r="S19" s="56">
        <f>S18</f>
        <v>70.966954203873868</v>
      </c>
      <c r="T19" s="56">
        <f>C19</f>
        <v>69.63362087054054</v>
      </c>
    </row>
    <row r="20" spans="1:22">
      <c r="B20" t="s">
        <v>51</v>
      </c>
      <c r="C20" s="56"/>
      <c r="D20" s="55">
        <f>C19</f>
        <v>69.63362087054054</v>
      </c>
      <c r="E20">
        <v>10</v>
      </c>
      <c r="G20" s="55"/>
      <c r="T20" s="56">
        <f>T19</f>
        <v>69.63362087054054</v>
      </c>
      <c r="U20" s="56"/>
    </row>
    <row r="21" spans="1:22">
      <c r="C21" s="56"/>
      <c r="D21" s="55"/>
      <c r="G21" s="55"/>
      <c r="U21" s="56"/>
      <c r="V21" s="56">
        <f>C21</f>
        <v>0</v>
      </c>
    </row>
    <row r="22" spans="1:22">
      <c r="C22" s="57"/>
      <c r="D22" s="51"/>
      <c r="V22" s="56">
        <f>V21</f>
        <v>0</v>
      </c>
    </row>
    <row r="23" spans="1:22">
      <c r="A23" s="5"/>
      <c r="B23" s="5"/>
      <c r="C23" s="5"/>
      <c r="D23" s="51"/>
      <c r="E23" s="5"/>
      <c r="F23" s="5"/>
      <c r="G23" s="5"/>
    </row>
    <row r="24" spans="1:22">
      <c r="A24" s="5"/>
      <c r="B24" s="5"/>
      <c r="C24" s="13"/>
      <c r="D24" s="51"/>
      <c r="E24" s="43"/>
      <c r="F24" s="5"/>
      <c r="G24" s="5"/>
    </row>
    <row r="25" spans="1:22">
      <c r="A25" s="5"/>
      <c r="B25" s="5"/>
      <c r="C25" s="13"/>
      <c r="D25" s="51"/>
      <c r="E25" s="43"/>
      <c r="F25" s="5"/>
      <c r="G25" s="5"/>
    </row>
    <row r="26" spans="1:22">
      <c r="A26" s="5"/>
      <c r="B26" s="5"/>
      <c r="C26" s="13"/>
      <c r="D26" s="51"/>
      <c r="E26" s="43"/>
      <c r="F26" s="5"/>
      <c r="G26" s="5"/>
    </row>
    <row r="27" spans="1:22">
      <c r="A27" s="5"/>
      <c r="B27" s="5"/>
      <c r="C27" s="13"/>
      <c r="D27" s="51"/>
      <c r="E27" s="43"/>
      <c r="F27" s="5"/>
      <c r="G27" s="5"/>
    </row>
    <row r="28" spans="1:22">
      <c r="A28" s="5"/>
      <c r="B28" s="5"/>
      <c r="C28" s="13"/>
      <c r="D28" s="51"/>
      <c r="E28" s="43"/>
      <c r="F28" s="5"/>
      <c r="G28" s="5"/>
    </row>
    <row r="29" spans="1:22">
      <c r="A29" s="5"/>
      <c r="B29" s="5"/>
      <c r="C29" s="5"/>
      <c r="D29" s="51"/>
      <c r="E29" s="43"/>
      <c r="F29" s="5"/>
      <c r="G29" s="5"/>
    </row>
    <row r="30" spans="1:22">
      <c r="A30" s="5"/>
      <c r="B30" s="5"/>
      <c r="C30" s="5"/>
      <c r="D30" s="51"/>
      <c r="E30" s="43"/>
      <c r="F30" s="5"/>
      <c r="G30" s="5"/>
    </row>
    <row r="31" spans="1:22">
      <c r="A31" s="5"/>
      <c r="B31" s="5"/>
      <c r="C31" s="5"/>
      <c r="D31" s="51"/>
      <c r="E31" s="43"/>
      <c r="F31" s="5"/>
      <c r="G31" s="5"/>
    </row>
    <row r="32" spans="1:22">
      <c r="A32" s="5"/>
      <c r="B32" s="5"/>
      <c r="C32" s="5"/>
      <c r="D32" s="51"/>
      <c r="E32" s="43"/>
      <c r="F32" s="5"/>
      <c r="G32" s="5"/>
    </row>
    <row r="33" spans="1:7">
      <c r="A33" s="5"/>
      <c r="B33" s="5"/>
      <c r="C33" s="5"/>
      <c r="D33" s="51"/>
      <c r="E33" s="43"/>
      <c r="F33" s="5"/>
      <c r="G33" s="5"/>
    </row>
    <row r="34" spans="1:7">
      <c r="A34" s="5"/>
      <c r="B34" s="5"/>
      <c r="C34" s="5"/>
      <c r="D34" s="51"/>
      <c r="E34" s="43"/>
      <c r="F34" s="5"/>
      <c r="G34" s="5"/>
    </row>
    <row r="35" spans="1:7">
      <c r="A35" s="5"/>
      <c r="B35" s="5"/>
      <c r="C35" s="5"/>
      <c r="D35" s="51"/>
      <c r="E35" s="43"/>
      <c r="F35" s="5"/>
      <c r="G35" s="5"/>
    </row>
    <row r="36" spans="1:7">
      <c r="A36" s="5"/>
      <c r="B36" s="5"/>
      <c r="C36" s="5"/>
      <c r="D36" s="51"/>
      <c r="E36" s="43"/>
      <c r="F36" s="5"/>
      <c r="G36" s="5"/>
    </row>
    <row r="37" spans="1:7">
      <c r="A37" s="5"/>
      <c r="B37" s="5"/>
      <c r="C37" s="5"/>
      <c r="D37" s="51"/>
      <c r="E37" s="43"/>
      <c r="F37" s="5"/>
      <c r="G37" s="5"/>
    </row>
    <row r="38" spans="1:7">
      <c r="A38" s="5"/>
      <c r="B38" s="5"/>
      <c r="C38" s="5"/>
      <c r="D38" s="51"/>
      <c r="E38" s="43"/>
      <c r="F38" s="5"/>
      <c r="G38" s="5"/>
    </row>
    <row r="39" spans="1:7">
      <c r="A39" s="5"/>
      <c r="B39" s="5"/>
      <c r="C39" s="5"/>
      <c r="D39" s="51"/>
      <c r="E39" s="43"/>
      <c r="F39" s="5"/>
      <c r="G39" s="5"/>
    </row>
    <row r="40" spans="1:7">
      <c r="A40" s="5"/>
      <c r="B40" s="5"/>
      <c r="C40" s="5"/>
      <c r="D40" s="51"/>
      <c r="E40" s="5"/>
      <c r="F40" s="5"/>
      <c r="G40" s="5"/>
    </row>
    <row r="41" spans="1:7">
      <c r="D41" s="51"/>
    </row>
    <row r="42" spans="1:7">
      <c r="D42" s="51"/>
    </row>
  </sheetData>
  <phoneticPr fontId="5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4:AA40"/>
  <sheetViews>
    <sheetView workbookViewId="0">
      <selection activeCell="F34" sqref="F34"/>
    </sheetView>
  </sheetViews>
  <sheetFormatPr defaultColWidth="9.140625" defaultRowHeight="15"/>
  <cols>
    <col min="1" max="4" width="9.140625" customWidth="1"/>
    <col min="5" max="5" width="14.28515625" customWidth="1"/>
    <col min="6" max="6" width="12.85546875" customWidth="1"/>
    <col min="7" max="9" width="9.140625" customWidth="1"/>
    <col min="10" max="22" width="7.5703125" customWidth="1"/>
    <col min="23" max="27" width="7.85546875" customWidth="1"/>
  </cols>
  <sheetData>
    <row r="4" spans="1:27">
      <c r="E4" t="s">
        <v>70</v>
      </c>
      <c r="F4" t="s">
        <v>52</v>
      </c>
      <c r="G4" t="s">
        <v>46</v>
      </c>
      <c r="H4" t="s">
        <v>47</v>
      </c>
      <c r="I4" t="s">
        <v>53</v>
      </c>
      <c r="J4" t="s">
        <v>48</v>
      </c>
      <c r="K4" t="s">
        <v>49</v>
      </c>
      <c r="L4" t="s">
        <v>50</v>
      </c>
      <c r="M4" t="s">
        <v>54</v>
      </c>
      <c r="N4" t="s">
        <v>55</v>
      </c>
      <c r="O4" t="s">
        <v>71</v>
      </c>
      <c r="P4" t="s">
        <v>72</v>
      </c>
      <c r="Q4" t="s">
        <v>73</v>
      </c>
      <c r="R4" t="s">
        <v>74</v>
      </c>
      <c r="S4" t="s">
        <v>75</v>
      </c>
      <c r="T4" t="s">
        <v>76</v>
      </c>
      <c r="U4" t="s">
        <v>77</v>
      </c>
      <c r="V4" t="s">
        <v>78</v>
      </c>
      <c r="W4" t="s">
        <v>79</v>
      </c>
      <c r="X4" t="s">
        <v>80</v>
      </c>
      <c r="Y4" t="s">
        <v>81</v>
      </c>
      <c r="Z4" t="s">
        <v>82</v>
      </c>
      <c r="AA4" t="s">
        <v>83</v>
      </c>
    </row>
    <row r="5" spans="1:27">
      <c r="E5" t="s">
        <v>69</v>
      </c>
      <c r="F5" t="s">
        <v>8</v>
      </c>
      <c r="H5">
        <v>100</v>
      </c>
      <c r="I5">
        <v>10</v>
      </c>
      <c r="J5">
        <f>H5</f>
        <v>100</v>
      </c>
    </row>
    <row r="6" spans="1:27">
      <c r="B6" t="s">
        <v>95</v>
      </c>
      <c r="D6">
        <v>100</v>
      </c>
      <c r="E6" t="s">
        <v>69</v>
      </c>
      <c r="F6" t="s">
        <v>57</v>
      </c>
      <c r="G6">
        <f>H5-H6</f>
        <v>75</v>
      </c>
      <c r="H6" s="55">
        <v>25</v>
      </c>
      <c r="I6">
        <v>10</v>
      </c>
      <c r="J6">
        <f>J5</f>
        <v>100</v>
      </c>
      <c r="K6">
        <f>G6</f>
        <v>75</v>
      </c>
    </row>
    <row r="7" spans="1:27">
      <c r="B7" t="s">
        <v>58</v>
      </c>
      <c r="C7" s="60">
        <v>86.666666666666671</v>
      </c>
      <c r="D7" s="55">
        <v>13.333333333333334</v>
      </c>
      <c r="E7" t="s">
        <v>69</v>
      </c>
      <c r="F7" t="s">
        <v>58</v>
      </c>
      <c r="G7">
        <f t="shared" ref="G7:G20" si="0">G6-H7</f>
        <v>65</v>
      </c>
      <c r="H7" s="55">
        <v>10</v>
      </c>
      <c r="I7">
        <v>10</v>
      </c>
      <c r="K7">
        <f>K6</f>
        <v>75</v>
      </c>
      <c r="L7">
        <f>G7</f>
        <v>65</v>
      </c>
    </row>
    <row r="8" spans="1:27">
      <c r="A8">
        <f>1.7/65*100</f>
        <v>2.6153846153846154</v>
      </c>
      <c r="B8" t="s">
        <v>59</v>
      </c>
      <c r="C8">
        <v>83.966666666666669</v>
      </c>
      <c r="D8" s="55">
        <v>2.7</v>
      </c>
      <c r="E8" t="s">
        <v>69</v>
      </c>
      <c r="F8" t="s">
        <v>59</v>
      </c>
      <c r="G8">
        <f t="shared" si="0"/>
        <v>63.3</v>
      </c>
      <c r="H8" s="55">
        <v>1.7</v>
      </c>
      <c r="I8">
        <v>10</v>
      </c>
      <c r="L8">
        <f>L7</f>
        <v>65</v>
      </c>
      <c r="M8">
        <f>G8</f>
        <v>63.3</v>
      </c>
    </row>
    <row r="9" spans="1:27">
      <c r="B9" t="s">
        <v>60</v>
      </c>
      <c r="C9" s="56">
        <v>83.936666666666667</v>
      </c>
      <c r="D9" s="55">
        <v>0.03</v>
      </c>
      <c r="E9" t="s">
        <v>69</v>
      </c>
      <c r="F9" t="s">
        <v>60</v>
      </c>
      <c r="G9" s="56">
        <f t="shared" si="0"/>
        <v>63.269999999999996</v>
      </c>
      <c r="H9" s="55">
        <v>0.03</v>
      </c>
      <c r="I9">
        <v>10</v>
      </c>
      <c r="M9">
        <f>M8</f>
        <v>63.3</v>
      </c>
      <c r="N9">
        <f>G9</f>
        <v>63.269999999999996</v>
      </c>
    </row>
    <row r="10" spans="1:27">
      <c r="B10" t="s">
        <v>61</v>
      </c>
      <c r="C10" s="56">
        <v>80.603333333333339</v>
      </c>
      <c r="D10" s="55">
        <v>3.3333333333333335</v>
      </c>
      <c r="E10" t="s">
        <v>69</v>
      </c>
      <c r="F10" t="s">
        <v>61</v>
      </c>
      <c r="G10" s="56">
        <f t="shared" si="0"/>
        <v>60.769999999999996</v>
      </c>
      <c r="H10" s="55">
        <v>2.5</v>
      </c>
      <c r="I10">
        <v>10</v>
      </c>
      <c r="N10">
        <f>N9</f>
        <v>63.269999999999996</v>
      </c>
      <c r="O10">
        <f>G10</f>
        <v>60.769999999999996</v>
      </c>
    </row>
    <row r="11" spans="1:27">
      <c r="B11" t="s">
        <v>62</v>
      </c>
      <c r="C11" s="56">
        <v>77.27000000000001</v>
      </c>
      <c r="D11" s="55">
        <v>3.3333333333333335</v>
      </c>
      <c r="E11" t="s">
        <v>87</v>
      </c>
      <c r="F11" t="s">
        <v>62</v>
      </c>
      <c r="G11" s="56">
        <f t="shared" si="0"/>
        <v>58.269999999999996</v>
      </c>
      <c r="H11" s="55">
        <v>2.5</v>
      </c>
      <c r="I11">
        <v>10</v>
      </c>
      <c r="O11">
        <f>O10</f>
        <v>60.769999999999996</v>
      </c>
      <c r="P11">
        <f>G11</f>
        <v>58.269999999999996</v>
      </c>
    </row>
    <row r="12" spans="1:27">
      <c r="B12" t="s">
        <v>63</v>
      </c>
      <c r="C12" s="56">
        <v>77.27000000000001</v>
      </c>
      <c r="D12" s="55">
        <v>0</v>
      </c>
      <c r="F12" t="s">
        <v>63</v>
      </c>
      <c r="G12" s="56">
        <f t="shared" si="0"/>
        <v>58.269999999999996</v>
      </c>
      <c r="H12" s="55">
        <v>0</v>
      </c>
      <c r="I12">
        <v>10</v>
      </c>
      <c r="P12">
        <f>P11</f>
        <v>58.269999999999996</v>
      </c>
      <c r="Q12">
        <f>G12</f>
        <v>58.269999999999996</v>
      </c>
    </row>
    <row r="13" spans="1:27">
      <c r="B13" t="s">
        <v>2</v>
      </c>
      <c r="C13" s="56">
        <v>74.358132522324325</v>
      </c>
      <c r="D13" s="55">
        <v>2.9118674776756821</v>
      </c>
      <c r="E13" t="s">
        <v>3</v>
      </c>
      <c r="F13" t="s">
        <v>2</v>
      </c>
      <c r="G13" s="56">
        <f t="shared" si="0"/>
        <v>56.521899999999995</v>
      </c>
      <c r="H13" s="55">
        <f>3*G12/100</f>
        <v>1.7481</v>
      </c>
      <c r="I13">
        <v>10</v>
      </c>
      <c r="K13" s="55"/>
      <c r="Q13">
        <f>Q12</f>
        <v>58.269999999999996</v>
      </c>
      <c r="R13" s="54">
        <f>G13</f>
        <v>56.521899999999995</v>
      </c>
    </row>
    <row r="14" spans="1:27">
      <c r="B14" t="s">
        <v>64</v>
      </c>
      <c r="C14" s="56">
        <v>73.387510029765764</v>
      </c>
      <c r="D14" s="55">
        <v>0.97062249255856081</v>
      </c>
      <c r="E14" t="s">
        <v>3</v>
      </c>
      <c r="F14" t="s">
        <v>64</v>
      </c>
      <c r="G14" s="56">
        <f t="shared" si="0"/>
        <v>55.939199999999992</v>
      </c>
      <c r="H14" s="55">
        <f>1*G12/100</f>
        <v>0.5827</v>
      </c>
      <c r="I14">
        <v>10</v>
      </c>
      <c r="K14" s="55"/>
      <c r="R14" s="54">
        <f>R13</f>
        <v>56.521899999999995</v>
      </c>
      <c r="S14" s="56">
        <f>G14</f>
        <v>55.939199999999992</v>
      </c>
    </row>
    <row r="15" spans="1:27">
      <c r="B15" t="s">
        <v>65</v>
      </c>
      <c r="C15" s="56">
        <v>72.416887537207202</v>
      </c>
      <c r="D15" s="55">
        <v>0.97062249255856081</v>
      </c>
      <c r="E15" t="s">
        <v>3</v>
      </c>
      <c r="F15" t="s">
        <v>65</v>
      </c>
      <c r="G15" s="56">
        <f t="shared" si="0"/>
        <v>55.35649999999999</v>
      </c>
      <c r="H15" s="55">
        <f>1*G12/100</f>
        <v>0.5827</v>
      </c>
      <c r="I15">
        <v>10</v>
      </c>
      <c r="K15" s="55"/>
      <c r="S15" s="56">
        <f>S14</f>
        <v>55.939199999999992</v>
      </c>
      <c r="T15" s="56">
        <f>G15</f>
        <v>55.35649999999999</v>
      </c>
    </row>
    <row r="16" spans="1:27">
      <c r="B16" t="s">
        <v>39</v>
      </c>
      <c r="C16" s="56">
        <v>72.416887537207202</v>
      </c>
      <c r="D16" s="55">
        <v>0</v>
      </c>
      <c r="E16" t="s">
        <v>88</v>
      </c>
      <c r="F16" t="s">
        <v>39</v>
      </c>
      <c r="G16" s="56">
        <f t="shared" si="0"/>
        <v>55.35649999999999</v>
      </c>
      <c r="H16" s="55">
        <v>0</v>
      </c>
      <c r="I16">
        <v>10</v>
      </c>
      <c r="K16" s="55"/>
      <c r="T16" s="56">
        <f>T15</f>
        <v>55.35649999999999</v>
      </c>
      <c r="U16" s="56">
        <f>G16</f>
        <v>55.35649999999999</v>
      </c>
    </row>
    <row r="17" spans="2:26">
      <c r="B17" t="s">
        <v>66</v>
      </c>
      <c r="C17" s="56">
        <v>71.85922087054054</v>
      </c>
      <c r="D17" s="55">
        <v>0.55766666666666698</v>
      </c>
      <c r="E17" t="s">
        <v>89</v>
      </c>
      <c r="F17" t="s">
        <v>66</v>
      </c>
      <c r="G17" s="56">
        <f t="shared" si="0"/>
        <v>53.89974999999999</v>
      </c>
      <c r="H17" s="55">
        <f>2.5*G12/100</f>
        <v>1.4567499999999998</v>
      </c>
      <c r="I17">
        <v>10</v>
      </c>
      <c r="K17" s="55"/>
      <c r="U17" s="56">
        <f>U16</f>
        <v>55.35649999999999</v>
      </c>
      <c r="V17" s="56">
        <f>G17</f>
        <v>53.89974999999999</v>
      </c>
    </row>
    <row r="18" spans="2:26">
      <c r="B18" t="s">
        <v>67</v>
      </c>
      <c r="C18" s="56">
        <v>70.966954203873868</v>
      </c>
      <c r="D18" s="55">
        <v>0.89226666666666699</v>
      </c>
      <c r="E18" t="s">
        <v>88</v>
      </c>
      <c r="F18" t="s">
        <v>67</v>
      </c>
      <c r="G18" s="56">
        <f t="shared" si="0"/>
        <v>51.568949999999987</v>
      </c>
      <c r="H18" s="55">
        <f>4*G12/100</f>
        <v>2.3308</v>
      </c>
      <c r="I18">
        <v>10</v>
      </c>
      <c r="K18" s="55"/>
      <c r="V18" s="56">
        <f>V17</f>
        <v>53.89974999999999</v>
      </c>
      <c r="W18" s="56">
        <f>G18</f>
        <v>51.568949999999987</v>
      </c>
    </row>
    <row r="19" spans="2:26">
      <c r="B19" t="s">
        <v>68</v>
      </c>
      <c r="C19" s="56">
        <v>70.966954203873868</v>
      </c>
      <c r="D19" s="55">
        <v>0</v>
      </c>
      <c r="F19" t="s">
        <v>68</v>
      </c>
      <c r="G19" s="56">
        <f t="shared" si="0"/>
        <v>51.568949999999987</v>
      </c>
      <c r="H19" s="55">
        <v>0</v>
      </c>
      <c r="I19">
        <v>10</v>
      </c>
      <c r="K19" s="55"/>
      <c r="W19" s="56">
        <f>W18</f>
        <v>51.568949999999987</v>
      </c>
      <c r="X19" s="56">
        <f>G19</f>
        <v>51.568949999999987</v>
      </c>
    </row>
    <row r="20" spans="2:26">
      <c r="B20" t="s">
        <v>84</v>
      </c>
      <c r="C20" s="56">
        <v>69.63362087054054</v>
      </c>
      <c r="D20" s="55">
        <v>1.3333333333333335</v>
      </c>
      <c r="E20" t="s">
        <v>89</v>
      </c>
      <c r="F20" t="s">
        <v>84</v>
      </c>
      <c r="G20" s="56">
        <f t="shared" si="0"/>
        <v>50.568949999999987</v>
      </c>
      <c r="H20" s="55">
        <v>1</v>
      </c>
      <c r="I20">
        <v>10</v>
      </c>
      <c r="K20" s="55"/>
      <c r="X20" s="56">
        <f>X19</f>
        <v>51.568949999999987</v>
      </c>
      <c r="Y20" s="56">
        <f>G20</f>
        <v>50.568949999999987</v>
      </c>
    </row>
    <row r="21" spans="2:26">
      <c r="B21" t="s">
        <v>51</v>
      </c>
      <c r="C21" s="56"/>
      <c r="D21" s="55">
        <v>69.63362087054054</v>
      </c>
      <c r="F21" t="s">
        <v>51</v>
      </c>
      <c r="G21" s="56"/>
      <c r="H21" s="55">
        <f>G20</f>
        <v>50.568949999999987</v>
      </c>
      <c r="I21">
        <v>10</v>
      </c>
      <c r="K21" s="55"/>
      <c r="Y21" s="56">
        <f>Y20</f>
        <v>50.568949999999987</v>
      </c>
      <c r="Z21" s="56">
        <f>G21</f>
        <v>0</v>
      </c>
    </row>
    <row r="22" spans="2:26">
      <c r="G22" s="57"/>
      <c r="H22" s="51"/>
      <c r="Z22" s="56">
        <f>Z21</f>
        <v>0</v>
      </c>
    </row>
    <row r="23" spans="2:26">
      <c r="E23" s="5"/>
      <c r="F23" s="5"/>
      <c r="G23" s="5"/>
      <c r="H23" s="5"/>
      <c r="I23" s="5"/>
      <c r="J23" s="5"/>
      <c r="K23" s="5"/>
    </row>
    <row r="24" spans="2:26">
      <c r="E24" s="5"/>
      <c r="F24" s="5"/>
      <c r="G24" s="13"/>
      <c r="H24" s="5"/>
      <c r="I24" s="43"/>
      <c r="J24" s="5"/>
      <c r="K24" s="5"/>
    </row>
    <row r="25" spans="2:26">
      <c r="E25" s="5"/>
      <c r="F25" s="5"/>
      <c r="G25" s="13"/>
      <c r="H25" s="5"/>
      <c r="I25" s="43"/>
      <c r="J25" s="5"/>
      <c r="K25" s="5"/>
    </row>
    <row r="26" spans="2:26">
      <c r="E26" s="5"/>
      <c r="F26" s="5"/>
      <c r="G26" s="13"/>
      <c r="H26" s="5"/>
      <c r="I26" s="43"/>
      <c r="J26" s="5"/>
      <c r="K26" s="5"/>
    </row>
    <row r="27" spans="2:26">
      <c r="E27" s="5"/>
      <c r="F27" s="5"/>
      <c r="G27" s="13"/>
      <c r="H27" s="43"/>
      <c r="I27" s="43"/>
      <c r="J27" s="5"/>
      <c r="K27" s="5"/>
    </row>
    <row r="28" spans="2:26">
      <c r="E28" s="5"/>
      <c r="F28" s="5"/>
      <c r="G28" s="13"/>
      <c r="H28" s="5"/>
      <c r="I28" s="43"/>
      <c r="J28" s="5"/>
      <c r="K28" s="5"/>
    </row>
    <row r="29" spans="2:26">
      <c r="E29" s="5"/>
      <c r="F29" s="5"/>
      <c r="G29" s="5"/>
      <c r="H29" s="5"/>
      <c r="I29" s="43"/>
      <c r="J29" s="5"/>
      <c r="K29" s="5"/>
    </row>
    <row r="30" spans="2:26">
      <c r="E30" s="5"/>
      <c r="F30" s="5"/>
      <c r="G30" s="5"/>
      <c r="H30" s="5"/>
      <c r="I30" s="43"/>
      <c r="J30" s="5"/>
      <c r="K30" s="5"/>
    </row>
    <row r="31" spans="2:26">
      <c r="E31" s="5"/>
      <c r="F31" s="5"/>
      <c r="G31" s="5"/>
      <c r="H31" s="5"/>
      <c r="I31" s="43"/>
      <c r="J31" s="5"/>
      <c r="K31" s="5"/>
    </row>
    <row r="32" spans="2:26">
      <c r="E32" s="5"/>
      <c r="F32" s="5"/>
      <c r="G32" s="5"/>
      <c r="H32" s="5"/>
      <c r="I32" s="43"/>
      <c r="J32" s="5"/>
      <c r="K32" s="5"/>
    </row>
    <row r="33" spans="5:11">
      <c r="E33" s="5"/>
      <c r="F33" s="5"/>
      <c r="G33" s="5"/>
      <c r="H33" s="5"/>
      <c r="I33" s="43"/>
      <c r="J33" s="5"/>
      <c r="K33" s="5"/>
    </row>
    <row r="34" spans="5:11">
      <c r="E34" s="5"/>
      <c r="F34" s="5"/>
      <c r="G34" s="5"/>
      <c r="H34" s="5"/>
      <c r="I34" s="43"/>
      <c r="J34" s="5"/>
      <c r="K34" s="5"/>
    </row>
    <row r="35" spans="5:11">
      <c r="E35" s="5"/>
      <c r="F35" s="5"/>
      <c r="G35" s="5"/>
      <c r="H35" s="5"/>
      <c r="I35" s="43"/>
      <c r="J35" s="5"/>
      <c r="K35" s="5"/>
    </row>
    <row r="36" spans="5:11">
      <c r="E36" s="5"/>
      <c r="F36" s="5"/>
      <c r="G36" s="5"/>
      <c r="H36" s="5"/>
      <c r="I36" s="43"/>
      <c r="J36" s="5"/>
      <c r="K36" s="5"/>
    </row>
    <row r="37" spans="5:11">
      <c r="E37" s="5"/>
      <c r="F37" s="5"/>
      <c r="G37" s="5"/>
      <c r="H37" s="5"/>
      <c r="I37" s="43"/>
      <c r="J37" s="5"/>
      <c r="K37" s="5"/>
    </row>
    <row r="38" spans="5:11">
      <c r="E38" s="5"/>
      <c r="F38" s="5"/>
      <c r="G38" s="5"/>
      <c r="H38" s="5"/>
      <c r="I38" s="43"/>
      <c r="J38" s="5"/>
      <c r="K38" s="5"/>
    </row>
    <row r="39" spans="5:11">
      <c r="E39" s="5"/>
      <c r="F39" s="5"/>
      <c r="G39" s="5"/>
      <c r="H39" s="5"/>
      <c r="I39" s="43"/>
      <c r="J39" s="5"/>
      <c r="K39" s="5"/>
    </row>
    <row r="40" spans="5:11">
      <c r="E40" s="5"/>
      <c r="F40" s="5"/>
      <c r="G40" s="5"/>
      <c r="H40" s="5"/>
      <c r="I40" s="5"/>
      <c r="J40" s="5"/>
      <c r="K40" s="5"/>
    </row>
  </sheetData>
  <phoneticPr fontId="5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/>
  <dimension ref="C32"/>
  <sheetViews>
    <sheetView workbookViewId="0">
      <selection activeCell="F34" sqref="F34"/>
    </sheetView>
  </sheetViews>
  <sheetFormatPr defaultColWidth="9.140625" defaultRowHeight="15"/>
  <sheetData>
    <row r="32" spans="3:3">
      <c r="C32" t="str">
        <f>"Waterfall List Price = 100% down to NetNet Price for GC"</f>
        <v>Waterfall List Price = 100% down to NetNet Price for GC</v>
      </c>
    </row>
  </sheetData>
  <phoneticPr fontId="5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C32"/>
  <sheetViews>
    <sheetView topLeftCell="A7" workbookViewId="0">
      <selection activeCell="F34" sqref="F34"/>
    </sheetView>
  </sheetViews>
  <sheetFormatPr defaultColWidth="9.140625" defaultRowHeight="15"/>
  <sheetData>
    <row r="32" spans="3:3">
      <c r="C32" t="str">
        <f>"Waterfall List Price = 100% down to NetNet Price for UHT"</f>
        <v>Waterfall List Price = 100% down to NetNet Price for UHT</v>
      </c>
    </row>
  </sheetData>
  <phoneticPr fontId="5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/>
  <dimension ref="C32"/>
  <sheetViews>
    <sheetView workbookViewId="0">
      <selection activeCell="F34" sqref="F34"/>
    </sheetView>
  </sheetViews>
  <sheetFormatPr defaultColWidth="9.140625" defaultRowHeight="15"/>
  <sheetData>
    <row r="32" spans="3:3">
      <c r="C32" t="str">
        <f>"Waterfall List Price = 100% down to NetNet Price for ACHIEVE"</f>
        <v>Waterfall List Price = 100% down to NetNet Price for ACHIEVE</v>
      </c>
    </row>
  </sheetData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LP down (2)</vt:lpstr>
      <vt:lpstr>Waterfall Baseline Achieve</vt:lpstr>
      <vt:lpstr>Waterfall Achieve</vt:lpstr>
      <vt:lpstr>Waterfall GC</vt:lpstr>
      <vt:lpstr>Waterfall Baseline UHT</vt:lpstr>
      <vt:lpstr>Waterfall UHT</vt:lpstr>
      <vt:lpstr>GC Graph</vt:lpstr>
      <vt:lpstr>UHT Graph</vt:lpstr>
      <vt:lpstr>Achieve Graph</vt:lpstr>
      <vt:lpstr>Achieve base graph</vt:lpstr>
      <vt:lpstr>Waterfall GC (2)</vt:lpstr>
      <vt:lpstr>Cur. Variables Chart</vt:lpstr>
      <vt:lpstr>Visualize Product Sales - Data</vt:lpstr>
    </vt:vector>
  </TitlesOfParts>
  <Company>Honeywell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Murschel, Jochen (SZ22)</dc:creator>
  <cp:keywords>Achieve</cp:keywords>
  <cp:lastModifiedBy>Raven</cp:lastModifiedBy>
  <cp:lastPrinted>2010-12-08T14:08:34Z</cp:lastPrinted>
  <dcterms:created xsi:type="dcterms:W3CDTF">2010-11-25T10:10:36Z</dcterms:created>
  <dcterms:modified xsi:type="dcterms:W3CDTF">2011-06-05T12:06:12Z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Achieve_Draft_Scorecard_V11x_and_y.xlsx</vt:lpwstr>
  </property>
</Properties>
</file>