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281" windowWidth="15480" windowHeight="5640" activeTab="0"/>
  </bookViews>
  <sheets>
    <sheet name="Sheet1" sheetId="1" r:id="rId1"/>
    <sheet name="Visualize Product Sales - Data" sheetId="2" r:id="rId2"/>
  </sheets>
  <definedNames>
    <definedName name="_xlfn.IFERROR" hidden="1">#NAME?</definedName>
    <definedName name="Data">OFFSET('Sheet1'!$B$29,'Sheet1'!$B$46-1,0,1,COUNT('Sheet1'!$B$29:$I$29))</definedName>
    <definedName name="Month">OFFSET('Sheet1'!$B$28,0,0,1,COUNTA('Sheet1'!$B$28:$I$28)-COUNTIF('Sheet1'!$C$33:$I$33,""))</definedName>
    <definedName name="Product">INDEX('Sheet1'!$A$29:$A$37,'Sheet1'!$B$46)</definedName>
  </definedNames>
  <calcPr fullCalcOnLoad="1"/>
</workbook>
</file>

<file path=xl/sharedStrings.xml><?xml version="1.0" encoding="utf-8"?>
<sst xmlns="http://schemas.openxmlformats.org/spreadsheetml/2006/main" count="81" uniqueCount="31">
  <si>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</si>
  <si>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</si>
  <si>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</si>
  <si>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</si>
  <si>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</si>
  <si>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</si>
  <si>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</si>
  <si>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</si>
  <si>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</si>
  <si>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</si>
  <si>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</si>
  <si>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</si>
  <si>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</si>
  <si>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</si>
  <si>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</si>
  <si>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</si>
  <si>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</si>
  <si>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</si>
  <si>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</si>
  <si>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Sales</t>
  </si>
  <si>
    <t>%</t>
  </si>
  <si>
    <t>Overall Sales</t>
  </si>
  <si>
    <t>Product wise</t>
  </si>
  <si>
    <t>Year wise</t>
  </si>
  <si>
    <t>Product Analysis</t>
  </si>
  <si>
    <t>Monthly Analysis</t>
  </si>
  <si>
    <t>Combo Box</t>
  </si>
  <si>
    <t>Spin Button</t>
  </si>
  <si>
    <t>Combo Box 2</t>
  </si>
  <si>
    <t>Percentage</t>
  </si>
  <si>
    <t>Total Sales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</si>
</sst>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809]dd\ mmmm\ yyyy"/>
    <numFmt numFmtId="174" formatCode="0.000"/>
    <numFmt numFmtId="175" formatCode="0.0"/>
    <numFmt numFmtId="176" formatCode="0.0%"/>
    <numFmt numFmtId="177" formatCode="[$$-409]#,##0"/>
    <numFmt numFmtId="17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4"/>
      <color indexed="9"/>
      <name val="Calibri"/>
      <family val="0"/>
    </font>
    <font>
      <sz val="16"/>
      <color indexed="9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8"/>
      <name val="Tahoma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 horizontal="right"/>
    </xf>
    <xf numFmtId="169" fontId="0" fillId="0" borderId="10" xfId="42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44" fillId="2" borderId="10" xfId="0" applyFont="1" applyFill="1" applyBorder="1" applyAlignment="1">
      <alignment horizontal="left"/>
    </xf>
    <xf numFmtId="0" fontId="44" fillId="2" borderId="10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right"/>
    </xf>
    <xf numFmtId="172" fontId="44" fillId="2" borderId="10" xfId="42" applyNumberFormat="1" applyFont="1" applyFill="1" applyBorder="1" applyAlignment="1">
      <alignment horizontal="right"/>
    </xf>
    <xf numFmtId="172" fontId="44" fillId="2" borderId="10" xfId="0" applyNumberFormat="1" applyFont="1" applyFill="1" applyBorder="1" applyAlignment="1">
      <alignment horizontal="right"/>
    </xf>
    <xf numFmtId="0" fontId="34" fillId="0" borderId="0" xfId="46" applyAlignment="1">
      <alignment/>
    </xf>
    <xf numFmtId="172" fontId="0" fillId="0" borderId="11" xfId="42" applyNumberFormat="1" applyFont="1" applyBorder="1" applyAlignment="1">
      <alignment horizontal="right"/>
    </xf>
    <xf numFmtId="172" fontId="44" fillId="0" borderId="12" xfId="0" applyNumberFormat="1" applyFont="1" applyBorder="1" applyAlignment="1">
      <alignment horizontal="right"/>
    </xf>
    <xf numFmtId="0" fontId="46" fillId="0" borderId="3" xfId="48" applyFont="1" applyAlignment="1">
      <alignment/>
    </xf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2" borderId="13" xfId="0" applyFill="1" applyBorder="1" applyAlignment="1">
      <alignment/>
    </xf>
    <xf numFmtId="172" fontId="44" fillId="2" borderId="13" xfId="42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0" fontId="0" fillId="0" borderId="13" xfId="57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34" borderId="0" xfId="0" applyFont="1" applyFill="1" applyAlignment="1">
      <alignment/>
    </xf>
    <xf numFmtId="9" fontId="0" fillId="0" borderId="0" xfId="57" applyFont="1" applyAlignment="1">
      <alignment horizontal="center"/>
    </xf>
    <xf numFmtId="2" fontId="23" fillId="0" borderId="0" xfId="57" applyNumberFormat="1" applyFont="1" applyAlignment="1">
      <alignment/>
    </xf>
    <xf numFmtId="1" fontId="23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4" fillId="0" borderId="16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1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4" fillId="34" borderId="20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 wrapText="1"/>
    </xf>
    <xf numFmtId="0" fontId="44" fillId="34" borderId="22" xfId="0" applyFont="1" applyFill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9" fontId="44" fillId="0" borderId="0" xfId="57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78" fontId="23" fillId="0" borderId="0" xfId="57" applyNumberFormat="1" applyFont="1" applyAlignment="1">
      <alignment/>
    </xf>
    <xf numFmtId="0" fontId="47" fillId="33" borderId="0" xfId="0" applyFont="1" applyFill="1" applyAlignment="1">
      <alignment wrapText="1"/>
    </xf>
    <xf numFmtId="1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NumberFormat="1" applyFont="1" applyFill="1" applyAlignment="1">
      <alignment/>
    </xf>
    <xf numFmtId="1" fontId="47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wrapText="1"/>
    </xf>
    <xf numFmtId="9" fontId="48" fillId="33" borderId="0" xfId="57" applyFont="1" applyFill="1" applyAlignment="1">
      <alignment horizontal="center"/>
    </xf>
    <xf numFmtId="9" fontId="47" fillId="33" borderId="0" xfId="57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Sheet1!$B$40</c:f>
        </c:strRef>
      </c:tx>
      <c:layout>
        <c:manualLayout>
          <c:xMode val="factor"/>
          <c:yMode val="factor"/>
          <c:x val="0.02275"/>
          <c:y val="0.9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9"/>
          <c:y val="0.14925"/>
          <c:w val="0.927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[0]!Product</c:f>
              <c:strCache>
                <c:ptCount val="1"/>
                <c:pt idx="0">
                  <c:v>Overall Monthly Sales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$$-409]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[0]!Month</c:f>
              <c:strCache/>
            </c:strRef>
          </c:cat>
          <c:val>
            <c:numRef>
              <c:f>[0]!Data</c:f>
              <c:numCache/>
            </c:numRef>
          </c:val>
        </c:ser>
        <c:gapWidth val="99"/>
        <c:axId val="22326966"/>
        <c:axId val="66724967"/>
      </c:barChart>
      <c:catAx>
        <c:axId val="22326966"/>
        <c:scaling>
          <c:orientation val="minMax"/>
        </c:scaling>
        <c:axPos val="b"/>
        <c:title>
          <c:tx>
            <c:strRef>
              <c:f>Sheet1!$A$39</c:f>
            </c:strRef>
          </c:tx>
          <c:layout>
            <c:manualLayout>
              <c:xMode val="factor"/>
              <c:yMode val="factor"/>
              <c:x val="0.30125"/>
              <c:y val="-0.1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title>
          <c:tx>
            <c:strRef>
              <c:f>Sheet1!$B$42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4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2696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65"/>
          <c:y val="0.0705"/>
          <c:w val="0.304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28575</xdr:rowOff>
    </xdr:from>
    <xdr:to>
      <xdr:col>9</xdr:col>
      <xdr:colOff>381000</xdr:colOff>
      <xdr:row>52</xdr:row>
      <xdr:rowOff>142875</xdr:rowOff>
    </xdr:to>
    <xdr:graphicFrame>
      <xdr:nvGraphicFramePr>
        <xdr:cNvPr id="1" name="ChartSales"/>
        <xdr:cNvGraphicFramePr/>
      </xdr:nvGraphicFramePr>
      <xdr:xfrm>
        <a:off x="28575" y="28575"/>
        <a:ext cx="80010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219075</xdr:colOff>
      <xdr:row>28</xdr:row>
      <xdr:rowOff>9525</xdr:rowOff>
    </xdr:from>
    <xdr:to>
      <xdr:col>0</xdr:col>
      <xdr:colOff>1057275</xdr:colOff>
      <xdr:row>29</xdr:row>
      <xdr:rowOff>66675</xdr:rowOff>
    </xdr:to>
    <xdr:pic>
      <xdr:nvPicPr>
        <xdr:cNvPr id="2" name="SpnSpi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61950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28575</xdr:rowOff>
    </xdr:from>
    <xdr:ext cx="3486150" cy="323850"/>
    <xdr:sp>
      <xdr:nvSpPr>
        <xdr:cNvPr id="2" name="TextBox 2"/>
        <xdr:cNvSpPr txBox="1">
          <a:spLocks noChangeArrowheads="1"/>
        </xdr:cNvSpPr>
      </xdr:nvSpPr>
      <xdr:spPr>
        <a:xfrm>
          <a:off x="3629025" y="3314700"/>
          <a:ext cx="3486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P61"/>
  <sheetViews>
    <sheetView showGridLines="0" tabSelected="1" zoomScalePageLayoutView="0" workbookViewId="0" topLeftCell="A28">
      <selection activeCell="C30" sqref="C30"/>
    </sheetView>
  </sheetViews>
  <sheetFormatPr defaultColWidth="9.140625" defaultRowHeight="15"/>
  <cols>
    <col min="1" max="1" width="36.28125" style="0" bestFit="1" customWidth="1"/>
    <col min="2" max="2" width="9.8515625" style="0" bestFit="1" customWidth="1"/>
    <col min="3" max="4" width="9.7109375" style="0" bestFit="1" customWidth="1"/>
    <col min="5" max="5" width="9.7109375" style="0" customWidth="1"/>
    <col min="6" max="6" width="9.7109375" style="0" bestFit="1" customWidth="1"/>
    <col min="7" max="7" width="10.8515625" style="0" customWidth="1"/>
    <col min="8" max="8" width="9.57421875" style="0" bestFit="1" customWidth="1"/>
    <col min="9" max="9" width="9.28125" style="0" bestFit="1" customWidth="1"/>
    <col min="12" max="12" width="9.57421875" style="0" hidden="1" customWidth="1"/>
    <col min="13" max="16" width="9.28125" style="0" hidden="1" customWidth="1"/>
    <col min="17" max="18" width="0" style="0" hidden="1" customWidth="1"/>
  </cols>
  <sheetData>
    <row r="1" ht="15" hidden="1"/>
    <row r="2" ht="15" hidden="1"/>
    <row r="3" spans="1:16" ht="15" hidden="1">
      <c r="A3" s="5"/>
      <c r="B3" s="6" t="s">
        <v>0</v>
      </c>
      <c r="C3" s="7"/>
      <c r="D3" s="7"/>
      <c r="E3" s="7"/>
      <c r="F3" s="7"/>
      <c r="G3" s="6" t="s">
        <v>10</v>
      </c>
      <c r="H3" s="8"/>
      <c r="I3" s="8"/>
      <c r="J3" s="8"/>
      <c r="K3" s="8"/>
      <c r="L3" s="6"/>
      <c r="M3" s="8"/>
      <c r="N3" s="8"/>
      <c r="O3" s="8"/>
      <c r="P3" s="8"/>
    </row>
    <row r="4" spans="1:16" ht="15" hidden="1">
      <c r="A4" s="5" t="s">
        <v>12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tr">
        <f>B4</f>
        <v>Jan</v>
      </c>
      <c r="H4" s="10" t="str">
        <f>C4</f>
        <v>Feb</v>
      </c>
      <c r="I4" s="10" t="str">
        <f>D4</f>
        <v>Mar</v>
      </c>
      <c r="J4" s="10" t="str">
        <f>E4</f>
        <v>Apr</v>
      </c>
      <c r="K4" s="10" t="str">
        <f>F4</f>
        <v>May</v>
      </c>
      <c r="L4" s="10"/>
      <c r="M4" s="10"/>
      <c r="N4" s="10"/>
      <c r="O4" s="10"/>
      <c r="P4" s="10"/>
    </row>
    <row r="5" spans="1:16" ht="15" hidden="1">
      <c r="A5" s="1" t="s">
        <v>6</v>
      </c>
      <c r="B5" s="2">
        <v>29</v>
      </c>
      <c r="C5" s="2">
        <v>35</v>
      </c>
      <c r="D5" s="2">
        <v>34</v>
      </c>
      <c r="E5" s="2">
        <v>57</v>
      </c>
      <c r="F5" s="2">
        <v>25</v>
      </c>
      <c r="G5" s="3">
        <v>37</v>
      </c>
      <c r="H5" s="3">
        <v>34.885714285714286</v>
      </c>
      <c r="I5" s="3">
        <v>37</v>
      </c>
      <c r="J5" s="3">
        <v>35.5719298245614</v>
      </c>
      <c r="K5" s="3">
        <v>45.12</v>
      </c>
      <c r="L5" s="15"/>
      <c r="M5" s="15"/>
      <c r="N5" s="15"/>
      <c r="O5" s="15"/>
      <c r="P5" s="15"/>
    </row>
    <row r="6" spans="1:16" ht="15" hidden="1">
      <c r="A6" s="1" t="s">
        <v>15</v>
      </c>
      <c r="B6" s="2">
        <v>16</v>
      </c>
      <c r="C6" s="2">
        <v>15</v>
      </c>
      <c r="D6" s="2">
        <v>62</v>
      </c>
      <c r="E6" s="2">
        <v>24</v>
      </c>
      <c r="F6" s="2">
        <v>15</v>
      </c>
      <c r="G6" s="3">
        <v>10</v>
      </c>
      <c r="H6" s="3">
        <v>10</v>
      </c>
      <c r="I6" s="3">
        <v>10</v>
      </c>
      <c r="J6" s="3">
        <v>9.583333333333334</v>
      </c>
      <c r="K6" s="3">
        <v>10</v>
      </c>
      <c r="L6" s="15"/>
      <c r="M6" s="15"/>
      <c r="N6" s="15"/>
      <c r="O6" s="15"/>
      <c r="P6" s="15"/>
    </row>
    <row r="7" spans="1:16" ht="15" hidden="1">
      <c r="A7" s="1" t="s">
        <v>7</v>
      </c>
      <c r="B7" s="2">
        <v>121</v>
      </c>
      <c r="C7" s="2">
        <v>42</v>
      </c>
      <c r="D7" s="2">
        <v>50</v>
      </c>
      <c r="E7" s="2">
        <v>32</v>
      </c>
      <c r="F7" s="2">
        <v>35</v>
      </c>
      <c r="G7" s="3">
        <v>177.04214876033055</v>
      </c>
      <c r="H7" s="3">
        <v>185.60000000000002</v>
      </c>
      <c r="I7" s="3">
        <v>188.2968</v>
      </c>
      <c r="J7" s="3">
        <v>191.278125</v>
      </c>
      <c r="K7" s="3">
        <v>191.96</v>
      </c>
      <c r="L7" s="15"/>
      <c r="M7" s="15"/>
      <c r="N7" s="15"/>
      <c r="O7" s="15"/>
      <c r="P7" s="15"/>
    </row>
    <row r="8" spans="1:16" ht="15" hidden="1">
      <c r="A8" s="1" t="s">
        <v>8</v>
      </c>
      <c r="B8" s="2">
        <v>42</v>
      </c>
      <c r="C8" s="2">
        <v>25</v>
      </c>
      <c r="D8" s="2">
        <v>13</v>
      </c>
      <c r="E8" s="2">
        <v>10</v>
      </c>
      <c r="F8" s="2">
        <v>11</v>
      </c>
      <c r="G8" s="3">
        <v>88.16071428571429</v>
      </c>
      <c r="H8" s="3">
        <v>92.1</v>
      </c>
      <c r="I8" s="3">
        <v>93.58461538461538</v>
      </c>
      <c r="J8" s="3">
        <v>97</v>
      </c>
      <c r="K8" s="3">
        <v>94.35454545454544</v>
      </c>
      <c r="L8" s="15"/>
      <c r="M8" s="15"/>
      <c r="N8" s="15"/>
      <c r="O8" s="15"/>
      <c r="P8" s="15"/>
    </row>
    <row r="9" spans="1:16" ht="15" hidden="1">
      <c r="A9" s="1" t="s">
        <v>9</v>
      </c>
      <c r="B9" s="2">
        <v>12</v>
      </c>
      <c r="C9" s="2">
        <v>10</v>
      </c>
      <c r="D9" s="2">
        <v>7</v>
      </c>
      <c r="E9" s="2">
        <v>2</v>
      </c>
      <c r="F9" s="2">
        <v>2</v>
      </c>
      <c r="G9" s="3">
        <v>64.5</v>
      </c>
      <c r="H9" s="3">
        <v>60.2</v>
      </c>
      <c r="I9" s="3">
        <v>66.04285714285714</v>
      </c>
      <c r="J9" s="3">
        <v>67</v>
      </c>
      <c r="K9" s="3">
        <v>67</v>
      </c>
      <c r="L9" s="15"/>
      <c r="M9" s="15"/>
      <c r="N9" s="15"/>
      <c r="O9" s="15"/>
      <c r="P9" s="15"/>
    </row>
    <row r="10" spans="1:16" ht="15" hidden="1">
      <c r="A10" s="1" t="s">
        <v>16</v>
      </c>
      <c r="B10" s="2">
        <v>15</v>
      </c>
      <c r="C10" s="2">
        <v>22</v>
      </c>
      <c r="D10" s="2">
        <v>16</v>
      </c>
      <c r="E10" s="2">
        <v>12</v>
      </c>
      <c r="F10" s="2">
        <v>18</v>
      </c>
      <c r="G10" s="3">
        <v>30</v>
      </c>
      <c r="H10" s="3">
        <v>30</v>
      </c>
      <c r="I10" s="3">
        <v>30</v>
      </c>
      <c r="J10" s="3">
        <v>30</v>
      </c>
      <c r="K10" s="3">
        <v>30</v>
      </c>
      <c r="L10" s="15"/>
      <c r="M10" s="15"/>
      <c r="N10" s="15"/>
      <c r="O10" s="15"/>
      <c r="P10" s="15"/>
    </row>
    <row r="11" spans="1:16" ht="15" hidden="1">
      <c r="A11" s="1" t="s">
        <v>17</v>
      </c>
      <c r="B11" s="2">
        <v>72</v>
      </c>
      <c r="C11" s="2">
        <v>106</v>
      </c>
      <c r="D11" s="2">
        <v>96</v>
      </c>
      <c r="E11" s="2">
        <v>114</v>
      </c>
      <c r="F11" s="2">
        <v>115</v>
      </c>
      <c r="G11" s="3">
        <v>29.583333333333332</v>
      </c>
      <c r="H11" s="3">
        <v>29.730849056603777</v>
      </c>
      <c r="I11" s="3">
        <v>29.075104166666666</v>
      </c>
      <c r="J11" s="3">
        <v>29.473684210526315</v>
      </c>
      <c r="K11" s="3">
        <v>29.47826086956522</v>
      </c>
      <c r="L11" s="15"/>
      <c r="M11" s="15"/>
      <c r="N11" s="15"/>
      <c r="O11" s="15"/>
      <c r="P11" s="15"/>
    </row>
    <row r="12" spans="1:16" ht="15.75" hidden="1" thickBot="1">
      <c r="A12" s="1" t="s">
        <v>18</v>
      </c>
      <c r="B12" s="12">
        <v>20</v>
      </c>
      <c r="C12" s="12">
        <v>14</v>
      </c>
      <c r="D12" s="12">
        <v>14</v>
      </c>
      <c r="E12" s="12">
        <v>14</v>
      </c>
      <c r="F12" s="12">
        <v>17</v>
      </c>
      <c r="G12" s="3">
        <v>45</v>
      </c>
      <c r="H12" s="3">
        <v>45</v>
      </c>
      <c r="I12" s="3">
        <v>43.92857142857143</v>
      </c>
      <c r="J12" s="3">
        <v>45</v>
      </c>
      <c r="K12" s="3">
        <v>45</v>
      </c>
      <c r="L12" s="15"/>
      <c r="M12" s="15"/>
      <c r="N12" s="15"/>
      <c r="O12" s="15"/>
      <c r="P12" s="15"/>
    </row>
    <row r="13" spans="1:7" ht="15.75" hidden="1" thickTop="1">
      <c r="A13" s="4" t="s">
        <v>11</v>
      </c>
      <c r="B13" s="13">
        <f>SUM(B5:B12)</f>
        <v>327</v>
      </c>
      <c r="C13" s="13">
        <f>SUM(C5:C12)</f>
        <v>269</v>
      </c>
      <c r="D13" s="13">
        <f>SUM(D5:D12)</f>
        <v>292</v>
      </c>
      <c r="E13" s="13">
        <f>SUM(E5:E12)</f>
        <v>265</v>
      </c>
      <c r="F13" s="13">
        <f>SUM(F5:F12)</f>
        <v>238</v>
      </c>
      <c r="G13" s="16"/>
    </row>
    <row r="14" ht="15" hidden="1"/>
    <row r="15" ht="15" hidden="1">
      <c r="B15" s="17" t="s">
        <v>19</v>
      </c>
    </row>
    <row r="16" spans="1:11" ht="15" hidden="1">
      <c r="A16" s="18" t="s">
        <v>12</v>
      </c>
      <c r="B16" s="19" t="s">
        <v>1</v>
      </c>
      <c r="C16" s="20" t="s">
        <v>20</v>
      </c>
      <c r="D16" s="19" t="s">
        <v>2</v>
      </c>
      <c r="E16" s="20" t="s">
        <v>20</v>
      </c>
      <c r="F16" s="19" t="s">
        <v>3</v>
      </c>
      <c r="G16" s="20" t="s">
        <v>20</v>
      </c>
      <c r="H16" s="19" t="s">
        <v>4</v>
      </c>
      <c r="I16" s="20" t="s">
        <v>20</v>
      </c>
      <c r="J16" s="19" t="s">
        <v>5</v>
      </c>
      <c r="K16" s="20" t="s">
        <v>20</v>
      </c>
    </row>
    <row r="17" spans="1:11" ht="15" hidden="1">
      <c r="A17" s="21" t="s">
        <v>6</v>
      </c>
      <c r="B17" s="22">
        <f>+B5*G5</f>
        <v>1073</v>
      </c>
      <c r="C17" s="23">
        <f>+B17/$B$25</f>
        <v>0.035051785501366305</v>
      </c>
      <c r="D17" s="22">
        <f aca="true" t="shared" si="0" ref="D17:D24">+C5*H5</f>
        <v>1221</v>
      </c>
      <c r="E17" s="23">
        <f>+D17/$D$25</f>
        <v>0.0739454596216003</v>
      </c>
      <c r="F17" s="22">
        <f aca="true" t="shared" si="1" ref="F17:F24">+D5*I5</f>
        <v>1258</v>
      </c>
      <c r="G17" s="23">
        <f>+F17/$F$25</f>
        <v>0.07462354556752156</v>
      </c>
      <c r="H17" s="22">
        <f aca="true" t="shared" si="2" ref="H17:H24">+E5*J5</f>
        <v>2027.6</v>
      </c>
      <c r="I17" s="23">
        <f>+H17/$H$25</f>
        <v>0.14658232423639977</v>
      </c>
      <c r="J17" s="22">
        <f aca="true" t="shared" si="3" ref="J17:J24">+F5*K5</f>
        <v>1128</v>
      </c>
      <c r="K17" s="23">
        <f>+J17/$J$25</f>
        <v>0.08136473473509576</v>
      </c>
    </row>
    <row r="18" spans="1:11" ht="15" hidden="1">
      <c r="A18" s="21" t="s">
        <v>15</v>
      </c>
      <c r="B18" s="22">
        <f aca="true" t="shared" si="4" ref="B18:B24">+B6*G6</f>
        <v>160</v>
      </c>
      <c r="C18" s="23">
        <f aca="true" t="shared" si="5" ref="C18:C24">+B18/$B$25</f>
        <v>0.005226734091536448</v>
      </c>
      <c r="D18" s="22">
        <f t="shared" si="0"/>
        <v>150</v>
      </c>
      <c r="E18" s="23">
        <f aca="true" t="shared" si="6" ref="E18:E24">+D18/$D$25</f>
        <v>0.009084208798722395</v>
      </c>
      <c r="F18" s="22">
        <f t="shared" si="1"/>
        <v>620</v>
      </c>
      <c r="G18" s="23">
        <f aca="true" t="shared" si="7" ref="G18:G24">+F18/$F$25</f>
        <v>0.03677790004122684</v>
      </c>
      <c r="H18" s="22">
        <f t="shared" si="2"/>
        <v>230</v>
      </c>
      <c r="I18" s="23">
        <f aca="true" t="shared" si="8" ref="I18:I24">+H18/$H$25</f>
        <v>0.016627507681185615</v>
      </c>
      <c r="J18" s="22">
        <f t="shared" si="3"/>
        <v>150</v>
      </c>
      <c r="K18" s="23">
        <f aca="true" t="shared" si="9" ref="K18:K24">+J18/$J$25</f>
        <v>0.010819778555198903</v>
      </c>
    </row>
    <row r="19" spans="1:11" ht="15" hidden="1">
      <c r="A19" s="21" t="s">
        <v>7</v>
      </c>
      <c r="B19" s="22">
        <f t="shared" si="4"/>
        <v>21422.099999999995</v>
      </c>
      <c r="C19" s="23">
        <f t="shared" si="5"/>
        <v>0.6997976273893933</v>
      </c>
      <c r="D19" s="22">
        <f t="shared" si="0"/>
        <v>7795.200000000001</v>
      </c>
      <c r="E19" s="23">
        <f t="shared" si="6"/>
        <v>0.4720881628520055</v>
      </c>
      <c r="F19" s="22">
        <f t="shared" si="1"/>
        <v>9414.84</v>
      </c>
      <c r="G19" s="23">
        <f t="shared" si="7"/>
        <v>0.5584807168131356</v>
      </c>
      <c r="H19" s="22">
        <f t="shared" si="2"/>
        <v>6120.9</v>
      </c>
      <c r="I19" s="23">
        <f t="shared" si="8"/>
        <v>0.4425013555033436</v>
      </c>
      <c r="J19" s="22">
        <f t="shared" si="3"/>
        <v>6718.6</v>
      </c>
      <c r="K19" s="23">
        <f t="shared" si="9"/>
        <v>0.48462509467306236</v>
      </c>
    </row>
    <row r="20" spans="1:11" ht="15" hidden="1">
      <c r="A20" s="21" t="s">
        <v>8</v>
      </c>
      <c r="B20" s="22">
        <f t="shared" si="4"/>
        <v>3702.7500000000005</v>
      </c>
      <c r="C20" s="23">
        <f t="shared" si="5"/>
        <v>0.12095806035897867</v>
      </c>
      <c r="D20" s="22">
        <f t="shared" si="0"/>
        <v>2302.5</v>
      </c>
      <c r="E20" s="23">
        <f t="shared" si="6"/>
        <v>0.13944260506038877</v>
      </c>
      <c r="F20" s="22">
        <f t="shared" si="1"/>
        <v>1216.6</v>
      </c>
      <c r="G20" s="23">
        <f t="shared" si="7"/>
        <v>0.07216773095186543</v>
      </c>
      <c r="H20" s="22">
        <f t="shared" si="2"/>
        <v>970</v>
      </c>
      <c r="I20" s="23">
        <f t="shared" si="8"/>
        <v>0.07012470630760889</v>
      </c>
      <c r="J20" s="22">
        <f t="shared" si="3"/>
        <v>1037.8999999999999</v>
      </c>
      <c r="K20" s="23">
        <f t="shared" si="9"/>
        <v>0.07486565441627294</v>
      </c>
    </row>
    <row r="21" spans="1:11" ht="15" hidden="1">
      <c r="A21" s="21" t="s">
        <v>9</v>
      </c>
      <c r="B21" s="22">
        <f t="shared" si="4"/>
        <v>774</v>
      </c>
      <c r="C21" s="23">
        <f t="shared" si="5"/>
        <v>0.02528432616780757</v>
      </c>
      <c r="D21" s="22">
        <f t="shared" si="0"/>
        <v>602</v>
      </c>
      <c r="E21" s="23">
        <f t="shared" si="6"/>
        <v>0.03645795797887255</v>
      </c>
      <c r="F21" s="22">
        <f t="shared" si="1"/>
        <v>462.3</v>
      </c>
      <c r="G21" s="23">
        <f t="shared" si="7"/>
        <v>0.027423263208159947</v>
      </c>
      <c r="H21" s="22">
        <f t="shared" si="2"/>
        <v>134</v>
      </c>
      <c r="I21" s="23">
        <f t="shared" si="8"/>
        <v>0.009687330562082054</v>
      </c>
      <c r="J21" s="22">
        <f t="shared" si="3"/>
        <v>134</v>
      </c>
      <c r="K21" s="23">
        <f t="shared" si="9"/>
        <v>0.009665668842644354</v>
      </c>
    </row>
    <row r="22" spans="1:11" ht="15" hidden="1">
      <c r="A22" s="21" t="s">
        <v>16</v>
      </c>
      <c r="B22" s="22">
        <f t="shared" si="4"/>
        <v>450</v>
      </c>
      <c r="C22" s="23">
        <f t="shared" si="5"/>
        <v>0.014700189632446261</v>
      </c>
      <c r="D22" s="22">
        <f t="shared" si="0"/>
        <v>660</v>
      </c>
      <c r="E22" s="23">
        <f t="shared" si="6"/>
        <v>0.03997051871437854</v>
      </c>
      <c r="F22" s="22">
        <f t="shared" si="1"/>
        <v>480</v>
      </c>
      <c r="G22" s="23">
        <f t="shared" si="7"/>
        <v>0.02847321293514336</v>
      </c>
      <c r="H22" s="22">
        <f t="shared" si="2"/>
        <v>360</v>
      </c>
      <c r="I22" s="23">
        <f t="shared" si="8"/>
        <v>0.026025664196638352</v>
      </c>
      <c r="J22" s="22">
        <f t="shared" si="3"/>
        <v>540</v>
      </c>
      <c r="K22" s="23">
        <f t="shared" si="9"/>
        <v>0.038951202798716056</v>
      </c>
    </row>
    <row r="23" spans="1:11" ht="15" hidden="1">
      <c r="A23" s="21" t="s">
        <v>17</v>
      </c>
      <c r="B23" s="22">
        <f t="shared" si="4"/>
        <v>2130</v>
      </c>
      <c r="C23" s="23">
        <f t="shared" si="5"/>
        <v>0.06958089759357897</v>
      </c>
      <c r="D23" s="22">
        <f t="shared" si="0"/>
        <v>3151.4700000000003</v>
      </c>
      <c r="E23" s="23">
        <f t="shared" si="6"/>
        <v>0.1908574100193978</v>
      </c>
      <c r="F23" s="22">
        <f t="shared" si="1"/>
        <v>2791.21</v>
      </c>
      <c r="G23" s="23">
        <f t="shared" si="7"/>
        <v>0.16557232640979477</v>
      </c>
      <c r="H23" s="22">
        <f t="shared" si="2"/>
        <v>3360</v>
      </c>
      <c r="I23" s="23">
        <f t="shared" si="8"/>
        <v>0.2429061991686246</v>
      </c>
      <c r="J23" s="22">
        <f t="shared" si="3"/>
        <v>3390</v>
      </c>
      <c r="K23" s="23">
        <f t="shared" si="9"/>
        <v>0.24452699534749522</v>
      </c>
    </row>
    <row r="24" spans="1:11" ht="15" hidden="1">
      <c r="A24" s="21" t="s">
        <v>18</v>
      </c>
      <c r="B24" s="22">
        <f t="shared" si="4"/>
        <v>900</v>
      </c>
      <c r="C24" s="23">
        <f t="shared" si="5"/>
        <v>0.029400379264892522</v>
      </c>
      <c r="D24" s="22">
        <f t="shared" si="0"/>
        <v>630</v>
      </c>
      <c r="E24" s="23">
        <f t="shared" si="6"/>
        <v>0.038153676954634064</v>
      </c>
      <c r="F24" s="22">
        <f t="shared" si="1"/>
        <v>615</v>
      </c>
      <c r="G24" s="23">
        <f t="shared" si="7"/>
        <v>0.03648130407315243</v>
      </c>
      <c r="H24" s="22">
        <f t="shared" si="2"/>
        <v>630</v>
      </c>
      <c r="I24" s="23">
        <f t="shared" si="8"/>
        <v>0.04554491234411712</v>
      </c>
      <c r="J24" s="22">
        <f t="shared" si="3"/>
        <v>765</v>
      </c>
      <c r="K24" s="23">
        <f t="shared" si="9"/>
        <v>0.05518087063151441</v>
      </c>
    </row>
    <row r="25" spans="1:11" ht="15.75" hidden="1" thickBot="1">
      <c r="A25" s="40" t="s">
        <v>11</v>
      </c>
      <c r="B25" s="41">
        <f>SUM(B17:B24)</f>
        <v>30611.849999999995</v>
      </c>
      <c r="C25" s="42"/>
      <c r="D25" s="41">
        <f>SUM(D17:D24)</f>
        <v>16512.170000000002</v>
      </c>
      <c r="E25" s="41"/>
      <c r="F25" s="41">
        <f>SUM(F17:F24)</f>
        <v>16857.95</v>
      </c>
      <c r="G25" s="41"/>
      <c r="H25" s="41">
        <f>SUM(H17:H24)</f>
        <v>13832.5</v>
      </c>
      <c r="I25" s="41"/>
      <c r="J25" s="22">
        <f>SUM(J17:J24)</f>
        <v>13863.5</v>
      </c>
      <c r="K25" s="21"/>
    </row>
    <row r="26" spans="1:11" ht="15" hidden="1">
      <c r="A26" s="45">
        <v>1</v>
      </c>
      <c r="B26" s="43">
        <v>30612</v>
      </c>
      <c r="C26" s="46">
        <v>16512</v>
      </c>
      <c r="D26" s="43">
        <v>16858</v>
      </c>
      <c r="E26" s="43">
        <v>13833</v>
      </c>
      <c r="F26" s="43">
        <v>13864</v>
      </c>
      <c r="G26" s="43"/>
      <c r="H26" s="43"/>
      <c r="I26" s="44"/>
      <c r="J26" s="38"/>
      <c r="K26" s="39"/>
    </row>
    <row r="27" spans="1:9" s="26" customFormat="1" ht="15.75" hidden="1" thickBot="1">
      <c r="A27" s="47">
        <v>2</v>
      </c>
      <c r="B27" s="48">
        <v>6708</v>
      </c>
      <c r="C27" s="48">
        <v>1310</v>
      </c>
      <c r="D27" s="48">
        <v>51472</v>
      </c>
      <c r="E27" s="48">
        <v>9231</v>
      </c>
      <c r="F27" s="48">
        <v>2106</v>
      </c>
      <c r="G27" s="48">
        <v>2490</v>
      </c>
      <c r="H27" s="48">
        <v>14822</v>
      </c>
      <c r="I27" s="49">
        <v>3540</v>
      </c>
    </row>
    <row r="28" spans="1:11" s="26" customFormat="1" ht="27.75" customHeight="1">
      <c r="A28" s="52" t="s">
        <v>12</v>
      </c>
      <c r="B28" s="50" t="str">
        <f>IF(B45=1,P29,O30)</f>
        <v>Jan</v>
      </c>
      <c r="C28" s="50" t="str">
        <f>IF(B45=1,P30,O31)</f>
        <v>Feb</v>
      </c>
      <c r="D28" s="50" t="str">
        <f>IF(B45=1,P31,O32)</f>
        <v>Mar</v>
      </c>
      <c r="E28" s="50" t="str">
        <f>IF(B45=1,P32,O33)</f>
        <v>Apr</v>
      </c>
      <c r="F28" s="60" t="str">
        <f>IF($B$45=1,P33,O34)</f>
        <v>May</v>
      </c>
      <c r="G28" s="61">
        <f>IF($B$45=1,"",O35)</f>
      </c>
      <c r="H28" s="61">
        <f>IF($B$45=1,"",O36)</f>
      </c>
      <c r="I28" s="61">
        <f>IF($B$45=1,"",O37)</f>
      </c>
      <c r="J28" s="54"/>
      <c r="K28" s="54"/>
    </row>
    <row r="29" spans="1:16" ht="15">
      <c r="A29" t="str">
        <f>IF(B45=1,"Overall Monthly Sales","Overall Product Sales")</f>
        <v>Overall Monthly Sales</v>
      </c>
      <c r="B29" s="51">
        <f>+IF($B$47=2,IF($B$45=1,J30,K30)/91679,IF($B$45=1,J30,K30))</f>
        <v>30612</v>
      </c>
      <c r="C29" s="51">
        <f>+IF($B$47=2,IF($B$45=1,J31,K31)/91679,IF($B$45=1,J31,K31))</f>
        <v>16512</v>
      </c>
      <c r="D29" s="51">
        <f>+IF(B47=2,IF($B$45=1,J32,K32)/91679,IF($B$45=1,J32,K32))</f>
        <v>16858</v>
      </c>
      <c r="E29" s="51">
        <f>+IF(B47=2,IF($B$45=1,J33,K33)/91679,IF($B$45=1,J33,K33))</f>
        <v>13833</v>
      </c>
      <c r="F29" s="62">
        <f>+IF(B47=2,IF($B$45=1,J34,K34)/91679,IF($B$45=1,J34,K34))</f>
        <v>13864</v>
      </c>
      <c r="G29" s="62">
        <f>+IF(ISERROR(IF(B47=2,IF($B$45=1,"",K34)/91679,IF($B$45=1,"",K34))=TRUE),"",IF(B47=2,IF($B$45=1,"",K34)/91679,IF($B$45=1,"",K34)))</f>
      </c>
      <c r="H29" s="62">
        <f>+IF(ISERROR(IF(B47=2,IF($B$45=1,"",K36)/91679,IF($B$45=1,"",K36))=TRUE),"",IF(B47=2,IF($B$45=1,"",K36)/91679,IF($B$45=1,"",K36)))</f>
      </c>
      <c r="I29" s="62">
        <f>+IF(ISERROR(IF(B47=2,IF($B$45=1,"",K37)/91679,IF($B$45=1,"",K37))=TRUE),"",IF(B47=2,IF($B$45=1,"",K37)/91679,IF($B$45=1,"",K37)))</f>
      </c>
      <c r="J29" s="55"/>
      <c r="K29" s="56">
        <v>91679</v>
      </c>
      <c r="L29" s="28"/>
      <c r="O29" t="s">
        <v>21</v>
      </c>
      <c r="P29" t="s">
        <v>1</v>
      </c>
    </row>
    <row r="30" spans="1:16" ht="15">
      <c r="A30" t="str">
        <f>IF(B45=1,"Dashboard Tutorial #1","January")</f>
        <v>Dashboard Tutorial #1</v>
      </c>
      <c r="B30" s="35">
        <f>IF(ISERROR(IF(AND($B$47=2,$B$45=1),IF($B$45=1,1073,1073)/$K$30,IF(AND($B$47=2,$B$45=2),IF($B$45=1,1073,1073)/$J$30,IF($B$45=1,1073,1073)))=TRUE),"",IF(AND($B$47=2,$B$45=1),IF($B$45=1,1073,1073)/$K$30,IF(AND($B$47=2,$B$45=2),IF($B$45=1,1073,1073)/$J$30,IF($B$45=1,1073,1073))))</f>
        <v>1073</v>
      </c>
      <c r="C30" s="35">
        <f>IF(ISERROR(IF(AND($B$47=2,$B$45=1),IF($B$45=1,1221,160)/$K$30,IF(AND($B$47=2,$B$45=2),IF($B$45=1,1221,160)/$J$30,IF($B$45=1,1221,160)))=TRUE),"",IF(AND($B$47=2,$B$45=1),IF($B$45=1,1221,160)/$K$30,IF(AND($B$47=2,$B$45=2),IF($B$45=1,1221,160)/$J$30,IF($B$45=1,1221,160))))</f>
        <v>1221</v>
      </c>
      <c r="D30" s="35">
        <f>IF(ISERROR(IF(AND($B$47=2,$B$45=1),IF($B$45=1,1258,21422)/$K$30,IF(AND($B$47=2,$B$45=2),IF($B$45=1,1258,21422)/$J$30,IF($B$45=1,1258,21422)))=TRUE),"",IF(AND($B$47=2,$B$45=1),IF($B$45=1,1258,21422)/$K$30,IF(AND($B$47=2,$B$45=2),IF($B$45=1,1258,21422)/$J$30,IF($B$45=1,1258,21422))))</f>
        <v>1258</v>
      </c>
      <c r="E30" s="35">
        <f>IF(ISERROR(IF(AND($B$47=2,$B$45=1),IF($B$45=1,2028,3703)/$K$30,IF(AND($B$47=2,$B$45=2),IF($B$45=1,2028,3703)/$J$30,IF($B$45=1,2028,3703)))=TRUE),"",IF(AND($B$47=2,$B$45=1),IF($B$45=1,2028,3703)/$K$30,IF(AND($B$47=2,$B$45=2),IF($B$45=1,2028,3703)/$J$30,IF($B$45=1,2028,3703))))</f>
        <v>2028</v>
      </c>
      <c r="F30" s="63">
        <f>IF(ISERROR(IF(AND($B$47=2,$B$45=1),IF($B$45=1,1128,774)/$K$30,IF(AND($B$47=2,$B$45=2),IF($B$45=1,1128,774)/$J$30,IF($B$45=1,1128,774)))=TRUE),"",IF(AND($B$47=2,$B$45=1),IF($B$45=1,1128,774)/$K$30,IF(AND($B$47=2,$B$45=2),IF($B$45=1,1128,774)/$J$30,IF($B$45=1,1128,774))))</f>
        <v>1128</v>
      </c>
      <c r="G30" s="63">
        <f>IF(ISERROR(IF(AND($B$47=2,$B$45=1),IF($B$45=1,"",450)/G$26,IF(AND($B$47=2,$B$45=2),IF($B$45=1,"",450)/$J$30,IF($B$45=1,"",450)))=TRUE),"",IF(AND($B$47=2,$B$45=1),IF($B$45=1,"",450)/G$26,IF(AND($B$47=2,$B$45=2),IF($B$45=1,"",450)/$J$30,IF($B$45=1,"",450))))</f>
      </c>
      <c r="H30" s="63">
        <f>IF(ISERROR(IF(AND($B$47=2,$B$45=1),IF($B$45=1,"",2130)/H$26,IF(AND($B$47=2,$B$45=2),IF($B$45=1,"",2130)/$J$30,IF($B$45=1,"",2130)))=TRUE),"",IF(AND($B$47=2,$B$45=1),IF($B$45=1,"",2130)/H$26,IF(AND($B$47=2,$B$45=2),IF($B$45=1,"",2130)/$J$30,IF($B$45=1,"",2130))))</f>
      </c>
      <c r="I30" s="63">
        <f>IF(ISERROR(IF(AND($B$47=2,$B$45=1),IF($B$45=1,"",900)/I$26,IF(AND($B$47=2,$B$45=2),IF($B$45=1,"",900)/$J$30,IF($B$45=1,"",900)))=TRUE),"",IF(AND($B$47=2,$B$45=1),IF($B$45=1,"",900)/I$26,IF(AND($B$47=2,$B$45=2),IF($B$45=1,"",900)/$J$30,IF($B$45=1,"",900))))</f>
      </c>
      <c r="J30" s="57">
        <v>30612</v>
      </c>
      <c r="K30" s="58">
        <v>6708</v>
      </c>
      <c r="L30" s="28">
        <v>1</v>
      </c>
      <c r="M30" t="s">
        <v>22</v>
      </c>
      <c r="O30" t="s">
        <v>6</v>
      </c>
      <c r="P30" t="s">
        <v>2</v>
      </c>
    </row>
    <row r="31" spans="1:16" ht="15">
      <c r="A31" t="str">
        <f>+IF(B45=1,"Excel Formula e-book","February")</f>
        <v>Excel Formula e-book</v>
      </c>
      <c r="B31" s="35">
        <f>IF(ISERROR(IF(AND($B$47=2,$B$45=1),IF($B$45=1,160,1221)/$K$31,IF(AND($B$47=2,$B$45=2),IF($B$45=1,160,1221)/$J$31,IF($B$45=1,160,1221)))=TRUE),"",IF(AND($B$47=2,$B$45=1),IF($B$45=1,160,1221)/$K$31,IF(AND($B$47=2,$B$45=2),IF($B$45=1,160,1221)/$J$31,IF($B$45=1,160,1221))))</f>
        <v>160</v>
      </c>
      <c r="C31" s="35">
        <f>IF(ISERROR(IF(AND($B$47=2,$B$45=1),IF($B$45=1,150,150)/$K$31,IF(AND($B$47=2,$B$45=2),IF($B$45=1,150,150)/$J$31,IF($B$45=1,150,150)))=TRUE),"",IF(AND($B$47=2,$B$45=1),IF($B$45=1,150,150)/$K$31,IF(AND($B$47=2,$B$45=2),IF($B$45=1,150,150)/$J$31,IF($B$45=1,150,150))))</f>
        <v>150</v>
      </c>
      <c r="D31" s="35">
        <f>IF(ISERROR(IF(AND($B$47=2,$B$45=1),IF($B$45=1,620,7795)/$K$31,IF(AND($B$47=2,$B$45=2),IF($B$45=1,620,7795)/$J$31,IF($B$45=1,620,7795)))=TRUE),"",IF(AND($B$47=2,$B$45=1),IF($B$45=1,620,7795)/$K$31,IF(AND($B$47=2,$B$45=2),IF($B$45=1,620,7795)/$J$31,IF($B$45=1,620,7795))))</f>
        <v>620</v>
      </c>
      <c r="E31" s="35">
        <f>IF(ISERROR(IF(AND($B$47=2,$B$45=1),IF($B$45=1,230,2303)/$K$31,IF(AND($B$47=2,$B$45=2),IF($B$45=1,230,2303)/$J$31,IF($B$45=1,230,2303)))=TRUE),"",IF(AND($B$47=2,$B$45=1),IF($B$45=1,230,2303)/$K$31,IF(AND($B$47=2,$B$45=2),IF($B$45=1,230,2303)/$J$31,IF($B$45=1,230,2303))))</f>
        <v>230</v>
      </c>
      <c r="F31" s="63">
        <f>IF(ISERROR(IF(AND($B$47=2,$B$45=1),IF($B$45=1,150,602)/$K$31,IF(AND($B$47=2,$B$45=2),IF($B$45=1,150,602)/$J$31,IF($B$45=1,150,602)))=TRUE),"",IF(AND($B$47=2,$B$45=1),IF($B$45=1,150,602)/$K$31,IF(AND($B$47=2,$B$45=2),IF($B$45=1,150,602)/$J$31,IF($B$45=1,150,602))))</f>
        <v>150</v>
      </c>
      <c r="G31" s="63">
        <f>IF(ISERROR(IF(AND($B$47=2,$B$45=1),IF($B$45=1,"",660)/G$26,IF(AND($B$47=2,$B$45=2),IF($B$45=1,"",660)/$J$31,IF($B$45=1,"",660)))=TRUE),"",IF(AND($B$47=2,$B$45=1),IF($B$45=1,"",660)/G$26,IF(AND($B$47=2,$B$45=2),IF($B$45=1,"",660)/$J$31,IF($B$45=1,"",660))))</f>
      </c>
      <c r="H31" s="63">
        <f>IF(ISERROR(IF(AND($B$47=2,$B$45=1),IF($B$45=1,"",3151)/H$26,IF(AND($B$47=2,$B$45=2),IF($B$45=1,"",3151)/$J$31,IF($B$45=1,"",3151)))=TRUE),"",IF(AND($B$47=2,$B$45=1),IF($B$45=1,"",3151)/H$26,IF(AND($B$47=2,$B$45=2),IF($B$45=1,"",3151)/$J$31,IF($B$45=1,"",3151))))</f>
      </c>
      <c r="I31" s="63">
        <f>IF(ISERROR(IF(AND($B$47=2,$B$45=1),IF($B$45=1,"",630)/I$26,IF(AND($B$47=2,$B$45=2),IF($B$45=1,"",630)/$J$31,IF($B$45=1,"",630)))=TRUE),"",IF(AND($B$47=2,$B$45=1),IF($B$45=1,"",630)/I$26,IF(AND($B$47=2,$B$45=2),IF($B$45=1,"",630)/$J$31,IF($B$45=1,"",630))))</f>
      </c>
      <c r="J31" s="57">
        <v>16512</v>
      </c>
      <c r="K31" s="58">
        <v>1310</v>
      </c>
      <c r="L31" s="28">
        <v>1</v>
      </c>
      <c r="M31" t="s">
        <v>23</v>
      </c>
      <c r="O31" t="s">
        <v>15</v>
      </c>
      <c r="P31" t="s">
        <v>3</v>
      </c>
    </row>
    <row r="32" spans="1:16" ht="15">
      <c r="A32" t="str">
        <f>IF(B45=1,"Excel School - Dashboards Membership","March")</f>
        <v>Excel School - Dashboards Membership</v>
      </c>
      <c r="B32" s="35">
        <f>IF(ISERROR(IF(AND($B$47=2,$B$45=1),IF($B$45=1,21422,1258)/$K$32,IF(AND($B$47=2,$B$45=2),IF($B$45=1,21422,1258)/$J$32,IF($B$45=1,21422,1258)))=TRUE),"",IF(AND($B$47=2,$B$45=1),IF($B$45=1,21422,1258)/$K$32,IF(AND($B$47=2,$B$45=2),IF($B$45=1,21422,1258)/$J$32,IF($B$45=1,21422,1258))))</f>
        <v>21422</v>
      </c>
      <c r="C32" s="35">
        <f>IF(ISERROR(IF(AND($B$47=2,$B$45=1),IF($B$45=1,7795,620)/$K$32,IF(AND($B$47=2,$B$45=2),IF($B$45=1,7795,620)/$J$32,IF($B$45=1,7795,620)))=TRUE),"",IF(AND($B$47=2,$B$45=1),IF($B$45=1,7795,620)/$K$32,IF(AND($B$47=2,$B$45=2),IF($B$45=1,7795,620)/$J$32,IF($B$45=1,7795,620))))</f>
        <v>7795</v>
      </c>
      <c r="D32" s="35">
        <f>IF(ISERROR(IF(AND($B$47=2,$B$45=1),IF($B$45=1,9415,9415)/$K$32,IF(AND($B$47=2,$B$45=2),IF($B$45=1,9415,9415)/$J$32,IF($B$45=1,9415,9415)))=TRUE),"",IF(AND($B$47=2,$B$45=1),IF($B$45=1,9415,9415)/$K$32,IF(AND($B$47=2,$B$45=2),IF($B$45=1,9415,9415)/$J$32,IF($B$45=1,9415,9415))))</f>
        <v>9415</v>
      </c>
      <c r="E32" s="35">
        <f>IF(ISERROR(IF(AND($B$47=2,$B$45=1),IF($B$45=1,6121,1217)/$K$32,IF(AND($B$47=2,$B$45=2),IF($B$45=1,6121,1217)/$J$32,IF($B$45=1,6121,1217)))=TRUE),"",IF(AND($B$47=2,$B$45=1),IF($B$45=1,6121,1217)/$K$32,IF(AND($B$47=2,$B$45=2),IF($B$45=1,6121,1217)/$J$32,IF($B$45=1,6121,1217))))</f>
        <v>6121</v>
      </c>
      <c r="F32" s="63">
        <f>IF(ISERROR(IF(AND($B$47=2,$B$45=1),IF($B$45=1,6719,462)/$K$32,IF(AND($B$47=2,$B$45=2),IF($B$45=1,6719,462)/$J$32,IF($B$45=1,6719,462)))=TRUE),"",IF(AND($B$47=2,$B$45=1),IF($B$45=1,6719,462)/$K$32,IF(AND($B$47=2,$B$45=2),IF($B$45=1,6719,462)/$J$32,IF($B$45=1,6719,462))))</f>
        <v>6719</v>
      </c>
      <c r="G32" s="63">
        <f>IF(ISERROR(IF(AND($B$47=2,$B$45=1),IF($B$45=1,"",480)/G$26,IF(AND($B$47=2,$B$45=2),IF($B$45=1,"",480)/$J$32,IF($B$45=1,"",480)))=TRUE),"",IF(AND($B$47=2,$B$45=1),IF($B$45=1,"",480)/G$26,IF(AND($B$47=2,$B$45=2),IF($B$45=1,"",480)/$J$32,IF($B$45=1,"",480))))</f>
      </c>
      <c r="H32" s="63">
        <f>IF(ISERROR(IF(AND($B$47=2,$B$45=1),IF($B$45=1,"",2791)/H$26,IF(AND($B$47=2,$B$45=2),IF($B$45=1,"",2791)/$J$32,IF($B$45=1,"",2791)))=TRUE),"",IF(AND($B$47=2,$B$45=1),IF($B$45=1,"",2791)/H$26,IF(AND($B$47=2,$B$45=2),IF($B$45=1,"",2791)/$J$32,IF($B$45=1,"",2791))))</f>
      </c>
      <c r="I32" s="63">
        <f>IF(ISERROR(IF(AND($B$47=2,$B$45=1),IF($B$45=1,"",615)/I$26,IF(AND($B$47=2,$B$45=2),IF($B$45=1,"",615)/$J$32,IF($B$45=1,"",615)))=TRUE),"",IF(AND($B$47=2,$B$45=1),IF($B$45=1,"",615)/I$26,IF(AND($B$47=2,$B$45=2),IF($B$45=1,"",615)/$J$32,IF($B$45=1,"",615))))</f>
      </c>
      <c r="J32" s="57">
        <v>16858</v>
      </c>
      <c r="K32" s="58">
        <v>51472</v>
      </c>
      <c r="L32" s="28"/>
      <c r="O32" t="s">
        <v>7</v>
      </c>
      <c r="P32" t="s">
        <v>4</v>
      </c>
    </row>
    <row r="33" spans="1:16" ht="15">
      <c r="A33" t="str">
        <f>+IF(B45=1,"Excel School - Download Membership","April")</f>
        <v>Excel School - Download Membership</v>
      </c>
      <c r="B33" s="35">
        <f>IF(ISERROR(IF(AND($B$47=2,$B$45=1),IF($B$45=1,3703,2028)/$K$33,IF(AND($B$47=2,$B$45=2),IF($B$45=1,3703,2028)/$J$33,IF($B$45=1,3703,2028)))=TRUE),"",IF(AND($B$47=2,$B$45=1),IF($B$45=1,3703,2028)/$K$33,IF(AND($B$47=2,$B$45=2),IF($B$45=1,3703,2028)/$J$33,IF($B$45=1,3703,2028))))</f>
        <v>3703</v>
      </c>
      <c r="C33" s="35">
        <f>IF(ISERROR(IF(AND($B$47=2,$B$45=1),IF($B$45=1,2303,230)/$K$33,IF(AND($B$47=2,$B$45=2),IF($B$45=1,2303,230)/$J$33,IF($B$45=1,2303,230)))=TRUE),"",IF(AND($B$47=2,$B$45=1),IF($B$45=1,2303,230)/$K$33,IF(AND($B$47=2,$B$45=2),IF($B$45=1,2303,230)/$J$33,IF($B$45=1,2303,230))))</f>
        <v>2303</v>
      </c>
      <c r="D33" s="35">
        <f>IF(ISERROR(IF(AND($B$47=2,$B$45=1),IF($B$45=1,1217,6121)/$K$33,IF(AND($B$47=2,$B$45=2),IF($B$45=1,1217,6121)/$J$33,IF($B$45=1,1217,6121)))=TRUE),"",IF(AND($B$47=2,$B$45=1),IF($B$45=1,1217,6121)/$K$33,IF(AND($B$47=2,$B$45=2),IF($B$45=1,1217,6121)/$J$33,IF($B$45=1,1217,6121))))</f>
        <v>1217</v>
      </c>
      <c r="E33" s="35">
        <f>IF(ISERROR(IF(AND($B$47=2,$B$45=1),IF($B$45=1,970,970)/$K$33,IF(AND($B$47=2,$B$45=2),IF($B$45=1,970,970)/$J$33,IF($B$45=1,970,970)))=TRUE),"",IF(AND($B$47=2,$B$45=1),IF($B$45=1,970,970)/$K$33,IF(AND($B$47=2,$B$45=2),IF($B$45=1,970,970)/$J$33,IF($B$45=1,970,970))))</f>
        <v>970</v>
      </c>
      <c r="F33" s="63">
        <f>IF(ISERROR(IF(AND($B$47=2,$B$45=1),IF($B$45=1,1038,134)/$K$33,IF(AND($B$47=2,$B$45=2),IF($B$45=1,1038,134)/$J$33,IF($B$45=1,1038,134)))=TRUE),"",IF(AND($B$47=2,$B$45=1),IF($B$45=1,1038,134)/$K$33,IF(AND($B$47=2,$B$45=2),IF($B$45=1,1038,134)/$J$33,IF($B$45=1,1038,134))))</f>
        <v>1038</v>
      </c>
      <c r="G33" s="63">
        <f>IF(ISERROR(IF(AND($B$47=2,$B$45=1),IF($B$45=1,"",360)/G$26,IF(AND($B$47=2,$B$45=2),IF($B$45=1,"",360)/$J$33,IF($B$45=1,"",360)))=TRUE),"",IF(AND($B$47=2,$B$45=1),IF($B$45=1,"",360)/G$26,IF(AND($B$47=2,$B$45=2),IF($B$45=1,"",360)/$J$33,IF($B$45=1,"",360))))</f>
      </c>
      <c r="H33" s="63">
        <f>IF(ISERROR(IF(AND($B$47=2,$B$45=1),IF($B$45=1,"",3360)/H$26,IF(AND($B$47=2,$B$45=2),IF($B$45=1,"",3360)/$J$33,IF($B$45=1,"",3360)))=TRUE),"",IF(AND($B$47=2,$B$45=1),IF($B$45=1,"",3360)/H$26,IF(AND($B$47=2,$B$45=2),IF($B$45=1,"",3360)/$J$33,IF($B$45=1,"",3360))))</f>
      </c>
      <c r="I33" s="63">
        <f>IF(ISERROR(IF(AND($B$47=2,$B$45=1),IF($B$45=1,"",630)/I$26,IF(AND($B$47=2,$B$45=2),IF($B$45=1,"",630)/$J$33,IF($B$45=1,"",630)))=TRUE),"",IF(AND($B$47=2,$B$45=1),IF($B$45=1,"",630)/I$26,IF(AND($B$47=2,$B$45=2),IF($B$45=1,"",630)/$J$33,IF($B$45=1,"",630))))</f>
      </c>
      <c r="J33" s="57">
        <v>13833</v>
      </c>
      <c r="K33" s="58">
        <v>9231</v>
      </c>
      <c r="L33" s="28"/>
      <c r="O33" t="s">
        <v>8</v>
      </c>
      <c r="P33" t="s">
        <v>5</v>
      </c>
    </row>
    <row r="34" spans="1:15" ht="15">
      <c r="A34" t="str">
        <f>+IF(B45=1,"Excel School - Online Membership","May")</f>
        <v>Excel School - Online Membership</v>
      </c>
      <c r="B34" s="35">
        <f>IF(ISERROR(IF(AND($B$47=2,$B$45=1),IF($B$45=1,774,1128)/$K$34,IF(AND($B$47=2,$B$45=2),IF($B$45=1,774,1128)/$J$34,IF($B$45=1,774,1128)))=TRUE),"",IF(AND($B$47=2,$B$45=1),IF($B$45=1,774,1128)/$K$34,IF(AND($B$47=2,$B$45=2),IF($B$45=1,774,1128)/$J$34,IF($B$45=1,774,1128))))</f>
        <v>774</v>
      </c>
      <c r="C34" s="35">
        <f>IF(ISERROR(IF(AND($B$47=2,$B$45=1),IF($B$45=1,602,150)/$K$34,IF(AND($B$47=2,$B$45=2),IF($B$45=1,602,150)/$J$34,IF($B$45=1,602,150)))=TRUE),"",IF(AND($B$47=2,$B$45=1),IF($B$45=1,602,150)/$K$34,IF(AND($B$47=2,$B$45=2),IF($B$45=1,602,150)/$J$34,IF($B$45=1,602,150))))</f>
        <v>602</v>
      </c>
      <c r="D34" s="35">
        <f>IF(ISERROR(IF(AND($B$47=2,$B$45=1),IF($B$45=1,462,6719)/$K$34,IF(AND($B$47=2,$B$45=2),IF($B$45=1,462,6719)/$J$34,IF($B$45=1,462,6719)))=TRUE),"",IF(AND($B$47=2,$B$45=1),IF($B$45=1,462,6719)/$K$34,IF(AND($B$47=2,$B$45=2),IF($B$45=1,462,6719)/$J$34,IF($B$45=1,462,6719))))</f>
        <v>462</v>
      </c>
      <c r="E34" s="35">
        <f>IF(ISERROR(IF(AND($B$47=2,$B$45=1),IF($B$45=1,134,1038)/$K$34,IF(AND($B$47=2,$B$45=2),IF($B$45=1,134,1038)/$J$34,IF($B$45=1,134,1038)))=TRUE),"",IF(AND($B$47=2,$B$45=1),IF($B$45=1,134,1038)/$K$34,IF(AND($B$47=2,$B$45=2),IF($B$45=1,134,1038)/$J$34,IF($B$45=1,134,1038))))</f>
        <v>134</v>
      </c>
      <c r="F34" s="63">
        <f>IF(ISERROR(IF(AND($B$47=2,$B$45=1),IF($B$45=1,134,134)/$K$34,IF(AND($B$47=2,$B$45=2),IF($B$45=1,134,134)/$J$34,IF($B$45=1,134,134)))=TRUE),"",IF(AND($B$47=2,$B$45=1),IF($B$45=1,134,134)/$K$34,IF(AND($B$47=2,$B$45=2),IF($B$45=1,134,134)/$J$34,IF($B$45=1,134,134))))</f>
        <v>134</v>
      </c>
      <c r="G34" s="63">
        <f>IF(ISERROR(IF(AND($B$47=2,$B$45=1),IF($B$45=1,"",540)/G$26,IF(AND($B$47=2,$B$45=2),IF($B$45=1,"",540)/$J$34,IF($B$45=1,"",540)))=TRUE),"",IF(AND($B$47=2,$B$45=1),IF($B$45=1,"",540)/G$26,IF(AND($B$47=2,$B$45=2),IF($B$45=1,"",540)/$J$34,IF($B$45=1,"",540))))</f>
      </c>
      <c r="H34" s="63">
        <f>IF(ISERROR(IF(AND($B$47=2,$B$45=1),IF($B$45=1,"",3390)/H$26,IF(AND($B$47=2,$B$45=2),IF($B$45=1,"",3390)/$J$34,IF($B$45=1,"",3390)))=TRUE),"",IF(AND($B$47=2,$B$45=1),IF($B$45=1,"",3390)/H$26,IF(AND($B$47=2,$B$45=2),IF($B$45=1,"",3390)/$J$34,IF($B$45=1,"",3390))))</f>
      </c>
      <c r="I34" s="63">
        <f>IF(ISERROR(IF(AND($B$47=2,$B$45=1),IF($B$45=1,"",765)/I$26,IF(AND($B$47=2,$B$45=2),IF($B$45=1,"",765)/$J$34,IF($B$45=1,"",765)))=TRUE),"",IF(AND($B$47=2,$B$45=1),IF($B$45=1,"",765)/I$26,IF(AND($B$47=2,$B$45=2),IF($B$45=1,"",765)/$J$34,IF($B$45=1,"",765))))</f>
      </c>
      <c r="J34" s="57">
        <v>13864</v>
      </c>
      <c r="K34" s="58">
        <v>2106</v>
      </c>
      <c r="O34" t="s">
        <v>9</v>
      </c>
    </row>
    <row r="35" spans="1:15" ht="15">
      <c r="A35" t="str">
        <f>+IF(B45=1,"PM Templates for Excel [2003]","")</f>
        <v>PM Templates for Excel [2003]</v>
      </c>
      <c r="B35" s="35">
        <f>IF(ISERROR(IF(AND($B$47=2,$B$45=1),IF($B$45=1,450,"")/$K$35,IF(AND($B$47=2,$B$45=2),IF($B$45=1,450,"")/B$27,IF($B$45=1,450,"")))=TRUE),"",IF(AND($B$47=2,$B$45=1),IF($B$45=1,450,"")/$K$35,IF(AND($B$47=2,$B$45=2),IF($B$45=1,450,"")/B$27,IF($B$45=1,450,""))))</f>
        <v>450</v>
      </c>
      <c r="C35" s="35">
        <f>IF(ISERROR(IF(AND($B$47=2,$B$45=1),IF($B$45=1,660,"")/$K$35,IF(AND($B$47=2,$B$45=2),IF($B$45=1,660,"")/C$27,IF($B$45=1,660,"")))=TRUE),"",IF(AND($B$47=2,$B$45=1),IF($B$45=1,660,"")/$K$35,IF(AND($B$47=2,$B$45=2),IF($B$45=1,660,"")/C$27,IF($B$45=1,660,""))))</f>
        <v>660</v>
      </c>
      <c r="D35" s="35">
        <f>IF(ISERROR(IF(AND($B$47=2,$B$45=1),IF($B$45=1,480,"")/$K$35,IF(AND($B$47=2,$B$45=2),IF($B$45=1,480,"")/D$27,IF($B$45=1,480,"")))=TRUE),"",IF(AND($B$47=2,$B$45=1),IF($B$45=1,480,"")/$K$35,IF(AND($B$47=2,$B$45=2),IF($B$45=1,480,"")/D$27,IF($B$45=1,480,""))))</f>
        <v>480</v>
      </c>
      <c r="E35" s="35">
        <f>IF(ISERROR(IF(AND($B$47=2,$B$45=1),IF($B$45=1,360,"")/$K$35,IF(AND($B$47=2,$B$45=2),IF($B$45=1,360,"")/E$27,IF($B$45=1,360,"")))=TRUE),"",IF(AND($B$47=2,$B$45=1),IF($B$45=1,360,"")/$K$35,IF(AND($B$47=2,$B$45=2),IF($B$45=1,360,"")/E$27,IF($B$45=1,360,""))))</f>
        <v>360</v>
      </c>
      <c r="F35" s="63">
        <f>IF(ISERROR(IF(AND($B$47=2,$B$45=1),IF($B$45=1,540,"")/$K$35,IF(AND($B$47=2,$B$45=2),IF($B$45=1,540,"")/F$27,IF($B$45=1,540,"")))=TRUE),"",IF(AND($B$47=2,$B$45=1),IF($B$45=1,540,"")/$K$35,IF(AND($B$47=2,$B$45=2),IF($B$45=1,540,"")/F$27,IF($B$45=1,540,""))))</f>
        <v>540</v>
      </c>
      <c r="G35" s="56"/>
      <c r="H35" s="56"/>
      <c r="I35" s="56"/>
      <c r="J35" s="57"/>
      <c r="K35" s="59">
        <v>2490</v>
      </c>
      <c r="O35" t="s">
        <v>16</v>
      </c>
    </row>
    <row r="36" spans="1:15" ht="15">
      <c r="A36" t="str">
        <f>+IF(B45=1,"PM Templates for Excel [2007]","")</f>
        <v>PM Templates for Excel [2007]</v>
      </c>
      <c r="B36" s="35">
        <f>IF(ISERROR(IF(AND($B$47=2,$B$45=1),IF($B$45=1,2130,"")/$K$36,IF(AND($B$47=2,$B$45=2),IF($B$45=1,2130,"")/B$27,IF($B$45=1,2130,"")))=TRUE),"",IF(AND($B$47=2,$B$45=1),IF($B$45=1,2130,"")/$K$36,IF(AND($B$47=2,$B$45=2),IF($B$45=1,2130,"")/B$27,IF($B$45=1,2130,""))))</f>
        <v>2130</v>
      </c>
      <c r="C36" s="35">
        <f>IF(ISERROR(IF(AND($B$47=2,$B$45=1),IF($B$45=1,3151,"")/$K$36,IF(AND($B$47=2,$B$45=2),IF($B$45=1,3151,"")/C$27,IF($B$45=1,3151,"")))=TRUE),"",IF(AND($B$47=2,$B$45=1),IF($B$45=1,3151,"")/$K$36,IF(AND($B$47=2,$B$45=2),IF($B$45=1,3151,"")/C$27,IF($B$45=1,3151,""))))</f>
        <v>3151</v>
      </c>
      <c r="D36" s="35">
        <f>IF(ISERROR(IF(AND($B$47=2,$B$45=1),IF($B$45=1,2791,"")/$K$36,IF(AND($B$47=2,$B$45=2),IF($B$45=1,2791,"")/D$27,IF($B$45=1,2791,"")))=TRUE),"",IF(AND($B$47=2,$B$45=1),IF($B$45=1,2791,"")/$K$36,IF(AND($B$47=2,$B$45=2),IF($B$45=1,2791,"")/D$27,IF($B$45=1,2791,""))))</f>
        <v>2791</v>
      </c>
      <c r="E36" s="35">
        <f>IF(ISERROR(IF(AND($B$47=2,$B$45=1),IF($B$45=1,3360,"")/$K$36,IF(AND($B$47=2,$B$45=2),IF($B$45=1,3360,"")/E$27,IF($B$45=1,3360,"")))=TRUE),"",IF(AND($B$47=2,$B$45=1),IF($B$45=1,3360,"")/$K$36,IF(AND($B$47=2,$B$45=2),IF($B$45=1,3360,"")/E$27,IF($B$45=1,3360,""))))</f>
        <v>3360</v>
      </c>
      <c r="F36" s="63">
        <f>IF(ISERROR(IF(AND($B$47=2,$B$45=1),IF($B$45=1,3390,"")/$K$36,IF(AND($B$47=2,$B$45=2),IF($B$45=1,3390,"")/F$27,IF($B$45=1,3390,"")))=TRUE),"",IF(AND($B$47=2,$B$45=1),IF($B$45=1,3390,"")/$K$36,IF(AND($B$47=2,$B$45=2),IF($B$45=1,3390,"")/F$27,IF($B$45=1,3390,""))))</f>
        <v>3390</v>
      </c>
      <c r="G36" s="56"/>
      <c r="H36" s="56"/>
      <c r="I36" s="56"/>
      <c r="J36" s="57"/>
      <c r="K36" s="59">
        <v>14822</v>
      </c>
      <c r="O36" t="s">
        <v>17</v>
      </c>
    </row>
    <row r="37" spans="1:15" ht="15">
      <c r="A37" t="str">
        <f>+IF(B45=1,"PM Templates for Excel [both]","")</f>
        <v>PM Templates for Excel [both]</v>
      </c>
      <c r="B37" s="35">
        <f>IF(ISERROR(IF(AND($B$47=2,$B$45=1),IF($B$45=1,900,"")/$K$37,IF(AND($B$47=2,$B$45=2),IF($B$45=1,900,"")/B$27,IF($B$45=1,900,"")))=TRUE),"",IF(AND($B$47=2,$B$45=1),IF($B$45=1,900,"")/$K$37,IF(AND($B$47=2,$B$45=2),IF($B$45=1,900,"")/B$27,IF($B$45=1,900,""))))</f>
        <v>900</v>
      </c>
      <c r="C37" s="35">
        <f>IF(ISERROR(IF(AND($B$47=2,$B$45=1),IF($B$45=1,630,"")/$K$37,IF(AND($B$47=2,$B$45=2),IF($B$45=1,630,"")/C$27,IF($B$45=1,630,"")))=TRUE),"",IF(AND($B$47=2,$B$45=1),IF($B$45=1,630,"")/$K$37,IF(AND($B$47=2,$B$45=2),IF($B$45=1,630,"")/C$27,IF($B$45=1,630,""))))</f>
        <v>630</v>
      </c>
      <c r="D37" s="35">
        <f>IF(ISERROR(IF(AND($B$47=2,$B$45=1),IF($B$45=1,615,"")/$K$37,IF(AND($B$47=2,$B$45=2),IF($B$45=1,615,"")/D$27,IF($B$45=1,615,"")))=TRUE),"",IF(AND($B$47=2,$B$45=1),IF($B$45=1,615,"")/$K$37,IF(AND($B$47=2,$B$45=2),IF($B$45=1,615,"")/D$27,IF($B$45=1,615,""))))</f>
        <v>615</v>
      </c>
      <c r="E37" s="35">
        <f>IF(ISERROR(IF(AND($B$47=2,$B$45=1),IF($B$45=1,630,"")/$K$37,IF(AND($B$47=2,$B$45=2),IF($B$45=1,630,"")/E$27,IF($B$45=1,630,"")))=TRUE),"",IF(AND($B$47=2,$B$45=1),IF($B$45=1,630,"")/$K$37,IF(AND($B$47=2,$B$45=2),IF($B$45=1,630,"")/E$27,IF($B$45=1,630,""))))</f>
        <v>630</v>
      </c>
      <c r="F37" s="35">
        <f>IF(ISERROR(IF(AND($B$47=2,$B$45=1),IF($B$45=1,765,"")/$K$37,IF(AND($B$47=2,$B$45=2),IF($B$45=1,765,"")/F$27,IF($B$45=1,765,"")))=TRUE),"",IF(AND($B$47=2,$B$45=1),IF($B$45=1,765,"")/$K$37,IF(AND($B$47=2,$B$45=2),IF($B$45=1,765,"")/F$27,IF($B$45=1,765,""))))</f>
        <v>765</v>
      </c>
      <c r="J37" s="57"/>
      <c r="K37" s="59">
        <v>3540</v>
      </c>
      <c r="O37" t="s">
        <v>18</v>
      </c>
    </row>
    <row r="38" spans="2:6" ht="15">
      <c r="B38" s="25"/>
      <c r="C38" s="25"/>
      <c r="D38" s="25"/>
      <c r="E38" s="25"/>
      <c r="F38" s="25"/>
    </row>
    <row r="39" ht="15.75" thickBot="1">
      <c r="A39" t="str">
        <f>IF(B45=1,"Please change Product name from below."," Please change Month Name from below.")</f>
        <v>Please change Product name from below.</v>
      </c>
    </row>
    <row r="40" spans="1:8" ht="15.75" thickBot="1">
      <c r="A40" s="33" t="s">
        <v>25</v>
      </c>
      <c r="B40" s="32" t="str">
        <f>+IF(B45=1,"Months","Products")</f>
        <v>Months</v>
      </c>
      <c r="C40" s="27"/>
      <c r="D40" s="27"/>
      <c r="E40" s="27"/>
      <c r="F40" s="27"/>
      <c r="G40" s="27"/>
      <c r="H40" s="27"/>
    </row>
    <row r="41" spans="1:8" ht="15.75" thickBot="1">
      <c r="A41" s="32" t="s">
        <v>24</v>
      </c>
      <c r="B41" s="27"/>
      <c r="C41" s="27"/>
      <c r="D41" s="27"/>
      <c r="E41" s="27"/>
      <c r="F41" s="27"/>
      <c r="G41" s="27"/>
      <c r="H41" s="27"/>
    </row>
    <row r="42" spans="1:8" ht="15">
      <c r="A42" s="32" t="s">
        <v>30</v>
      </c>
      <c r="B42" s="30" t="str">
        <f>+IF(B47=1,A42,A43)</f>
        <v>Total Sales</v>
      </c>
      <c r="C42" s="27"/>
      <c r="D42" s="27"/>
      <c r="E42" s="27"/>
      <c r="F42" s="27"/>
      <c r="G42" s="53">
        <f>IF(AND(B47=2,B45=1),IF($B$45=1,1073,1073)/30612,IF(AND(B47=2,B45=2),IF($B$45=1,1073,1073)/6708,IF($B$45=1,1073,1073)))</f>
        <v>1073</v>
      </c>
      <c r="H42" s="37">
        <f>+G42</f>
        <v>1073</v>
      </c>
    </row>
    <row r="43" spans="1:8" ht="15.75" thickBot="1">
      <c r="A43" s="33" t="s">
        <v>29</v>
      </c>
      <c r="B43" s="27"/>
      <c r="C43" s="27"/>
      <c r="D43" s="27"/>
      <c r="E43" s="27"/>
      <c r="F43" s="27"/>
      <c r="G43" s="36"/>
      <c r="H43" s="27"/>
    </row>
    <row r="44" spans="2:8" ht="15">
      <c r="B44" s="27"/>
      <c r="C44" s="27"/>
      <c r="D44" s="27"/>
      <c r="E44" s="27"/>
      <c r="F44" s="27"/>
      <c r="G44" s="36"/>
      <c r="H44" s="27"/>
    </row>
    <row r="45" spans="1:8" ht="15">
      <c r="A45" t="s">
        <v>26</v>
      </c>
      <c r="B45" s="34">
        <v>1</v>
      </c>
      <c r="C45" s="27"/>
      <c r="D45" s="27"/>
      <c r="E45" s="27"/>
      <c r="F45" s="27"/>
      <c r="G45" s="27"/>
      <c r="H45" s="27"/>
    </row>
    <row r="46" spans="1:8" ht="15">
      <c r="A46" t="s">
        <v>27</v>
      </c>
      <c r="B46" s="31">
        <v>1</v>
      </c>
      <c r="C46" s="27"/>
      <c r="D46" s="27"/>
      <c r="E46" s="27"/>
      <c r="F46" s="27"/>
      <c r="G46" s="27"/>
      <c r="H46" s="27"/>
    </row>
    <row r="47" spans="1:8" ht="15">
      <c r="A47" t="s">
        <v>28</v>
      </c>
      <c r="B47" s="34">
        <v>1</v>
      </c>
      <c r="C47" s="27"/>
      <c r="D47" s="27"/>
      <c r="E47" s="27"/>
      <c r="F47" s="27"/>
      <c r="G47" s="27"/>
      <c r="H47" s="27"/>
    </row>
    <row r="48" spans="2:8" ht="15">
      <c r="B48" s="27"/>
      <c r="C48" s="27"/>
      <c r="D48" s="27"/>
      <c r="E48" s="27"/>
      <c r="F48" s="27"/>
      <c r="G48" s="27"/>
      <c r="H48" s="27"/>
    </row>
    <row r="49" spans="1:8" ht="15">
      <c r="A49" s="27"/>
      <c r="B49" s="27"/>
      <c r="C49" s="27"/>
      <c r="D49" s="27"/>
      <c r="E49" s="27"/>
      <c r="F49" s="27"/>
      <c r="G49" s="27"/>
      <c r="H49" s="27"/>
    </row>
    <row r="50" spans="1:8" ht="15">
      <c r="A50" s="27"/>
      <c r="B50" s="27"/>
      <c r="C50" s="27"/>
      <c r="D50" s="27"/>
      <c r="E50" s="27"/>
      <c r="F50" s="27"/>
      <c r="G50" s="27"/>
      <c r="H50" s="27"/>
    </row>
    <row r="51" spans="1:8" ht="15">
      <c r="A51" s="27"/>
      <c r="B51" s="27"/>
      <c r="C51" s="27"/>
      <c r="D51" s="27"/>
      <c r="E51" s="27"/>
      <c r="F51" s="27"/>
      <c r="G51" s="27"/>
      <c r="H51" s="27"/>
    </row>
    <row r="52" spans="1:8" ht="15">
      <c r="A52" s="27"/>
      <c r="B52" s="27"/>
      <c r="C52" s="27"/>
      <c r="D52" s="27"/>
      <c r="E52" s="27"/>
      <c r="F52" s="27"/>
      <c r="G52" s="27"/>
      <c r="H52" s="27"/>
    </row>
    <row r="53" spans="1:8" ht="15">
      <c r="A53" s="27"/>
      <c r="B53" s="27"/>
      <c r="C53" s="27"/>
      <c r="D53" s="27"/>
      <c r="E53" s="27"/>
      <c r="F53" s="27"/>
      <c r="G53" s="27"/>
      <c r="H53" s="27"/>
    </row>
    <row r="54" spans="1:8" ht="15">
      <c r="A54" s="27"/>
      <c r="B54" s="27"/>
      <c r="C54" s="27"/>
      <c r="D54" s="27"/>
      <c r="E54" s="27"/>
      <c r="F54" s="27"/>
      <c r="G54" s="27"/>
      <c r="H54" s="27"/>
    </row>
    <row r="55" spans="1:8" ht="15">
      <c r="A55" s="27"/>
      <c r="B55" s="27"/>
      <c r="C55" s="27"/>
      <c r="D55" s="27"/>
      <c r="E55" s="27"/>
      <c r="F55" s="27"/>
      <c r="G55" s="27"/>
      <c r="H55" s="27"/>
    </row>
    <row r="56" spans="1:8" ht="15">
      <c r="A56" s="27"/>
      <c r="B56" s="27"/>
      <c r="C56" s="27"/>
      <c r="D56" s="27"/>
      <c r="E56" s="27"/>
      <c r="F56" s="27"/>
      <c r="G56" s="27"/>
      <c r="H56" s="27"/>
    </row>
    <row r="57" spans="1:8" ht="15">
      <c r="A57" s="27"/>
      <c r="B57" s="27"/>
      <c r="C57" s="27"/>
      <c r="D57" s="27"/>
      <c r="E57" s="27"/>
      <c r="F57" s="27"/>
      <c r="G57" s="27"/>
      <c r="H57" s="27"/>
    </row>
    <row r="58" spans="1:8" ht="15">
      <c r="A58" s="27"/>
      <c r="B58" s="27"/>
      <c r="C58" s="27"/>
      <c r="D58" s="27"/>
      <c r="E58" s="27"/>
      <c r="F58" s="27"/>
      <c r="G58" s="27"/>
      <c r="H58" s="27"/>
    </row>
    <row r="61" spans="1:6" ht="15">
      <c r="A61" s="29"/>
      <c r="B61" s="24"/>
      <c r="C61" s="24"/>
      <c r="D61" s="24"/>
      <c r="E61" s="24"/>
      <c r="F61" s="24"/>
    </row>
  </sheetData>
  <sheetProtection/>
  <conditionalFormatting sqref="A1:IV65536">
    <cfRule type="containsBlanks" priority="4" dxfId="2" stopIfTrue="1">
      <formula>LEN(TRIM(A1))=0</formula>
    </cfRule>
  </conditionalFormatting>
  <conditionalFormatting sqref="G42:G44">
    <cfRule type="cellIs" priority="2" dxfId="0" operator="greaterThan" stopIfTrue="1">
      <formula>1.1</formula>
    </cfRule>
  </conditionalFormatting>
  <conditionalFormatting sqref="G42">
    <cfRule type="cellIs" priority="1" dxfId="0" operator="less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3"/>
  <ignoredErrors>
    <ignoredError sqref="D37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B1:L14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64"/>
      <c r="K1" s="64"/>
      <c r="L1" s="64"/>
    </row>
    <row r="2" ht="15.75" thickTop="1">
      <c r="B2" s="11" t="s">
        <v>14</v>
      </c>
    </row>
    <row r="4" spans="2:12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</row>
    <row r="7" spans="2:12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</row>
    <row r="8" spans="2:12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</row>
    <row r="9" spans="2:12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</row>
    <row r="10" spans="2:12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</row>
    <row r="11" spans="2:12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</row>
    <row r="14" spans="2: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abdus</cp:lastModifiedBy>
  <dcterms:created xsi:type="dcterms:W3CDTF">2011-05-30T08:03:21Z</dcterms:created>
  <dcterms:modified xsi:type="dcterms:W3CDTF">2011-06-01T13:37:08Z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